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Default Extension="png" ContentType="image/png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13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autoCompressPictures="0" defaultThemeVersion="124226"/>
  <bookViews>
    <workbookView xWindow="0" yWindow="0" windowWidth="20730" windowHeight="11760" tabRatio="576" firstSheet="4" activeTab="4"/>
  </bookViews>
  <sheets>
    <sheet name="AT 2008" sheetId="1" r:id="rId1"/>
    <sheet name="AT 2009" sheetId="2" r:id="rId2"/>
    <sheet name="AT 2010" sheetId="3" r:id="rId3"/>
    <sheet name="GRAPHIQUES 2008 à 2010" sheetId="5" r:id="rId4"/>
    <sheet name="BILAN QUALITE 2013 PAR REGION" sheetId="7" r:id="rId5"/>
  </sheets>
  <definedNames>
    <definedName name="_xlnm._FilterDatabase" localSheetId="0" hidden="1">'AT 2008'!$A$5:$S$18</definedName>
    <definedName name="_xlnm._FilterDatabase" localSheetId="1" hidden="1">'AT 2009'!$A$2:$R$29</definedName>
    <definedName name="_xlnm._FilterDatabase" localSheetId="2" hidden="1">'AT 2010'!$A$2:$R$39</definedName>
    <definedName name="_xlnm._FilterDatabase" localSheetId="4" hidden="1">'BILAN QUALITE 2013 PAR REGION'!$A$2:$L$8</definedName>
    <definedName name="_xlnm.Print_Area" localSheetId="0">'AT 2008'!$B$1:$Q$21</definedName>
    <definedName name="_xlnm.Print_Area" localSheetId="1">'AT 2009'!$B$1:$P$31</definedName>
    <definedName name="_xlnm.Print_Area" localSheetId="2">'AT 2010'!$B$1:$Q$38</definedName>
    <definedName name="_xlnm.Print_Area" localSheetId="3">'GRAPHIQUES 2008 à 2010'!$A$159:$N$194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8" i="7"/>
  <c r="D18"/>
  <c r="C13"/>
  <c r="D5"/>
  <c r="D4"/>
  <c r="C12"/>
  <c r="G8"/>
  <c r="D3"/>
  <c r="D8"/>
  <c r="I8"/>
  <c r="J8"/>
  <c r="H8"/>
  <c r="F8"/>
  <c r="E8"/>
  <c r="C8"/>
  <c r="J19"/>
  <c r="I19"/>
  <c r="H19"/>
  <c r="G19"/>
  <c r="F19"/>
  <c r="E19"/>
  <c r="D19"/>
  <c r="C19"/>
  <c r="J14"/>
  <c r="F14"/>
  <c r="E14"/>
  <c r="C14"/>
  <c r="I14"/>
  <c r="H14"/>
  <c r="G14"/>
  <c r="E17" i="1"/>
  <c r="E16"/>
  <c r="E15"/>
  <c r="E14"/>
  <c r="E13"/>
  <c r="E12"/>
  <c r="E11"/>
  <c r="E9"/>
  <c r="E8"/>
  <c r="E7"/>
  <c r="E6"/>
  <c r="H17"/>
  <c r="H7"/>
  <c r="H8"/>
  <c r="H9"/>
  <c r="H11"/>
  <c r="H12"/>
  <c r="H13"/>
  <c r="H14"/>
  <c r="H15"/>
  <c r="H16"/>
  <c r="H6"/>
  <c r="D27"/>
  <c r="C22"/>
  <c r="F22"/>
  <c r="T18"/>
  <c r="C26"/>
  <c r="F26"/>
  <c r="C25"/>
  <c r="F25"/>
  <c r="C24"/>
  <c r="F24"/>
  <c r="C23"/>
  <c r="F23"/>
  <c r="C21"/>
  <c r="F21"/>
  <c r="F27"/>
  <c r="C27"/>
  <c r="L14"/>
  <c r="L17"/>
  <c r="L11"/>
  <c r="L8"/>
  <c r="L6"/>
  <c r="L12"/>
  <c r="L15"/>
  <c r="L9"/>
  <c r="L13"/>
  <c r="L16"/>
  <c r="L7"/>
  <c r="K19" i="2"/>
  <c r="K18"/>
  <c r="E28"/>
  <c r="E27"/>
  <c r="E25"/>
  <c r="E24"/>
  <c r="E23"/>
  <c r="E22"/>
  <c r="E20"/>
  <c r="E18"/>
  <c r="E17"/>
  <c r="E16"/>
  <c r="E15"/>
  <c r="E14"/>
  <c r="E13"/>
  <c r="E12"/>
  <c r="E11"/>
  <c r="E10"/>
  <c r="E9"/>
  <c r="E8"/>
  <c r="E5"/>
  <c r="E4"/>
  <c r="E3"/>
  <c r="D40"/>
  <c r="C39"/>
  <c r="F39"/>
  <c r="C38"/>
  <c r="F38"/>
  <c r="C37"/>
  <c r="F37"/>
  <c r="C36"/>
  <c r="F36"/>
  <c r="C35"/>
  <c r="F35"/>
  <c r="C34"/>
  <c r="F34"/>
  <c r="C33"/>
  <c r="F33"/>
  <c r="C32"/>
  <c r="F32"/>
  <c r="F40"/>
  <c r="C40"/>
  <c r="K28"/>
  <c r="K16"/>
  <c r="K7"/>
  <c r="K46"/>
  <c r="K22"/>
  <c r="K25"/>
  <c r="K23"/>
  <c r="K17"/>
  <c r="K9"/>
  <c r="K12"/>
  <c r="K47"/>
  <c r="K14"/>
  <c r="K27"/>
  <c r="K13"/>
  <c r="K15"/>
  <c r="K8"/>
  <c r="K24"/>
  <c r="K3"/>
  <c r="K20"/>
  <c r="K4"/>
  <c r="K29"/>
  <c r="K38" i="3"/>
  <c r="J66"/>
  <c r="E36"/>
  <c r="E35"/>
  <c r="E31"/>
  <c r="E29"/>
  <c r="E26"/>
  <c r="E23"/>
  <c r="E22"/>
  <c r="E20"/>
  <c r="E18"/>
  <c r="E17"/>
  <c r="E15"/>
  <c r="E14"/>
  <c r="E13"/>
  <c r="E12"/>
  <c r="E11"/>
  <c r="E10"/>
  <c r="E8"/>
  <c r="E7"/>
  <c r="E6"/>
  <c r="E5"/>
  <c r="E4"/>
  <c r="E3"/>
  <c r="H9"/>
  <c r="J71"/>
  <c r="J70"/>
  <c r="J69"/>
  <c r="J68"/>
  <c r="J67"/>
  <c r="J65"/>
  <c r="J64"/>
  <c r="K73"/>
  <c r="L71"/>
  <c r="L70"/>
  <c r="L69"/>
  <c r="L68"/>
  <c r="L67"/>
  <c r="L66"/>
  <c r="L65"/>
  <c r="L64"/>
  <c r="S38"/>
  <c r="L73"/>
  <c r="J73"/>
  <c r="K22"/>
  <c r="K36"/>
  <c r="K6"/>
  <c r="K13"/>
  <c r="K8"/>
  <c r="K3"/>
  <c r="K17"/>
  <c r="K15"/>
  <c r="K29"/>
  <c r="K52"/>
  <c r="K51"/>
  <c r="K5"/>
  <c r="K20"/>
  <c r="K7"/>
  <c r="K50"/>
  <c r="K49"/>
  <c r="K48"/>
  <c r="K47"/>
  <c r="K4"/>
  <c r="K14"/>
  <c r="K23"/>
  <c r="K39"/>
  <c r="Q289" i="5"/>
  <c r="Q290"/>
  <c r="Q291"/>
  <c r="Q292"/>
  <c r="Q293"/>
  <c r="C285"/>
  <c r="D285"/>
  <c r="E285"/>
  <c r="F285"/>
  <c r="G285"/>
  <c r="H285"/>
  <c r="I285"/>
  <c r="J285"/>
  <c r="K285"/>
  <c r="L285"/>
  <c r="M285"/>
  <c r="N285"/>
  <c r="B285"/>
  <c r="F175"/>
  <c r="G175"/>
  <c r="H175"/>
  <c r="I175"/>
  <c r="J175"/>
  <c r="K175"/>
  <c r="L175"/>
  <c r="M175"/>
  <c r="C175"/>
  <c r="D175"/>
  <c r="E175"/>
  <c r="B175"/>
  <c r="D44"/>
  <c r="C44"/>
  <c r="B44"/>
  <c r="P294"/>
  <c r="O294"/>
  <c r="N294"/>
  <c r="M294"/>
  <c r="L294"/>
  <c r="K294"/>
  <c r="J294"/>
  <c r="I294"/>
  <c r="H294"/>
  <c r="G294"/>
  <c r="F294"/>
  <c r="E294"/>
  <c r="D294"/>
  <c r="C294"/>
  <c r="B294"/>
  <c r="J252"/>
  <c r="I252"/>
  <c r="H252"/>
  <c r="G252"/>
  <c r="F252"/>
  <c r="E252"/>
  <c r="D252"/>
  <c r="C252"/>
  <c r="B252"/>
  <c r="S215"/>
  <c r="R215"/>
  <c r="Q215"/>
  <c r="P215"/>
  <c r="O215"/>
  <c r="N215"/>
  <c r="M215"/>
  <c r="L215"/>
  <c r="K215"/>
  <c r="J215"/>
  <c r="I215"/>
  <c r="H215"/>
  <c r="G215"/>
  <c r="F215"/>
  <c r="E215"/>
  <c r="D215"/>
  <c r="C215"/>
  <c r="B215"/>
  <c r="N174"/>
  <c r="N173"/>
  <c r="N172"/>
  <c r="N171"/>
  <c r="N170"/>
  <c r="N169"/>
  <c r="N168"/>
  <c r="N167"/>
  <c r="N166"/>
  <c r="N165"/>
  <c r="N164"/>
  <c r="N163"/>
  <c r="I138"/>
  <c r="H138"/>
  <c r="G138"/>
  <c r="F138"/>
  <c r="E138"/>
  <c r="D138"/>
  <c r="C138"/>
  <c r="B138"/>
  <c r="G104"/>
  <c r="F104"/>
  <c r="E104"/>
  <c r="D104"/>
  <c r="C104"/>
  <c r="B104"/>
  <c r="B46"/>
  <c r="B70"/>
  <c r="B74"/>
  <c r="B73"/>
  <c r="B72"/>
  <c r="B69"/>
  <c r="C46"/>
  <c r="C74"/>
  <c r="C73"/>
  <c r="C72"/>
  <c r="C71"/>
  <c r="C69"/>
  <c r="D46"/>
  <c r="C47"/>
  <c r="C70"/>
  <c r="C75"/>
  <c r="B47"/>
  <c r="B71"/>
  <c r="B75"/>
  <c r="D74"/>
  <c r="D73"/>
  <c r="D72"/>
  <c r="D71"/>
  <c r="D70"/>
  <c r="D69"/>
  <c r="D75"/>
  <c r="D47"/>
  <c r="C45"/>
  <c r="D45"/>
  <c r="B45"/>
  <c r="D14" i="7"/>
</calcChain>
</file>

<file path=xl/sharedStrings.xml><?xml version="1.0" encoding="utf-8"?>
<sst xmlns="http://schemas.openxmlformats.org/spreadsheetml/2006/main" count="1058" uniqueCount="441">
  <si>
    <t>Elle ramassait les conteneurs dans le local poubelle et elle a glissé. Elle s'est fait mal à la hanche droite</t>
  </si>
  <si>
    <t>Elle a percuté un véhicule à l'arrêt</t>
  </si>
  <si>
    <t>En déplacant les conteneurs à poubelle, elle s'est fait un lunbago</t>
  </si>
  <si>
    <t>Montélimar</t>
  </si>
  <si>
    <t>St Aignan</t>
  </si>
  <si>
    <t>Loches</t>
  </si>
  <si>
    <t>Pithivier</t>
  </si>
  <si>
    <t>Onzain</t>
  </si>
  <si>
    <t>Selle sur Cher</t>
  </si>
  <si>
    <t>Contres</t>
  </si>
  <si>
    <t>Alsace</t>
  </si>
  <si>
    <t>Prévention voie respiratoire</t>
  </si>
  <si>
    <t xml:space="preserve">Morsure </t>
  </si>
  <si>
    <t xml:space="preserve">Douleur </t>
  </si>
  <si>
    <t xml:space="preserve"> Posture </t>
  </si>
  <si>
    <t>01</t>
  </si>
  <si>
    <t xml:space="preserve">Agression </t>
  </si>
  <si>
    <t>02</t>
  </si>
  <si>
    <t>Trajet</t>
  </si>
  <si>
    <t>03</t>
  </si>
  <si>
    <t>04</t>
  </si>
  <si>
    <t>Morsure</t>
  </si>
  <si>
    <t>05</t>
  </si>
  <si>
    <t xml:space="preserve"> Chute et blessure </t>
  </si>
  <si>
    <t>06</t>
  </si>
  <si>
    <t>Code Cause</t>
  </si>
  <si>
    <t>DAUTEL</t>
  </si>
  <si>
    <t>Il était à la déchetterie. Il a tiré une chaise déposée à l'arrière du véhicule et un réchaud à gaz est tombé sur sa main gauche.</t>
  </si>
  <si>
    <t>Contusion à l'oreille gauche</t>
  </si>
  <si>
    <t>Coupure dans le paume de la main droite.</t>
  </si>
  <si>
    <t>Lèvre</t>
  </si>
  <si>
    <t>Lèvre inférieure fendues et déchirures musculaires</t>
  </si>
  <si>
    <t>Il a voulu prendre le téléphone d'astreinte qui sonnait lorsqu'il s'est tapé le dos de la main sur une porte métallique.</t>
  </si>
  <si>
    <t>Contusion épaule, dos, jambes</t>
  </si>
  <si>
    <t>Contusion oreille gauche, perte d'audition</t>
  </si>
  <si>
    <t>Elle ramassait les conteneurs dans le local poubelle. Elle a glissé. Elle s'est fait mal à la hanche droite</t>
  </si>
  <si>
    <t>SUD OUEST</t>
  </si>
  <si>
    <t>LOIR ET CHER</t>
  </si>
  <si>
    <t>DATE DE AT</t>
  </si>
  <si>
    <t>Il était entre deux caravanes pour ramaser un sac poubelle, quand il s'est relevé, il a heurté le fenêtre qui était ouverte.</t>
  </si>
  <si>
    <t>rechute</t>
  </si>
  <si>
    <t>IDF</t>
  </si>
  <si>
    <t>GRENOBLE</t>
  </si>
  <si>
    <t>DIJON</t>
  </si>
  <si>
    <t>IDF EST</t>
  </si>
  <si>
    <t>FRANCINE</t>
  </si>
  <si>
    <t xml:space="preserve">FERRON </t>
  </si>
  <si>
    <t>JACKY</t>
  </si>
  <si>
    <t>GOULETTE</t>
  </si>
  <si>
    <t>CYRILLE</t>
  </si>
  <si>
    <t>LECHATTON</t>
  </si>
  <si>
    <t>NATHALIE</t>
  </si>
  <si>
    <t>JACQUELINE</t>
  </si>
  <si>
    <t>RUIS</t>
  </si>
  <si>
    <t>LAETITIA</t>
  </si>
  <si>
    <t>SAN JUAN</t>
  </si>
  <si>
    <t>JASMINE</t>
  </si>
  <si>
    <t>VERNY</t>
  </si>
  <si>
    <t>SEBASTIREN</t>
  </si>
  <si>
    <t xml:space="preserve">WAGNER </t>
  </si>
  <si>
    <t>BARON</t>
  </si>
  <si>
    <t>YVES</t>
  </si>
  <si>
    <t xml:space="preserve">MOINS </t>
  </si>
  <si>
    <t>PHILIPPE</t>
  </si>
  <si>
    <t>PAS ARRET</t>
  </si>
  <si>
    <t>LUMBAGO ET SIATIQUE D+G. Elle s'est fait mal au dos en remassant des déchets avec une pelle.</t>
  </si>
  <si>
    <t>BRETAGNE</t>
  </si>
  <si>
    <t>Traumatisme à l'index de la main gauche</t>
  </si>
  <si>
    <t>Morsure à la cuisse</t>
  </si>
  <si>
    <t>Douleur dans le dos</t>
  </si>
  <si>
    <t>Contracture dorsale</t>
  </si>
  <si>
    <t>Fracture au poignet</t>
  </si>
  <si>
    <t>COMBA</t>
  </si>
  <si>
    <t>SAMUEL</t>
  </si>
  <si>
    <t>Contusion à la cheville gauche</t>
  </si>
  <si>
    <t>Hématome au bras gauche.</t>
  </si>
  <si>
    <t>Coupure à la main droite</t>
  </si>
  <si>
    <t>Douleur au dos et la jambe gauche</t>
  </si>
  <si>
    <t>Pas d'arrêt</t>
  </si>
  <si>
    <t>Fracture au majeur gauche.</t>
  </si>
  <si>
    <t>Suite AT 2009</t>
  </si>
  <si>
    <t>Douleur à la hanche</t>
  </si>
  <si>
    <t>Facture au poignet</t>
  </si>
  <si>
    <t>Sud Est</t>
  </si>
  <si>
    <t>AT RECALIFIE AM</t>
  </si>
  <si>
    <t xml:space="preserve"> Elle s'est fait mal au dos en ramassant des déchets avec une pelle.</t>
  </si>
  <si>
    <t>Il était entre deux caravanes pour ramasser un sac poubelle, quand il s'est relevé, il a heurté la fenêtre qui était ouverte</t>
  </si>
  <si>
    <t>Il se serait fait agresser sur son lieu de travail par un voyageur</t>
  </si>
  <si>
    <t>Elle est tombée en ramassant les encombrants, elle  s'est prise le pied dans les déchets autour des poubelles</t>
  </si>
  <si>
    <t>Touraine / Vienne</t>
  </si>
  <si>
    <t>Auvergne</t>
  </si>
  <si>
    <t>Sud Ouest</t>
  </si>
  <si>
    <t>Loire et Cher</t>
  </si>
  <si>
    <t>NICOLAS</t>
  </si>
  <si>
    <t>Drôme</t>
  </si>
  <si>
    <t>Paca</t>
  </si>
  <si>
    <t>Dijon</t>
  </si>
  <si>
    <t>Rhône Alpes</t>
  </si>
  <si>
    <t>Grand Lyon</t>
  </si>
  <si>
    <t>Douleur au dos</t>
  </si>
  <si>
    <t>DATE ENTREE</t>
  </si>
  <si>
    <t>Nerf coincé Sciatique.</t>
  </si>
  <si>
    <t>Choc psychologique</t>
  </si>
  <si>
    <t>Elle s'est faite bousculer et frapper par la compagne d'une voyageur. Reprise en mi temps thérapeutique</t>
  </si>
  <si>
    <t>Coupure du 5e doigt de la main gauche</t>
  </si>
  <si>
    <t>Suite AT 2009 : Suite à une altercation, il s'est fait frappé</t>
  </si>
  <si>
    <t>Entorse à la cheville gauche</t>
  </si>
  <si>
    <t>TOTAL DES AT 2009</t>
  </si>
  <si>
    <t>ANDRE</t>
  </si>
  <si>
    <t>BROUDOT</t>
  </si>
  <si>
    <t>BRUNEAU</t>
  </si>
  <si>
    <t>GOREI</t>
  </si>
  <si>
    <t>RAOUX</t>
  </si>
  <si>
    <t>LEROY</t>
  </si>
  <si>
    <t>MICHEL</t>
  </si>
  <si>
    <t>DENIS</t>
  </si>
  <si>
    <t>ARPARD</t>
  </si>
  <si>
    <t>RACHEL</t>
  </si>
  <si>
    <t>CELINE</t>
  </si>
  <si>
    <t>AYME</t>
  </si>
  <si>
    <t>BOUCHER</t>
  </si>
  <si>
    <t>SADALLAH</t>
  </si>
  <si>
    <t>BORRINI</t>
  </si>
  <si>
    <t>GAY</t>
  </si>
  <si>
    <t>MENANA</t>
  </si>
  <si>
    <t>CHANTAL</t>
  </si>
  <si>
    <t>XAVIER</t>
  </si>
  <si>
    <t>Rechute</t>
  </si>
  <si>
    <t>SECTEUR</t>
  </si>
  <si>
    <t>BOUTIN</t>
  </si>
  <si>
    <t>Elle a glissé et elle est tombée sur le coin de la porte</t>
  </si>
  <si>
    <t>Il a trébuché sur une bordure entre deux emplacements. Il est tombé et s'est retourné deux doigts.</t>
  </si>
  <si>
    <r>
      <t xml:space="preserve">Il a été pris à parti par une personne de l'aire suite à une discussion à propos de dégradation sur le terrain. Le voyageur a pris le salarié par le cou et tenté de l'étrangler. </t>
    </r>
    <r>
      <rPr>
        <b/>
        <i/>
        <sz val="11"/>
        <color theme="1"/>
        <rFont val="Calibri"/>
        <family val="2"/>
        <scheme val="minor"/>
      </rPr>
      <t>ATTENTION DEBUT AT LE 08/09/2007</t>
    </r>
  </si>
  <si>
    <t>PATRICK</t>
  </si>
  <si>
    <t>DAVID</t>
  </si>
  <si>
    <t>CATHERINE</t>
  </si>
  <si>
    <t>LAURENT</t>
  </si>
  <si>
    <t>CASTEL</t>
  </si>
  <si>
    <t>lLvoulait ramasser une bouteille sur un talus. Il a glissé. Il s'est fait  mal au genou gauche</t>
  </si>
  <si>
    <t>MME CARVALHO  a trébuché sur un trottoir en transportant un carton. Elle a heurté un muret</t>
  </si>
  <si>
    <t>REQUALIFES EN AM</t>
  </si>
  <si>
    <t>Lors d'une altercation avec un voyageur ne résidant pas sur l'aire, il s'est a reçu un coup au cou et sur l'oreille.</t>
  </si>
  <si>
    <t>Il s'est fait frapper suite à une altercation</t>
  </si>
  <si>
    <t>Entre 20 et 30 ans</t>
  </si>
  <si>
    <t>Alors qu'il était en train de relever le compteur pour établir une facture à des voyageurs, il s'est coincé la main dans une porte du bloc technique.</t>
  </si>
  <si>
    <t>DELAGE</t>
  </si>
  <si>
    <t>MAGALI</t>
  </si>
  <si>
    <t>Facture de la tête du 4ème métatarses</t>
  </si>
  <si>
    <t>Traumatisme crânien</t>
  </si>
  <si>
    <t>Il a enjambé le rebord au sol et a senti une douleur à la cheville gauche lorsqu'il a reposé le pied.</t>
  </si>
  <si>
    <t>Lumbago</t>
  </si>
  <si>
    <t>Elle a glissé sur une plaque de verglas.</t>
  </si>
  <si>
    <t>BEN MOSBAH</t>
  </si>
  <si>
    <t>JAMEL</t>
  </si>
  <si>
    <t>AVERLANT</t>
  </si>
  <si>
    <t>ISABELLE</t>
  </si>
  <si>
    <t>MOINS</t>
  </si>
  <si>
    <t>DUREE</t>
  </si>
  <si>
    <t>CONSEQUENCES</t>
  </si>
  <si>
    <t>Douleur dans le bas du dos et au genou gauche.</t>
  </si>
  <si>
    <t>Il s'est fait mordre par un chien</t>
  </si>
  <si>
    <t>Elle nettoyait le merlon entourant l'aire et elle a glissé. Elle est tombée sur le poignet gauche</t>
  </si>
  <si>
    <t>ATTENTION DEBUT ARRET LE 17/01/2009</t>
  </si>
  <si>
    <t>Epaule, Dos, Jambe</t>
  </si>
  <si>
    <t>TOTAL DES AT 2008</t>
  </si>
  <si>
    <t>Côte</t>
  </si>
  <si>
    <t>Doigt</t>
  </si>
  <si>
    <t>Cervicales</t>
  </si>
  <si>
    <t>Bras</t>
  </si>
  <si>
    <t>Il s'est tordu la cheville droite dans un trou en ramassant les déchets.</t>
  </si>
  <si>
    <t>Dos et jambe</t>
  </si>
  <si>
    <t>Cuisse</t>
  </si>
  <si>
    <t>Tête</t>
  </si>
  <si>
    <t>Doigts</t>
  </si>
  <si>
    <t>Hanche</t>
  </si>
  <si>
    <t>Dos</t>
  </si>
  <si>
    <t>Poignet</t>
  </si>
  <si>
    <t>Oreille</t>
  </si>
  <si>
    <t>Cheville</t>
  </si>
  <si>
    <t>DEPARTEMENT</t>
  </si>
  <si>
    <t>ENQUETE DU CHSCT</t>
  </si>
  <si>
    <t>Main</t>
  </si>
  <si>
    <t>AT SA 04</t>
  </si>
  <si>
    <t>AT AA 07</t>
  </si>
  <si>
    <t>AT SA 03</t>
  </si>
  <si>
    <t>Elle a glissé sur une plaque de verglas</t>
  </si>
  <si>
    <t>Lors d'une rencontre avec les voyageurs, sur le respect des consigne, elle a été jetée au sol et trainée sur un mètre</t>
  </si>
  <si>
    <t>PATRICE</t>
  </si>
  <si>
    <t>En manipulant une bâche qui était dans le coffre du véhicule de maintenance affecté aux aires, sa main a glissé et il s'est coupé la main sur la lame de la débroussailleuse.</t>
  </si>
  <si>
    <t>En soulevant une plaque de fonte pour regarder le compteur général d'eau. Elle lui a échappé et lui est retombée sur la main gauche, qui s'est retrouvée coincée sous la plaque.</t>
  </si>
  <si>
    <t>Suite à une altercation, il s'est fait frapper.</t>
  </si>
  <si>
    <t>Rechute : Il marchait et s'est tordu la cheville.</t>
  </si>
  <si>
    <t>Il est tombé en ramassant des papiers. Il est tombé sur le dos.</t>
  </si>
  <si>
    <r>
      <t xml:space="preserve">Il a glissé sur des feuilles mortes en voulant ramasser une veille échelle tombée sur le terre plein. </t>
    </r>
    <r>
      <rPr>
        <b/>
        <i/>
        <sz val="11"/>
        <color theme="1"/>
        <rFont val="Calibri"/>
        <family val="2"/>
        <scheme val="minor"/>
      </rPr>
      <t>ATTENTION DEBUT ARRET  LE 19/11/2007.</t>
    </r>
  </si>
  <si>
    <t>Grenoble</t>
  </si>
  <si>
    <t xml:space="preserve">Le bureau a été aspergé de poudre d'extincteur. L'agent a du le nettoyer, malgré le port du masque, elle a inhalé de la poudre d'extincteur. </t>
  </si>
  <si>
    <t>Bretagne</t>
  </si>
  <si>
    <t>Douleur au genou gauhce</t>
  </si>
  <si>
    <t>Genou</t>
  </si>
  <si>
    <t>CHEVREAU</t>
  </si>
  <si>
    <t>GIROUX</t>
  </si>
  <si>
    <t>ESCOUROU</t>
  </si>
  <si>
    <t>JEAN JACQUES</t>
  </si>
  <si>
    <t>VARENNE</t>
  </si>
  <si>
    <t>CYRIL</t>
  </si>
  <si>
    <t>WAGNER</t>
  </si>
  <si>
    <t>DIDIER</t>
  </si>
  <si>
    <t>ANQUETIL</t>
  </si>
  <si>
    <t>DAMIEN</t>
  </si>
  <si>
    <t>CARVALHO</t>
  </si>
  <si>
    <t>IRENE</t>
  </si>
  <si>
    <t>CLAVURIER</t>
  </si>
  <si>
    <t>ESTELLE</t>
  </si>
  <si>
    <t>LELIEVRE</t>
  </si>
  <si>
    <t>SYLVIE</t>
  </si>
  <si>
    <t>LEHMANN</t>
  </si>
  <si>
    <t>HELENE</t>
  </si>
  <si>
    <t>MEDAN</t>
  </si>
  <si>
    <t>JASENKA</t>
  </si>
  <si>
    <t>Traumatisme dos, lombaires et cervicales</t>
  </si>
  <si>
    <t>Stress</t>
  </si>
  <si>
    <t>07</t>
  </si>
  <si>
    <t>Douleur à la cheville</t>
  </si>
  <si>
    <t>08</t>
  </si>
  <si>
    <t>CATEGORIE SOCIOPROFESSIONNELLE</t>
  </si>
  <si>
    <t>Employé</t>
  </si>
  <si>
    <t>Agent de maitrise</t>
  </si>
  <si>
    <t>Cadre</t>
  </si>
  <si>
    <t>Le bureau a été aspergé de poudre d'extincteur. L'agent a du le nettoyer, malgré le port du masque l'agent a inhalé de la poudre d'extincteur. Elle est venue aider I Averlant.</t>
  </si>
  <si>
    <t>BENEDICTE</t>
  </si>
  <si>
    <t>FENTROUCI</t>
  </si>
  <si>
    <t>MIMOUN</t>
  </si>
  <si>
    <t>FRAIGNEAU</t>
  </si>
  <si>
    <t>VINCENT</t>
  </si>
  <si>
    <t>BRIGITTE</t>
  </si>
  <si>
    <t>LERY</t>
  </si>
  <si>
    <t>BERNARD</t>
  </si>
  <si>
    <t>LOPEZ</t>
  </si>
  <si>
    <t>MIALDEA</t>
  </si>
  <si>
    <t>LINDA</t>
  </si>
  <si>
    <t>ODRY</t>
  </si>
  <si>
    <t xml:space="preserve">CORNUT </t>
  </si>
  <si>
    <t>JULIEN</t>
  </si>
  <si>
    <t>DAUMAY</t>
  </si>
  <si>
    <t>NATAHLIE</t>
  </si>
  <si>
    <t xml:space="preserve">Elle nettoyait les fossés bordant l'aire. Elle a voulu remonter un vélo qui a glissé, celui est retombé et lui a entaillé le crane </t>
  </si>
  <si>
    <t>Typologie d'AT</t>
  </si>
  <si>
    <t>Hommes</t>
  </si>
  <si>
    <t>Femmes</t>
  </si>
  <si>
    <t>ANCIENNETE DANS L'ENTREPRISE</t>
  </si>
  <si>
    <t>&lt; 1 an</t>
  </si>
  <si>
    <t>1 an</t>
  </si>
  <si>
    <t>2 ans</t>
  </si>
  <si>
    <t>3 ans</t>
  </si>
  <si>
    <t xml:space="preserve"> C ET B</t>
  </si>
  <si>
    <t xml:space="preserve">Auvergne </t>
  </si>
  <si>
    <t>Ile de France</t>
  </si>
  <si>
    <t>Rhône alpes</t>
  </si>
  <si>
    <t>Touraine Vienne</t>
  </si>
  <si>
    <t>Loire et cher</t>
  </si>
  <si>
    <t>Par durée d'AT</t>
  </si>
  <si>
    <t>&lt; 4 jrs</t>
  </si>
  <si>
    <t>de 4 à 15 jrs</t>
  </si>
  <si>
    <t>de 16 à 45 jrs</t>
  </si>
  <si>
    <t>de 46 à 90 jrs</t>
  </si>
  <si>
    <t>de 91 à 150 jrs</t>
  </si>
  <si>
    <t>&gt; 150 jrs</t>
  </si>
  <si>
    <t>Posture</t>
  </si>
  <si>
    <t>Agression</t>
  </si>
  <si>
    <t>Entre 31 ans et 40 ans</t>
  </si>
  <si>
    <t xml:space="preserve"> Entre 41 ans et 50 ans</t>
  </si>
  <si>
    <t>51 ans et plus</t>
  </si>
  <si>
    <t>Effectif 2009</t>
  </si>
  <si>
    <t>Effectif 2010</t>
  </si>
  <si>
    <t>PAR TYPOLOGIES</t>
  </si>
  <si>
    <t>PAR SEXES</t>
  </si>
  <si>
    <t>ANCIENNETE</t>
  </si>
  <si>
    <t>AGES</t>
  </si>
  <si>
    <t>Il a dérapé sur un merlon et est tombé.</t>
  </si>
  <si>
    <t>Un résident de l'aire est venu dans le bureau pour réclamer un morceau de plastique. Le voyageur s'est énervé et a donné un coup sur le pied de l'agent.</t>
  </si>
  <si>
    <t>Rechute  : Elle a glissé sur une plaque de verglas.</t>
  </si>
  <si>
    <t>Contusions à la main</t>
  </si>
  <si>
    <t>Elle s'est ouverte le cuir chevelu</t>
  </si>
  <si>
    <t>Psychologique</t>
  </si>
  <si>
    <t>Contusion à la cuisse, l'epaule droite et le dos</t>
  </si>
  <si>
    <t>Douleur à la hanche droite</t>
  </si>
  <si>
    <t>Elle s'est fait mal au dos en voulant remettre un poteau de soutien de grillage.</t>
  </si>
  <si>
    <t>Type de cause</t>
  </si>
  <si>
    <t>Total</t>
  </si>
  <si>
    <t>SIEGE DES LIAISONS</t>
  </si>
  <si>
    <t>CODE CAUSE</t>
  </si>
  <si>
    <t>En sciant une poignée de porte sa main a heurté un morceau tranchant de la porte.</t>
  </si>
  <si>
    <t>Elle lavait son bureau et le manche en métal s'est brisé et lui a entaillé la main droite.</t>
  </si>
  <si>
    <t xml:space="preserve"> AT SA 01</t>
  </si>
  <si>
    <t>AT SA 07</t>
  </si>
  <si>
    <t>AT AA  09</t>
  </si>
  <si>
    <t>AT SA 06</t>
  </si>
  <si>
    <t>AT SA 05</t>
  </si>
  <si>
    <t>Il s'est fait un lumbago en voulant déplacer un moteur.</t>
  </si>
  <si>
    <t>Elle a reçu une porte de service dans le dos.</t>
  </si>
  <si>
    <t>En se rendant faire un astreinte, il s'est fait mordre par un chien attaché. Connaissance de l'AT le 20/04/2010</t>
  </si>
  <si>
    <t>AT 2008</t>
  </si>
  <si>
    <t>AT 2009</t>
  </si>
  <si>
    <t>AT 2010</t>
  </si>
  <si>
    <t>NOM</t>
  </si>
  <si>
    <t>PRENOM</t>
  </si>
  <si>
    <t>DATE DEBUT</t>
  </si>
  <si>
    <t xml:space="preserve">DATE FIN </t>
  </si>
  <si>
    <t>CIRCONSTANCE DE L'AT</t>
  </si>
  <si>
    <t xml:space="preserve">BERANGER </t>
  </si>
  <si>
    <t>En se rendant sur l'aire de Tours, il a glissé le long du fossé limitrophe à l'aire de Joué les Tours.</t>
  </si>
  <si>
    <t>Elle s'est fait menacer verbalement par des voyageurs</t>
  </si>
  <si>
    <t>Rechute : en peignant il s'est fait mal à la main gauche.</t>
  </si>
  <si>
    <r>
      <t xml:space="preserve">En ramassant les détritus sur le sol, il est à glissé et est tombé sur la tête. </t>
    </r>
    <r>
      <rPr>
        <b/>
        <i/>
        <sz val="11"/>
        <color theme="1"/>
        <rFont val="Calibri"/>
        <family val="2"/>
        <scheme val="minor"/>
      </rPr>
      <t>ATTENTION DEBUT AT LE 14/12/2007.</t>
    </r>
  </si>
  <si>
    <t>Elle a trébuché sur un trottoir en transportant un carton et elle a heurté un muret</t>
  </si>
  <si>
    <t>EFFECTIF 2010 MOYEN</t>
  </si>
  <si>
    <t>SEXE</t>
  </si>
  <si>
    <t>F</t>
  </si>
  <si>
    <t>M</t>
  </si>
  <si>
    <t>EFFECTIFS MOYEN EN  2008</t>
  </si>
  <si>
    <t>MILOUDI</t>
  </si>
  <si>
    <t>LAKHDARI</t>
  </si>
  <si>
    <t xml:space="preserve">MORIZOT </t>
  </si>
  <si>
    <t>AT AA 02</t>
  </si>
  <si>
    <t>Le Chaton</t>
  </si>
  <si>
    <t>Nathalie</t>
  </si>
  <si>
    <t>Visage</t>
  </si>
  <si>
    <t>Contusions</t>
  </si>
  <si>
    <t>POUR 2011 les AT DE 2010 QUI NE SONT PAS QUALIFIES EN AT APRES LE 31/12/2010</t>
  </si>
  <si>
    <t>Divers</t>
  </si>
  <si>
    <t xml:space="preserve">Elle a été agressée par une voyageuse sous emprise d'alcool et de médicament </t>
  </si>
  <si>
    <t>Chimique</t>
  </si>
  <si>
    <t>Il a enjambé le regard au sol et a senti une douleur à la cheville gauche lorsqu'il a reposé le pied.</t>
  </si>
  <si>
    <t>TABLEAU DES ACCIDENTS DU TRAVAIL DE 2008 A 2010</t>
  </si>
  <si>
    <t>Suite AT 2008.</t>
  </si>
  <si>
    <t>Requalifiés</t>
  </si>
  <si>
    <t>Rechute du 27/06/2009</t>
  </si>
  <si>
    <t>LABIDI</t>
  </si>
  <si>
    <t>ANNEE</t>
  </si>
  <si>
    <t>EFFECTIF MOYEN</t>
  </si>
  <si>
    <t>Années</t>
  </si>
  <si>
    <t>Effectif</t>
  </si>
  <si>
    <t>Nombre d'AT (dont AT requlifiés)</t>
  </si>
  <si>
    <t>Nombre d'AT requalifiés</t>
  </si>
  <si>
    <t>Nombre d'AT TOTAL</t>
  </si>
  <si>
    <t>Chimiques</t>
  </si>
  <si>
    <t>PAR CATEGORIE SOCIOPROFESSIONELLE</t>
  </si>
  <si>
    <t>AM</t>
  </si>
  <si>
    <t>PAR AGES</t>
  </si>
  <si>
    <t>C et B</t>
  </si>
  <si>
    <t>Moins de 20 ans</t>
  </si>
  <si>
    <t>VALLA</t>
  </si>
  <si>
    <t>JEROME</t>
  </si>
  <si>
    <t>Trajet retour d'un déplacement pour le compte de l'employeur à Nyons avec le véhicule de service. Il a dérapé sur une plaque de verglas</t>
  </si>
  <si>
    <t>En voulant retenir la barrière d'accès à l'aire pour laisser sortir des personnes, celle-ci lui est tombée sur le bras gauche. Il a été coincé sur le socle en béton de la barrière.</t>
  </si>
  <si>
    <t>Il a transporté du matériel et taillé les merlons. Il a ressenti en fin de journée des douleurs au dos.</t>
  </si>
  <si>
    <t>Elle vit dans logement de fonction. Elle a été braquée par deux individus armés qui lui ont demandé la caisse.</t>
  </si>
  <si>
    <t>En voulant déplacer une machine à laver, elle a ressenti une violente douleur dans le dos et la jambe gauche.</t>
  </si>
  <si>
    <t xml:space="preserve">Il voulait ramasser une bouteille sur un talus et il a glissé. </t>
  </si>
  <si>
    <t>En rentrant chez lui en vélo lors de sa pause déjeuner, il s'est fait renverser par une voiture</t>
  </si>
  <si>
    <t>Elle nettoyait les fossés bordant l'aire. Elle a voulu remonter un vélo qui a glissé, celui est retombé. Il lui ouvert à la tête</t>
  </si>
  <si>
    <t>Le bureau a été aspergé de poudre d'extincteur. L'agent a du le nettoyer, malgré le port du masque elle a inhalé de la poudre d'extincteur. Elle est venue aider I Averlant.</t>
  </si>
  <si>
    <t>Coup sur la tête</t>
  </si>
  <si>
    <t>Lumbago et sciatique côté droit et gauche.</t>
  </si>
  <si>
    <t>Luxation de deux doigts à la main gauche</t>
  </si>
  <si>
    <t>Douleur au poignet gauche</t>
  </si>
  <si>
    <t>Toulouse - La Mounède</t>
  </si>
  <si>
    <t>Villefranche de Rouergue</t>
  </si>
  <si>
    <t>AT AA 06</t>
  </si>
  <si>
    <t>AT SA 02</t>
  </si>
  <si>
    <t>AT AA 03</t>
  </si>
  <si>
    <t>Tél</t>
  </si>
  <si>
    <t>AT AA 05</t>
  </si>
  <si>
    <t>AT AA 01</t>
  </si>
  <si>
    <t>Chute dans un vide sanitaire</t>
  </si>
  <si>
    <t>Tête et corps</t>
  </si>
  <si>
    <t>Molsheim</t>
  </si>
  <si>
    <t>AT AA 08</t>
  </si>
  <si>
    <t xml:space="preserve">Le bureau a été aspergé de poudre d'extincteur. L'agent a du le nettoyer, malgré le port du masque l'agent a inhalé de la poudre d'extincteur. </t>
  </si>
  <si>
    <t>TOTAL</t>
  </si>
  <si>
    <t>Elle s'est ouvert le cuir chevelu</t>
  </si>
  <si>
    <t>Dent cassée, Contusions hanche et jambes</t>
  </si>
  <si>
    <t>La voiture a dérapé sur une plaque d'huile, elle est rentrée dans un poteau téléphonique.</t>
  </si>
  <si>
    <t>Traumatisme à la main gauche.</t>
  </si>
  <si>
    <t>Traumatisme thoracique à la 8ème cote.</t>
  </si>
  <si>
    <t>Epaule et cou</t>
  </si>
  <si>
    <t>Douleur à l'épaule et au cou/</t>
  </si>
  <si>
    <t xml:space="preserve">C et B* </t>
  </si>
  <si>
    <t xml:space="preserve"> - 1 an</t>
  </si>
  <si>
    <t xml:space="preserve"> - 1an</t>
  </si>
  <si>
    <t xml:space="preserve">IDF </t>
  </si>
  <si>
    <t>Rechute ATTENTION DEBUT ARRET LE 08/01/2009.</t>
  </si>
  <si>
    <t>Elle s'est fait une sciatique en nettoyant les blocs sanitaires.</t>
  </si>
  <si>
    <t>Il était sur l'aire, quand une voiture s'est arrêtée. Le conducteur est sorti et l'a roué de coups.</t>
  </si>
  <si>
    <t>Un résident de l'aire est venu dans le bureau pour réclamer un morceau de plastique. Le voyageur s'est énervé et a frappé l'agent.</t>
  </si>
  <si>
    <t>Il ramassait des détritus sur le merlon, et il a chuté. Il est tombé sur la main.</t>
  </si>
  <si>
    <t>Il a ouvert la trappe pour relever le compteur d'eau, le rebord de la trappe était mouillé, il a glissé et sa tête a tapé sur le rebord de la plaque en fonte.</t>
  </si>
  <si>
    <t>C et B*</t>
  </si>
  <si>
    <t>En soulevant les pièces qui étaient posées au sol, il a ressenti un craquement entre les omoplates et une douleur au niveau des dorsales.</t>
  </si>
  <si>
    <t>Lors d'une altercation avec une personne, il s'est fait frapper.</t>
  </si>
  <si>
    <t>TAUX AT</t>
  </si>
  <si>
    <t>EFFECTIF</t>
  </si>
  <si>
    <t>TAUX</t>
  </si>
  <si>
    <r>
      <t xml:space="preserve">Il voulait soulever une plaque d'égout avec un pied de biche. La plaque lui a échappé des mains et est tombée sur sa main gauche. </t>
    </r>
    <r>
      <rPr>
        <b/>
        <i/>
        <sz val="11"/>
        <color theme="1"/>
        <rFont val="Calibri"/>
        <family val="2"/>
        <scheme val="minor"/>
      </rPr>
      <t>ATTENTION DEBUT AT LE 22/12/2007.</t>
    </r>
  </si>
  <si>
    <t>Il faisait une intervention dans le local technique. Une grille du vide sanitaire a été poussée par un jeune, elle est tombée sur sa main gauche.</t>
  </si>
  <si>
    <t>Eybens</t>
  </si>
  <si>
    <t>Nyons</t>
  </si>
  <si>
    <t>Arrachement de peau au majeur de la main gauche.</t>
  </si>
  <si>
    <t>Entorse à la cheville droite.</t>
  </si>
  <si>
    <t>Loir et Cher</t>
  </si>
  <si>
    <t>Total AT 2010</t>
  </si>
  <si>
    <t>AT AA 04</t>
  </si>
  <si>
    <t>Spitz</t>
  </si>
  <si>
    <t>Grégoire</t>
  </si>
  <si>
    <t>Lésions aux cervicales.</t>
  </si>
  <si>
    <t>RR</t>
  </si>
  <si>
    <t>RT</t>
  </si>
  <si>
    <t>CODE RR</t>
  </si>
  <si>
    <t>CODE RT</t>
  </si>
  <si>
    <t>NOMS RR</t>
  </si>
  <si>
    <t>NOMS RT</t>
  </si>
  <si>
    <t>DATE AUDIT</t>
  </si>
  <si>
    <t>AIRE</t>
  </si>
  <si>
    <t>TACHE</t>
  </si>
  <si>
    <t>REGIE</t>
  </si>
  <si>
    <t>SECURITE</t>
  </si>
  <si>
    <t>AFFICHAGE</t>
  </si>
  <si>
    <t>VEHICULE</t>
  </si>
  <si>
    <t>TOTAL ECARTS</t>
  </si>
  <si>
    <t>NOMBTE AUDITS</t>
  </si>
  <si>
    <t>DIVERS</t>
  </si>
  <si>
    <t>Nbre Audits</t>
  </si>
  <si>
    <t>A</t>
  </si>
  <si>
    <t>B</t>
  </si>
  <si>
    <t>AA</t>
  </si>
  <si>
    <t>PARIS</t>
  </si>
  <si>
    <t>MARSEILLE</t>
  </si>
  <si>
    <t>LILLE</t>
  </si>
  <si>
    <t>Ecarts par Ville</t>
  </si>
  <si>
    <t>ECARTS PAR RESPONSABLE TERRITORIAL (RT)</t>
  </si>
  <si>
    <t>ECART PAR RESPONSABLE REGIONAL (RR)</t>
  </si>
</sst>
</file>

<file path=xl/styles.xml><?xml version="1.0" encoding="utf-8"?>
<styleSheet xmlns="http://schemas.openxmlformats.org/spreadsheetml/2006/main">
  <numFmts count="1">
    <numFmt numFmtId="164" formatCode="m/d/yyyy;@"/>
  </numFmts>
  <fonts count="3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Times New Roman"/>
      <family val="1"/>
    </font>
    <font>
      <sz val="11"/>
      <name val="Times New Roman"/>
      <family val="1"/>
    </font>
    <font>
      <sz val="10"/>
      <name val="Times"/>
    </font>
    <font>
      <b/>
      <sz val="10"/>
      <name val="Times"/>
    </font>
    <font>
      <b/>
      <sz val="9"/>
      <name val="Geneva"/>
    </font>
    <font>
      <sz val="10"/>
      <color indexed="48"/>
      <name val="Times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i/>
      <sz val="11"/>
      <color theme="9"/>
      <name val="Calibri"/>
      <family val="2"/>
      <scheme val="minor"/>
    </font>
    <font>
      <b/>
      <i/>
      <sz val="11"/>
      <color theme="9"/>
      <name val="Calibri"/>
      <family val="2"/>
      <scheme val="minor"/>
    </font>
    <font>
      <sz val="8"/>
      <name val="Verdana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4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7" tint="0.59999389629810485"/>
        <bgColor indexed="64"/>
      </patternFill>
    </fill>
  </fills>
  <borders count="57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91">
    <xf numFmtId="0" fontId="0" fillId="0" borderId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</cellStyleXfs>
  <cellXfs count="54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ont="1"/>
    <xf numFmtId="0" fontId="0" fillId="0" borderId="0" xfId="0" applyFill="1"/>
    <xf numFmtId="0" fontId="0" fillId="0" borderId="0" xfId="0" applyFont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top" wrapText="1"/>
    </xf>
    <xf numFmtId="0" fontId="0" fillId="0" borderId="0" xfId="0" applyFill="1" applyBorder="1" applyAlignment="1"/>
    <xf numFmtId="0" fontId="8" fillId="0" borderId="0" xfId="0" applyFont="1" applyFill="1" applyBorder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 vertical="top" wrapText="1"/>
    </xf>
    <xf numFmtId="0" fontId="8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top" wrapText="1"/>
    </xf>
    <xf numFmtId="0" fontId="0" fillId="0" borderId="0" xfId="0" applyFill="1" applyBorder="1"/>
    <xf numFmtId="0" fontId="0" fillId="0" borderId="0" xfId="0" applyFont="1" applyFill="1" applyBorder="1"/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14" fontId="6" fillId="0" borderId="0" xfId="0" applyNumberFormat="1" applyFont="1" applyFill="1" applyBorder="1" applyAlignment="1">
      <alignment horizontal="center" vertical="top" wrapText="1"/>
    </xf>
    <xf numFmtId="0" fontId="9" fillId="0" borderId="0" xfId="0" applyNumberFormat="1" applyFont="1" applyFill="1" applyBorder="1" applyAlignment="1">
      <alignment horizontal="center" vertical="top" wrapText="1"/>
    </xf>
    <xf numFmtId="14" fontId="0" fillId="0" borderId="0" xfId="0" applyNumberFormat="1"/>
    <xf numFmtId="0" fontId="0" fillId="0" borderId="2" xfId="0" applyBorder="1" applyAlignment="1">
      <alignment horizontal="left" vertical="center"/>
    </xf>
    <xf numFmtId="14" fontId="0" fillId="0" borderId="0" xfId="0" applyNumberFormat="1" applyBorder="1"/>
    <xf numFmtId="0" fontId="0" fillId="0" borderId="0" xfId="0" applyBorder="1" applyAlignment="1">
      <alignment wrapText="1"/>
    </xf>
    <xf numFmtId="0" fontId="0" fillId="0" borderId="0" xfId="0" applyFont="1" applyBorder="1"/>
    <xf numFmtId="0" fontId="0" fillId="0" borderId="1" xfId="0" applyFont="1" applyBorder="1" applyAlignment="1">
      <alignment horizontal="left" vertical="center" shrinkToFit="1"/>
    </xf>
    <xf numFmtId="0" fontId="0" fillId="0" borderId="2" xfId="0" applyFont="1" applyBorder="1" applyAlignment="1">
      <alignment horizontal="left" vertical="center" shrinkToFit="1"/>
    </xf>
    <xf numFmtId="14" fontId="0" fillId="0" borderId="2" xfId="0" applyNumberFormat="1" applyFont="1" applyBorder="1" applyAlignment="1">
      <alignment horizontal="left" vertical="center" shrinkToFit="1"/>
    </xf>
    <xf numFmtId="0" fontId="0" fillId="0" borderId="2" xfId="0" applyFont="1" applyBorder="1" applyAlignment="1">
      <alignment horizontal="left" vertical="center" wrapText="1" shrinkToFit="1"/>
    </xf>
    <xf numFmtId="0" fontId="0" fillId="0" borderId="2" xfId="0" applyFont="1" applyFill="1" applyBorder="1" applyAlignment="1">
      <alignment horizontal="center" vertical="center" shrinkToFit="1"/>
    </xf>
    <xf numFmtId="0" fontId="0" fillId="0" borderId="2" xfId="0" applyFont="1" applyBorder="1" applyAlignment="1">
      <alignment horizontal="center" vertical="center" shrinkToFit="1"/>
    </xf>
    <xf numFmtId="14" fontId="1" fillId="0" borderId="2" xfId="0" applyNumberFormat="1" applyFont="1" applyBorder="1" applyAlignment="1">
      <alignment horizontal="center" vertical="center" shrinkToFit="1"/>
    </xf>
    <xf numFmtId="14" fontId="0" fillId="3" borderId="2" xfId="0" applyNumberFormat="1" applyFont="1" applyFill="1" applyBorder="1" applyAlignment="1">
      <alignment horizontal="center" vertical="center" shrinkToFit="1"/>
    </xf>
    <xf numFmtId="14" fontId="5" fillId="3" borderId="2" xfId="0" applyNumberFormat="1" applyFont="1" applyFill="1" applyBorder="1" applyAlignment="1">
      <alignment horizontal="center" vertical="center" wrapText="1" shrinkToFit="1"/>
    </xf>
    <xf numFmtId="0" fontId="2" fillId="0" borderId="2" xfId="0" applyFont="1" applyFill="1" applyBorder="1" applyAlignment="1">
      <alignment horizontal="center" vertical="center" wrapText="1" shrinkToFit="1"/>
    </xf>
    <xf numFmtId="14" fontId="2" fillId="0" borderId="2" xfId="0" applyNumberFormat="1" applyFont="1" applyFill="1" applyBorder="1" applyAlignment="1">
      <alignment horizontal="center" vertical="center" wrapText="1" shrinkToFit="1"/>
    </xf>
    <xf numFmtId="0" fontId="4" fillId="3" borderId="2" xfId="0" applyFont="1" applyFill="1" applyBorder="1" applyAlignment="1">
      <alignment horizontal="center" vertical="center" wrapText="1" shrinkToFit="1"/>
    </xf>
    <xf numFmtId="0" fontId="0" fillId="0" borderId="2" xfId="0" applyFont="1" applyBorder="1" applyAlignment="1">
      <alignment horizontal="center" vertical="center" wrapText="1" shrinkToFit="1"/>
    </xf>
    <xf numFmtId="14" fontId="2" fillId="0" borderId="2" xfId="0" applyNumberFormat="1" applyFont="1" applyFill="1" applyBorder="1" applyAlignment="1">
      <alignment horizontal="center" vertical="center" shrinkToFit="1"/>
    </xf>
    <xf numFmtId="14" fontId="2" fillId="3" borderId="2" xfId="0" applyNumberFormat="1" applyFont="1" applyFill="1" applyBorder="1" applyAlignment="1">
      <alignment horizontal="center" vertical="center" shrinkToFit="1"/>
    </xf>
    <xf numFmtId="0" fontId="0" fillId="3" borderId="1" xfId="0" applyFont="1" applyFill="1" applyBorder="1" applyAlignment="1">
      <alignment horizontal="center" vertical="center" shrinkToFit="1"/>
    </xf>
    <xf numFmtId="14" fontId="6" fillId="3" borderId="3" xfId="0" applyNumberFormat="1" applyFont="1" applyFill="1" applyBorder="1" applyAlignment="1">
      <alignment horizontal="center" vertical="center" shrinkToFit="1"/>
    </xf>
    <xf numFmtId="0" fontId="0" fillId="3" borderId="3" xfId="0" applyFill="1" applyBorder="1" applyAlignment="1">
      <alignment horizontal="center" vertical="center" shrinkToFit="1"/>
    </xf>
    <xf numFmtId="0" fontId="0" fillId="3" borderId="8" xfId="0" applyFont="1" applyFill="1" applyBorder="1" applyAlignment="1">
      <alignment horizontal="center" vertical="center" shrinkToFit="1"/>
    </xf>
    <xf numFmtId="0" fontId="4" fillId="3" borderId="8" xfId="0" applyFont="1" applyFill="1" applyBorder="1" applyAlignment="1">
      <alignment horizontal="center" vertical="center" wrapText="1" shrinkToFit="1"/>
    </xf>
    <xf numFmtId="0" fontId="0" fillId="3" borderId="9" xfId="0" applyFill="1" applyBorder="1" applyAlignment="1">
      <alignment horizontal="center" vertical="center" shrinkToFit="1"/>
    </xf>
    <xf numFmtId="0" fontId="0" fillId="0" borderId="15" xfId="0" applyFont="1" applyBorder="1" applyAlignment="1">
      <alignment horizontal="left" vertical="center" shrinkToFit="1"/>
    </xf>
    <xf numFmtId="0" fontId="0" fillId="0" borderId="16" xfId="0" applyBorder="1" applyAlignment="1">
      <alignment horizontal="left" vertical="center" shrinkToFit="1"/>
    </xf>
    <xf numFmtId="14" fontId="0" fillId="0" borderId="16" xfId="0" applyNumberFormat="1" applyBorder="1" applyAlignment="1">
      <alignment horizontal="left" vertical="center" shrinkToFit="1"/>
    </xf>
    <xf numFmtId="14" fontId="0" fillId="0" borderId="16" xfId="0" applyNumberFormat="1" applyFont="1" applyBorder="1" applyAlignment="1">
      <alignment horizontal="left" vertical="center" shrinkToFit="1"/>
    </xf>
    <xf numFmtId="0" fontId="0" fillId="0" borderId="16" xfId="0" applyFont="1" applyBorder="1" applyAlignment="1">
      <alignment horizontal="left" vertical="center" wrapText="1" shrinkToFit="1"/>
    </xf>
    <xf numFmtId="0" fontId="2" fillId="0" borderId="2" xfId="0" applyFont="1" applyFill="1" applyBorder="1" applyAlignment="1">
      <alignment horizontal="left" vertical="center" wrapText="1" shrinkToFit="1"/>
    </xf>
    <xf numFmtId="14" fontId="2" fillId="0" borderId="2" xfId="0" applyNumberFormat="1" applyFont="1" applyFill="1" applyBorder="1" applyAlignment="1">
      <alignment horizontal="left" vertical="center" wrapText="1" shrinkToFit="1"/>
    </xf>
    <xf numFmtId="0" fontId="2" fillId="0" borderId="8" xfId="0" applyFont="1" applyFill="1" applyBorder="1" applyAlignment="1">
      <alignment horizontal="left" vertical="center" wrapText="1" shrinkToFit="1"/>
    </xf>
    <xf numFmtId="14" fontId="0" fillId="0" borderId="2" xfId="0" applyNumberFormat="1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left" vertical="center" shrinkToFit="1"/>
    </xf>
    <xf numFmtId="0" fontId="2" fillId="0" borderId="2" xfId="0" applyFont="1" applyBorder="1" applyAlignment="1">
      <alignment horizontal="left" vertical="center" shrinkToFit="1"/>
    </xf>
    <xf numFmtId="14" fontId="2" fillId="0" borderId="2" xfId="0" applyNumberFormat="1" applyFont="1" applyBorder="1" applyAlignment="1">
      <alignment horizontal="left" vertical="center" shrinkToFit="1"/>
    </xf>
    <xf numFmtId="0" fontId="2" fillId="0" borderId="2" xfId="0" applyFont="1" applyBorder="1" applyAlignment="1">
      <alignment horizontal="left" vertical="center" wrapText="1" shrinkToFit="1"/>
    </xf>
    <xf numFmtId="0" fontId="1" fillId="0" borderId="2" xfId="0" applyFont="1" applyFill="1" applyBorder="1" applyAlignment="1">
      <alignment horizontal="left" vertical="center" wrapText="1" shrinkToFit="1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left" vertical="center" wrapText="1" shrinkToFit="1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0" fillId="0" borderId="2" xfId="0" quotePrefix="1" applyBorder="1" applyAlignment="1">
      <alignment horizontal="left" vertical="center" wrapText="1"/>
    </xf>
    <xf numFmtId="0" fontId="0" fillId="0" borderId="2" xfId="0" applyBorder="1"/>
    <xf numFmtId="0" fontId="2" fillId="0" borderId="2" xfId="0" applyFont="1" applyFill="1" applyBorder="1" applyAlignment="1">
      <alignment horizontal="left" vertical="center" shrinkToFit="1"/>
    </xf>
    <xf numFmtId="0" fontId="0" fillId="0" borderId="2" xfId="0" quotePrefix="1" applyFont="1" applyBorder="1" applyAlignment="1">
      <alignment horizontal="center" vertical="center" shrinkToFit="1"/>
    </xf>
    <xf numFmtId="0" fontId="0" fillId="0" borderId="2" xfId="0" quotePrefix="1" applyFont="1" applyFill="1" applyBorder="1" applyAlignment="1">
      <alignment horizontal="center" vertical="center" shrinkToFit="1"/>
    </xf>
    <xf numFmtId="0" fontId="0" fillId="0" borderId="2" xfId="0" applyFont="1" applyBorder="1" applyAlignment="1">
      <alignment horizontal="left" vertical="center"/>
    </xf>
    <xf numFmtId="0" fontId="0" fillId="0" borderId="0" xfId="0" applyAlignment="1"/>
    <xf numFmtId="0" fontId="0" fillId="0" borderId="0" xfId="0" applyFill="1" applyAlignment="1"/>
    <xf numFmtId="14" fontId="5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0" fillId="0" borderId="6" xfId="0" applyBorder="1"/>
    <xf numFmtId="0" fontId="0" fillId="0" borderId="3" xfId="0" applyBorder="1"/>
    <xf numFmtId="0" fontId="0" fillId="0" borderId="9" xfId="0" applyBorder="1"/>
    <xf numFmtId="0" fontId="10" fillId="0" borderId="11" xfId="0" applyFont="1" applyBorder="1" applyAlignment="1"/>
    <xf numFmtId="0" fontId="10" fillId="0" borderId="12" xfId="0" applyFont="1" applyBorder="1" applyAlignment="1"/>
    <xf numFmtId="164" fontId="3" fillId="0" borderId="15" xfId="0" applyNumberFormat="1" applyFont="1" applyBorder="1" applyAlignment="1">
      <alignment horizontal="center" vertical="center" shrinkToFit="1"/>
    </xf>
    <xf numFmtId="0" fontId="12" fillId="0" borderId="16" xfId="0" applyFont="1" applyFill="1" applyBorder="1" applyAlignment="1">
      <alignment horizontal="center" vertical="center" shrinkToFit="1"/>
    </xf>
    <xf numFmtId="0" fontId="12" fillId="0" borderId="17" xfId="0" applyFont="1" applyFill="1" applyBorder="1" applyAlignment="1">
      <alignment horizontal="center" vertical="center" shrinkToFit="1"/>
    </xf>
    <xf numFmtId="0" fontId="0" fillId="0" borderId="5" xfId="0" applyBorder="1" applyAlignment="1">
      <alignment horizontal="left" vertical="center"/>
    </xf>
    <xf numFmtId="0" fontId="0" fillId="0" borderId="1" xfId="0" quotePrefix="1" applyBorder="1" applyAlignment="1">
      <alignment horizontal="left" vertical="center" wrapText="1"/>
    </xf>
    <xf numFmtId="0" fontId="0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4" fontId="2" fillId="0" borderId="2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 wrapText="1" shrinkToFit="1"/>
    </xf>
    <xf numFmtId="0" fontId="0" fillId="0" borderId="0" xfId="0" applyFill="1" applyAlignment="1">
      <alignment horizontal="center" vertical="center"/>
    </xf>
    <xf numFmtId="0" fontId="0" fillId="0" borderId="17" xfId="0" applyBorder="1" applyAlignment="1">
      <alignment horizontal="center" vertical="center" wrapText="1" shrinkToFit="1"/>
    </xf>
    <xf numFmtId="0" fontId="2" fillId="0" borderId="3" xfId="0" applyFont="1" applyBorder="1" applyAlignment="1">
      <alignment horizontal="center" vertical="center" wrapText="1" shrinkToFit="1"/>
    </xf>
    <xf numFmtId="0" fontId="0" fillId="0" borderId="3" xfId="0" applyFont="1" applyBorder="1" applyAlignment="1">
      <alignment horizontal="center" vertical="center" wrapText="1" shrinkToFit="1"/>
    </xf>
    <xf numFmtId="0" fontId="0" fillId="0" borderId="0" xfId="0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16" xfId="0" applyBorder="1" applyAlignment="1">
      <alignment horizontal="center" vertical="center" shrinkToFit="1"/>
    </xf>
    <xf numFmtId="0" fontId="2" fillId="0" borderId="2" xfId="0" applyFont="1" applyBorder="1" applyAlignment="1">
      <alignment horizontal="center" vertical="center" shrinkToFit="1"/>
    </xf>
    <xf numFmtId="0" fontId="0" fillId="0" borderId="2" xfId="0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 shrinkToFit="1"/>
    </xf>
    <xf numFmtId="0" fontId="3" fillId="0" borderId="32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0" fillId="0" borderId="2" xfId="0" applyNumberFormat="1" applyFont="1" applyFill="1" applyBorder="1" applyAlignment="1">
      <alignment horizontal="left" vertical="center" shrinkToFit="1"/>
    </xf>
    <xf numFmtId="0" fontId="3" fillId="0" borderId="33" xfId="0" applyFont="1" applyBorder="1" applyAlignment="1">
      <alignment horizontal="center" vertical="center" shrinkToFit="1"/>
    </xf>
    <xf numFmtId="0" fontId="3" fillId="0" borderId="34" xfId="0" applyFont="1" applyBorder="1" applyAlignment="1">
      <alignment horizontal="center" vertical="center" shrinkToFit="1"/>
    </xf>
    <xf numFmtId="0" fontId="3" fillId="0" borderId="34" xfId="0" applyFont="1" applyBorder="1" applyAlignment="1">
      <alignment horizontal="center" vertical="center" wrapText="1" shrinkToFit="1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shrinkToFit="1"/>
    </xf>
    <xf numFmtId="0" fontId="0" fillId="0" borderId="0" xfId="0" applyFill="1" applyAlignment="1">
      <alignment wrapText="1"/>
    </xf>
    <xf numFmtId="0" fontId="3" fillId="0" borderId="34" xfId="0" applyFont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left" vertical="center"/>
    </xf>
    <xf numFmtId="0" fontId="0" fillId="0" borderId="2" xfId="0" quotePrefix="1" applyFont="1" applyBorder="1" applyAlignment="1">
      <alignment horizontal="center" vertical="center"/>
    </xf>
    <xf numFmtId="0" fontId="0" fillId="0" borderId="2" xfId="0" applyFont="1" applyBorder="1" applyAlignment="1">
      <alignment horizontal="left" vertical="center" wrapText="1"/>
    </xf>
    <xf numFmtId="14" fontId="0" fillId="4" borderId="2" xfId="0" applyNumberFormat="1" applyFont="1" applyFill="1" applyBorder="1" applyAlignment="1">
      <alignment horizontal="left" vertical="center"/>
    </xf>
    <xf numFmtId="14" fontId="0" fillId="0" borderId="2" xfId="0" applyNumberFormat="1" applyFont="1" applyBorder="1" applyAlignment="1">
      <alignment horizontal="center" vertical="center"/>
    </xf>
    <xf numFmtId="0" fontId="3" fillId="0" borderId="13" xfId="0" applyFont="1" applyBorder="1"/>
    <xf numFmtId="0" fontId="0" fillId="0" borderId="14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14" fontId="0" fillId="3" borderId="1" xfId="0" applyNumberFormat="1" applyFont="1" applyFill="1" applyBorder="1" applyAlignment="1">
      <alignment horizontal="center" vertical="center" shrinkToFit="1"/>
    </xf>
    <xf numFmtId="0" fontId="0" fillId="3" borderId="2" xfId="0" quotePrefix="1" applyFont="1" applyFill="1" applyBorder="1" applyAlignment="1">
      <alignment horizontal="center" vertical="center" shrinkToFit="1"/>
    </xf>
    <xf numFmtId="0" fontId="0" fillId="3" borderId="2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 wrapText="1" shrinkToFit="1"/>
    </xf>
    <xf numFmtId="0" fontId="0" fillId="3" borderId="2" xfId="0" applyFont="1" applyFill="1" applyBorder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left" vertical="center" wrapText="1" shrinkToFit="1"/>
    </xf>
    <xf numFmtId="14" fontId="2" fillId="3" borderId="2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 wrapText="1" shrinkToFit="1"/>
    </xf>
    <xf numFmtId="0" fontId="2" fillId="3" borderId="2" xfId="0" applyFont="1" applyFill="1" applyBorder="1" applyAlignment="1">
      <alignment horizontal="left" vertical="center" wrapText="1" shrinkToFit="1"/>
    </xf>
    <xf numFmtId="0" fontId="2" fillId="3" borderId="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wrapText="1"/>
    </xf>
    <xf numFmtId="2" fontId="3" fillId="0" borderId="0" xfId="0" applyNumberFormat="1" applyFont="1" applyBorder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0" fontId="3" fillId="0" borderId="11" xfId="0" applyFont="1" applyFill="1" applyBorder="1" applyAlignment="1">
      <alignment horizontal="center" vertical="center" wrapText="1" shrinkToFit="1"/>
    </xf>
    <xf numFmtId="0" fontId="3" fillId="0" borderId="36" xfId="0" applyFont="1" applyBorder="1" applyAlignment="1">
      <alignment horizontal="center" vertical="center" wrapText="1" shrinkToFit="1"/>
    </xf>
    <xf numFmtId="0" fontId="0" fillId="0" borderId="0" xfId="0"/>
    <xf numFmtId="0" fontId="0" fillId="0" borderId="0" xfId="0" applyFill="1"/>
    <xf numFmtId="0" fontId="0" fillId="0" borderId="0" xfId="0" applyBorder="1"/>
    <xf numFmtId="14" fontId="0" fillId="0" borderId="2" xfId="0" applyNumberFormat="1" applyFont="1" applyBorder="1" applyAlignment="1">
      <alignment horizontal="center" vertical="center" shrinkToFit="1"/>
    </xf>
    <xf numFmtId="0" fontId="0" fillId="0" borderId="2" xfId="0" applyFont="1" applyBorder="1" applyAlignment="1">
      <alignment horizontal="center" vertical="center" shrinkToFit="1"/>
    </xf>
    <xf numFmtId="0" fontId="0" fillId="3" borderId="2" xfId="0" applyFont="1" applyFill="1" applyBorder="1" applyAlignment="1">
      <alignment horizontal="center" vertical="center" shrinkToFit="1"/>
    </xf>
    <xf numFmtId="0" fontId="2" fillId="0" borderId="2" xfId="0" applyFont="1" applyFill="1" applyBorder="1" applyAlignment="1">
      <alignment horizontal="center" vertical="center" shrinkToFit="1"/>
    </xf>
    <xf numFmtId="0" fontId="2" fillId="3" borderId="2" xfId="0" applyFont="1" applyFill="1" applyBorder="1" applyAlignment="1">
      <alignment horizontal="center" vertical="center" shrinkToFit="1"/>
    </xf>
    <xf numFmtId="0" fontId="2" fillId="3" borderId="8" xfId="0" applyFont="1" applyFill="1" applyBorder="1" applyAlignment="1">
      <alignment horizontal="center" vertical="center" shrinkToFit="1"/>
    </xf>
    <xf numFmtId="0" fontId="2" fillId="0" borderId="0" xfId="0" applyFont="1" applyFill="1" applyBorder="1" applyAlignment="1">
      <alignment horizontal="center" vertical="center" shrinkToFit="1"/>
    </xf>
    <xf numFmtId="0" fontId="3" fillId="0" borderId="34" xfId="0" applyFont="1" applyBorder="1" applyAlignment="1">
      <alignment horizontal="center" vertical="center" shrinkToFit="1"/>
    </xf>
    <xf numFmtId="0" fontId="3" fillId="0" borderId="0" xfId="0" applyFont="1" applyBorder="1"/>
    <xf numFmtId="0" fontId="0" fillId="0" borderId="2" xfId="0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shrinkToFit="1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center" vertical="center"/>
    </xf>
    <xf numFmtId="0" fontId="0" fillId="3" borderId="2" xfId="0" applyFont="1" applyFill="1" applyBorder="1" applyAlignment="1">
      <alignment horizontal="left" vertical="center"/>
    </xf>
    <xf numFmtId="14" fontId="0" fillId="3" borderId="2" xfId="0" applyNumberFormat="1" applyFont="1" applyFill="1" applyBorder="1" applyAlignment="1">
      <alignment horizontal="left" vertical="center" shrinkToFit="1"/>
    </xf>
    <xf numFmtId="14" fontId="0" fillId="3" borderId="2" xfId="0" applyNumberFormat="1" applyFont="1" applyFill="1" applyBorder="1" applyAlignment="1">
      <alignment horizontal="left" vertical="center"/>
    </xf>
    <xf numFmtId="0" fontId="0" fillId="3" borderId="2" xfId="0" quotePrefix="1" applyFont="1" applyFill="1" applyBorder="1" applyAlignment="1">
      <alignment horizontal="center" vertical="center"/>
    </xf>
    <xf numFmtId="2" fontId="0" fillId="0" borderId="0" xfId="0" applyNumberFormat="1" applyBorder="1"/>
    <xf numFmtId="0" fontId="2" fillId="3" borderId="2" xfId="0" applyFont="1" applyFill="1" applyBorder="1" applyAlignment="1">
      <alignment horizontal="center" vertical="center" wrapText="1" shrinkToFit="1"/>
    </xf>
    <xf numFmtId="14" fontId="0" fillId="3" borderId="2" xfId="0" applyNumberFormat="1" applyFont="1" applyFill="1" applyBorder="1" applyAlignment="1">
      <alignment horizontal="center" vertical="center" wrapText="1" shrinkToFit="1"/>
    </xf>
    <xf numFmtId="0" fontId="0" fillId="3" borderId="2" xfId="0" quotePrefix="1" applyFont="1" applyFill="1" applyBorder="1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2" xfId="0" quotePrefix="1" applyFont="1" applyFill="1" applyBorder="1" applyAlignment="1">
      <alignment horizontal="center" vertical="center" shrinkToFit="1"/>
    </xf>
    <xf numFmtId="0" fontId="0" fillId="0" borderId="0" xfId="0" applyBorder="1" applyAlignment="1"/>
    <xf numFmtId="0" fontId="0" fillId="0" borderId="2" xfId="0" applyBorder="1" applyAlignment="1">
      <alignment horizontal="center" vertical="center"/>
    </xf>
    <xf numFmtId="2" fontId="3" fillId="0" borderId="0" xfId="0" applyNumberFormat="1" applyFont="1" applyBorder="1"/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/>
    <xf numFmtId="14" fontId="2" fillId="3" borderId="2" xfId="0" applyNumberFormat="1" applyFont="1" applyFill="1" applyBorder="1" applyAlignment="1">
      <alignment horizontal="left" vertical="center"/>
    </xf>
    <xf numFmtId="0" fontId="0" fillId="3" borderId="3" xfId="0" applyFont="1" applyFill="1" applyBorder="1" applyAlignment="1">
      <alignment horizontal="center" vertical="center" shrinkToFit="1"/>
    </xf>
    <xf numFmtId="0" fontId="0" fillId="3" borderId="5" xfId="0" applyFont="1" applyFill="1" applyBorder="1" applyAlignment="1">
      <alignment horizontal="center" vertical="center" shrinkToFit="1"/>
    </xf>
    <xf numFmtId="0" fontId="2" fillId="3" borderId="2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 shrinkToFit="1"/>
    </xf>
    <xf numFmtId="14" fontId="0" fillId="3" borderId="4" xfId="0" applyNumberFormat="1" applyFont="1" applyFill="1" applyBorder="1" applyAlignment="1">
      <alignment horizontal="center" vertical="center" shrinkToFit="1"/>
    </xf>
    <xf numFmtId="14" fontId="0" fillId="3" borderId="5" xfId="0" applyNumberFormat="1" applyFont="1" applyFill="1" applyBorder="1" applyAlignment="1">
      <alignment horizontal="center" vertical="center" shrinkToFit="1"/>
    </xf>
    <xf numFmtId="14" fontId="5" fillId="3" borderId="5" xfId="0" applyNumberFormat="1" applyFont="1" applyFill="1" applyBorder="1" applyAlignment="1">
      <alignment horizontal="center" vertical="center" wrapText="1" shrinkToFit="1"/>
    </xf>
    <xf numFmtId="14" fontId="5" fillId="3" borderId="5" xfId="0" applyNumberFormat="1" applyFont="1" applyFill="1" applyBorder="1" applyAlignment="1">
      <alignment horizontal="center" vertical="center"/>
    </xf>
    <xf numFmtId="14" fontId="6" fillId="3" borderId="6" xfId="0" applyNumberFormat="1" applyFont="1" applyFill="1" applyBorder="1" applyAlignment="1">
      <alignment horizontal="center" vertical="center" shrinkToFit="1"/>
    </xf>
    <xf numFmtId="14" fontId="2" fillId="3" borderId="7" xfId="0" applyNumberFormat="1" applyFont="1" applyFill="1" applyBorder="1" applyAlignment="1">
      <alignment horizontal="center" vertical="center" shrinkToFit="1"/>
    </xf>
    <xf numFmtId="14" fontId="2" fillId="3" borderId="4" xfId="0" applyNumberFormat="1" applyFont="1" applyFill="1" applyBorder="1" applyAlignment="1">
      <alignment horizontal="center" vertical="center" shrinkToFit="1"/>
    </xf>
    <xf numFmtId="0" fontId="2" fillId="3" borderId="5" xfId="0" applyFont="1" applyFill="1" applyBorder="1" applyAlignment="1">
      <alignment horizontal="center" vertical="center" shrinkToFit="1"/>
    </xf>
    <xf numFmtId="0" fontId="0" fillId="3" borderId="5" xfId="0" applyFill="1" applyBorder="1" applyAlignment="1">
      <alignment horizontal="left" vertical="center" wrapText="1" shrinkToFit="1"/>
    </xf>
    <xf numFmtId="0" fontId="0" fillId="3" borderId="5" xfId="0" applyFill="1" applyBorder="1" applyAlignment="1">
      <alignment horizontal="left" vertical="center"/>
    </xf>
    <xf numFmtId="0" fontId="0" fillId="3" borderId="5" xfId="0" applyFill="1" applyBorder="1" applyAlignment="1">
      <alignment horizontal="center" vertical="center" wrapText="1" shrinkToFit="1"/>
    </xf>
    <xf numFmtId="0" fontId="0" fillId="3" borderId="6" xfId="0" applyFill="1" applyBorder="1" applyAlignment="1">
      <alignment horizontal="center" vertical="center" shrinkToFit="1"/>
    </xf>
    <xf numFmtId="14" fontId="0" fillId="3" borderId="7" xfId="0" applyNumberFormat="1" applyFont="1" applyFill="1" applyBorder="1" applyAlignment="1">
      <alignment horizontal="center" vertical="center" shrinkToFit="1"/>
    </xf>
    <xf numFmtId="0" fontId="0" fillId="3" borderId="8" xfId="0" applyFont="1" applyFill="1" applyBorder="1" applyAlignment="1">
      <alignment horizontal="left" vertical="center"/>
    </xf>
    <xf numFmtId="0" fontId="0" fillId="3" borderId="8" xfId="0" applyFont="1" applyFill="1" applyBorder="1" applyAlignment="1">
      <alignment horizontal="center" vertical="center" wrapText="1" shrinkToFit="1"/>
    </xf>
    <xf numFmtId="0" fontId="2" fillId="3" borderId="9" xfId="0" applyFont="1" applyFill="1" applyBorder="1" applyAlignment="1">
      <alignment horizontal="center" vertical="center" shrinkToFit="1"/>
    </xf>
    <xf numFmtId="0" fontId="3" fillId="0" borderId="2" xfId="0" applyFont="1" applyBorder="1" applyAlignment="1">
      <alignment horizontal="center" vertical="center" shrinkToFit="1"/>
    </xf>
    <xf numFmtId="0" fontId="12" fillId="0" borderId="2" xfId="0" applyFont="1" applyFill="1" applyBorder="1" applyAlignment="1">
      <alignment horizontal="center" vertical="center" shrinkToFit="1"/>
    </xf>
    <xf numFmtId="0" fontId="12" fillId="3" borderId="2" xfId="0" applyFont="1" applyFill="1" applyBorder="1" applyAlignment="1">
      <alignment horizontal="center" vertical="center" shrinkToFit="1"/>
    </xf>
    <xf numFmtId="0" fontId="3" fillId="3" borderId="2" xfId="0" applyFont="1" applyFill="1" applyBorder="1" applyAlignment="1">
      <alignment horizontal="center" vertical="center" shrinkToFit="1"/>
    </xf>
    <xf numFmtId="0" fontId="3" fillId="0" borderId="2" xfId="0" applyFont="1" applyFill="1" applyBorder="1" applyAlignment="1">
      <alignment horizontal="center" vertical="center" shrinkToFit="1"/>
    </xf>
    <xf numFmtId="0" fontId="12" fillId="3" borderId="2" xfId="0" applyFont="1" applyFill="1" applyBorder="1" applyAlignment="1">
      <alignment horizontal="center" vertical="center" wrapText="1" shrinkToFit="1"/>
    </xf>
    <xf numFmtId="0" fontId="3" fillId="0" borderId="2" xfId="0" applyFont="1" applyBorder="1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3" fillId="0" borderId="30" xfId="0" applyFont="1" applyBorder="1" applyAlignment="1">
      <alignment horizontal="center" vertical="center" wrapText="1" shrinkToFit="1"/>
    </xf>
    <xf numFmtId="0" fontId="3" fillId="0" borderId="3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2" xfId="0" applyFill="1" applyBorder="1" applyAlignment="1">
      <alignment horizontal="center" vertical="center" wrapText="1" shrinkToFit="1"/>
    </xf>
    <xf numFmtId="0" fontId="0" fillId="0" borderId="2" xfId="0" applyBorder="1" applyAlignment="1">
      <alignment horizontal="center" vertical="center" wrapText="1" shrinkToFit="1"/>
    </xf>
    <xf numFmtId="0" fontId="0" fillId="3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 wrapText="1"/>
    </xf>
    <xf numFmtId="0" fontId="0" fillId="0" borderId="2" xfId="0" applyBorder="1" applyAlignment="1">
      <alignment horizontal="center" wrapText="1" shrinkToFit="1"/>
    </xf>
    <xf numFmtId="0" fontId="0" fillId="3" borderId="2" xfId="0" applyFill="1" applyBorder="1" applyAlignment="1">
      <alignment horizontal="left" vertical="center" wrapText="1" shrinkToFit="1"/>
    </xf>
    <xf numFmtId="0" fontId="0" fillId="0" borderId="2" xfId="0" applyBorder="1" applyAlignment="1">
      <alignment horizontal="left" vertical="center" wrapText="1" shrinkToFit="1"/>
    </xf>
    <xf numFmtId="0" fontId="0" fillId="3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shrinkToFit="1"/>
    </xf>
    <xf numFmtId="0" fontId="0" fillId="0" borderId="2" xfId="0" quotePrefix="1" applyBorder="1" applyAlignment="1">
      <alignment horizontal="center" vertical="center" shrinkToFit="1"/>
    </xf>
    <xf numFmtId="0" fontId="0" fillId="3" borderId="8" xfId="0" applyFill="1" applyBorder="1" applyAlignment="1">
      <alignment horizontal="left" vertical="center" wrapText="1" shrinkToFit="1"/>
    </xf>
    <xf numFmtId="0" fontId="0" fillId="3" borderId="2" xfId="0" quotePrefix="1" applyFill="1" applyBorder="1" applyAlignment="1">
      <alignment horizontal="center" vertical="center" shrinkToFit="1"/>
    </xf>
    <xf numFmtId="0" fontId="0" fillId="3" borderId="2" xfId="0" applyFill="1" applyBorder="1" applyAlignment="1">
      <alignment horizontal="left" vertical="center" wrapText="1"/>
    </xf>
    <xf numFmtId="164" fontId="3" fillId="0" borderId="2" xfId="0" applyNumberFormat="1" applyFont="1" applyBorder="1" applyAlignment="1">
      <alignment horizontal="center" vertical="center" shrinkToFit="1"/>
    </xf>
    <xf numFmtId="0" fontId="3" fillId="0" borderId="2" xfId="0" quotePrefix="1" applyFont="1" applyBorder="1" applyAlignment="1">
      <alignment horizontal="left" vertical="center" wrapText="1"/>
    </xf>
    <xf numFmtId="0" fontId="3" fillId="0" borderId="2" xfId="0" applyFont="1" applyBorder="1"/>
    <xf numFmtId="0" fontId="12" fillId="0" borderId="2" xfId="0" applyFont="1" applyFill="1" applyBorder="1" applyAlignment="1">
      <alignment horizontal="left" vertical="center" shrinkToFit="1"/>
    </xf>
    <xf numFmtId="0" fontId="3" fillId="0" borderId="2" xfId="0" quotePrefix="1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/>
    </xf>
    <xf numFmtId="0" fontId="3" fillId="0" borderId="0" xfId="0" applyFont="1"/>
    <xf numFmtId="0" fontId="3" fillId="0" borderId="37" xfId="0" applyFont="1" applyFill="1" applyBorder="1" applyAlignment="1">
      <alignment horizontal="left" vertical="center" wrapText="1"/>
    </xf>
    <xf numFmtId="0" fontId="3" fillId="0" borderId="38" xfId="0" applyFont="1" applyBorder="1"/>
    <xf numFmtId="0" fontId="3" fillId="0" borderId="39" xfId="0" applyFont="1" applyBorder="1"/>
    <xf numFmtId="0" fontId="12" fillId="5" borderId="2" xfId="0" applyFont="1" applyFill="1" applyBorder="1" applyAlignment="1">
      <alignment horizontal="center" vertical="center" shrinkToFit="1"/>
    </xf>
    <xf numFmtId="0" fontId="2" fillId="5" borderId="2" xfId="0" applyFont="1" applyFill="1" applyBorder="1" applyAlignment="1">
      <alignment horizontal="center" vertical="center" shrinkToFit="1"/>
    </xf>
    <xf numFmtId="0" fontId="0" fillId="5" borderId="2" xfId="0" applyFont="1" applyFill="1" applyBorder="1" applyAlignment="1">
      <alignment horizontal="center" vertical="center" shrinkToFit="1"/>
    </xf>
    <xf numFmtId="0" fontId="0" fillId="5" borderId="2" xfId="0" applyFill="1" applyBorder="1" applyAlignment="1">
      <alignment horizontal="left" vertical="center" wrapText="1" shrinkToFit="1"/>
    </xf>
    <xf numFmtId="0" fontId="0" fillId="5" borderId="2" xfId="0" quotePrefix="1" applyFill="1" applyBorder="1" applyAlignment="1">
      <alignment horizontal="center" vertical="center" shrinkToFit="1"/>
    </xf>
    <xf numFmtId="0" fontId="0" fillId="5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 shrinkToFit="1"/>
    </xf>
    <xf numFmtId="0" fontId="0" fillId="0" borderId="19" xfId="0" applyBorder="1"/>
    <xf numFmtId="0" fontId="11" fillId="0" borderId="2" xfId="0" applyFont="1" applyBorder="1" applyAlignment="1">
      <alignment horizontal="center" vertical="center"/>
    </xf>
    <xf numFmtId="0" fontId="0" fillId="0" borderId="2" xfId="0" applyFill="1" applyBorder="1"/>
    <xf numFmtId="0" fontId="0" fillId="0" borderId="34" xfId="0" quotePrefix="1" applyBorder="1" applyAlignment="1">
      <alignment horizontal="left" vertical="center" wrapText="1"/>
    </xf>
    <xf numFmtId="0" fontId="0" fillId="0" borderId="14" xfId="0" quotePrefix="1" applyBorder="1" applyAlignment="1">
      <alignment horizontal="left" vertical="center" wrapText="1"/>
    </xf>
    <xf numFmtId="0" fontId="12" fillId="0" borderId="40" xfId="0" applyFont="1" applyFill="1" applyBorder="1" applyAlignment="1">
      <alignment horizontal="center" vertical="center" shrinkToFit="1"/>
    </xf>
    <xf numFmtId="0" fontId="0" fillId="0" borderId="41" xfId="0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 shrinkToFit="1"/>
    </xf>
    <xf numFmtId="0" fontId="0" fillId="0" borderId="1" xfId="0" applyBorder="1"/>
    <xf numFmtId="0" fontId="0" fillId="0" borderId="18" xfId="0" applyBorder="1"/>
    <xf numFmtId="0" fontId="12" fillId="0" borderId="15" xfId="0" applyFont="1" applyFill="1" applyBorder="1" applyAlignment="1">
      <alignment horizontal="center" vertical="center" shrinkToFit="1"/>
    </xf>
    <xf numFmtId="0" fontId="0" fillId="0" borderId="33" xfId="0" applyBorder="1"/>
    <xf numFmtId="0" fontId="3" fillId="0" borderId="36" xfId="0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164" fontId="3" fillId="0" borderId="4" xfId="0" applyNumberFormat="1" applyFont="1" applyBorder="1" applyAlignment="1">
      <alignment horizontal="center" vertical="center" shrinkToFit="1"/>
    </xf>
    <xf numFmtId="0" fontId="12" fillId="0" borderId="5" xfId="0" applyFont="1" applyFill="1" applyBorder="1" applyAlignment="1">
      <alignment horizontal="center" vertical="center" shrinkToFit="1"/>
    </xf>
    <xf numFmtId="0" fontId="3" fillId="0" borderId="8" xfId="0" applyFont="1" applyBorder="1"/>
    <xf numFmtId="0" fontId="14" fillId="0" borderId="8" xfId="0" applyFont="1" applyBorder="1"/>
    <xf numFmtId="10" fontId="0" fillId="0" borderId="0" xfId="0" applyNumberFormat="1"/>
    <xf numFmtId="0" fontId="0" fillId="0" borderId="4" xfId="0" applyBorder="1"/>
    <xf numFmtId="0" fontId="0" fillId="0" borderId="5" xfId="0" applyBorder="1"/>
    <xf numFmtId="10" fontId="0" fillId="0" borderId="2" xfId="0" applyNumberFormat="1" applyBorder="1"/>
    <xf numFmtId="10" fontId="0" fillId="0" borderId="3" xfId="0" applyNumberFormat="1" applyBorder="1"/>
    <xf numFmtId="0" fontId="0" fillId="0" borderId="2" xfId="0" applyBorder="1" applyAlignment="1"/>
    <xf numFmtId="0" fontId="15" fillId="0" borderId="0" xfId="0" applyFont="1"/>
    <xf numFmtId="0" fontId="0" fillId="0" borderId="37" xfId="0" applyBorder="1" applyAlignment="1">
      <alignment horizontal="center" vertical="center"/>
    </xf>
    <xf numFmtId="0" fontId="0" fillId="0" borderId="37" xfId="0" applyBorder="1" applyAlignment="1">
      <alignment horizontal="left" vertical="center"/>
    </xf>
    <xf numFmtId="0" fontId="2" fillId="0" borderId="37" xfId="0" applyFont="1" applyFill="1" applyBorder="1" applyAlignment="1">
      <alignment horizontal="left" vertical="center" shrinkToFit="1"/>
    </xf>
    <xf numFmtId="0" fontId="0" fillId="0" borderId="37" xfId="0" applyBorder="1"/>
    <xf numFmtId="0" fontId="10" fillId="0" borderId="0" xfId="0" applyFont="1"/>
    <xf numFmtId="1" fontId="0" fillId="0" borderId="0" xfId="0" applyNumberFormat="1" applyBorder="1"/>
    <xf numFmtId="1" fontId="0" fillId="0" borderId="2" xfId="0" applyNumberFormat="1" applyBorder="1"/>
    <xf numFmtId="0" fontId="0" fillId="0" borderId="11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0" borderId="25" xfId="0" applyBorder="1"/>
    <xf numFmtId="0" fontId="0" fillId="0" borderId="4" xfId="0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 shrinkToFit="1"/>
    </xf>
    <xf numFmtId="0" fontId="0" fillId="0" borderId="6" xfId="0" applyBorder="1" applyAlignment="1">
      <alignment horizontal="left" vertical="center"/>
    </xf>
    <xf numFmtId="0" fontId="0" fillId="0" borderId="43" xfId="0" applyBorder="1"/>
    <xf numFmtId="0" fontId="0" fillId="0" borderId="0" xfId="0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shrinkToFit="1"/>
    </xf>
    <xf numFmtId="0" fontId="0" fillId="0" borderId="0" xfId="0" applyFill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1" fillId="0" borderId="0" xfId="0" applyFont="1" applyBorder="1"/>
    <xf numFmtId="0" fontId="0" fillId="0" borderId="3" xfId="0" applyFill="1" applyBorder="1" applyAlignment="1">
      <alignment horizontal="left" vertical="center"/>
    </xf>
    <xf numFmtId="0" fontId="0" fillId="7" borderId="0" xfId="0" applyFill="1" applyBorder="1"/>
    <xf numFmtId="0" fontId="0" fillId="0" borderId="44" xfId="0" applyBorder="1"/>
    <xf numFmtId="0" fontId="0" fillId="0" borderId="7" xfId="0" applyBorder="1"/>
    <xf numFmtId="0" fontId="0" fillId="0" borderId="8" xfId="0" applyBorder="1" applyAlignment="1"/>
    <xf numFmtId="0" fontId="0" fillId="0" borderId="9" xfId="0" applyBorder="1" applyAlignment="1"/>
    <xf numFmtId="0" fontId="0" fillId="0" borderId="7" xfId="0" applyBorder="1" applyAlignment="1"/>
    <xf numFmtId="0" fontId="0" fillId="0" borderId="8" xfId="0" applyBorder="1"/>
    <xf numFmtId="0" fontId="0" fillId="0" borderId="45" xfId="0" applyBorder="1"/>
    <xf numFmtId="0" fontId="3" fillId="0" borderId="46" xfId="0" applyFont="1" applyBorder="1"/>
    <xf numFmtId="0" fontId="3" fillId="0" borderId="1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0" fillId="0" borderId="46" xfId="0" applyBorder="1"/>
    <xf numFmtId="1" fontId="0" fillId="0" borderId="1" xfId="0" applyNumberFormat="1" applyBorder="1"/>
    <xf numFmtId="1" fontId="0" fillId="0" borderId="3" xfId="0" applyNumberFormat="1" applyBorder="1"/>
    <xf numFmtId="0" fontId="0" fillId="0" borderId="47" xfId="0" applyBorder="1"/>
    <xf numFmtId="1" fontId="0" fillId="0" borderId="7" xfId="0" applyNumberFormat="1" applyBorder="1"/>
    <xf numFmtId="1" fontId="0" fillId="0" borderId="8" xfId="0" applyNumberFormat="1" applyBorder="1"/>
    <xf numFmtId="1" fontId="0" fillId="0" borderId="9" xfId="0" applyNumberFormat="1" applyBorder="1"/>
    <xf numFmtId="0" fontId="16" fillId="0" borderId="37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7" fillId="0" borderId="2" xfId="0" applyFont="1" applyFill="1" applyBorder="1" applyAlignment="1">
      <alignment horizontal="center" vertical="center" shrinkToFit="1"/>
    </xf>
    <xf numFmtId="0" fontId="18" fillId="0" borderId="1" xfId="0" applyFont="1" applyBorder="1" applyAlignment="1">
      <alignment horizontal="center" vertical="center"/>
    </xf>
    <xf numFmtId="0" fontId="16" fillId="0" borderId="37" xfId="0" applyFont="1" applyFill="1" applyBorder="1" applyAlignment="1">
      <alignment horizontal="center" vertical="center"/>
    </xf>
    <xf numFmtId="1" fontId="16" fillId="0" borderId="1" xfId="0" applyNumberFormat="1" applyFont="1" applyBorder="1" applyAlignment="1">
      <alignment horizontal="center" vertical="center"/>
    </xf>
    <xf numFmtId="1" fontId="16" fillId="0" borderId="2" xfId="0" applyNumberFormat="1" applyFont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1" fontId="16" fillId="0" borderId="1" xfId="0" applyNumberFormat="1" applyFont="1" applyFill="1" applyBorder="1" applyAlignment="1">
      <alignment horizontal="center" vertical="center"/>
    </xf>
    <xf numFmtId="1" fontId="16" fillId="0" borderId="2" xfId="0" applyNumberFormat="1" applyFont="1" applyFill="1" applyBorder="1" applyAlignment="1">
      <alignment horizontal="center" vertical="center"/>
    </xf>
    <xf numFmtId="1" fontId="16" fillId="0" borderId="3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2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7" borderId="10" xfId="0" applyFont="1" applyFill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7" borderId="29" xfId="0" applyFont="1" applyFill="1" applyBorder="1" applyAlignment="1">
      <alignment horizontal="center"/>
    </xf>
    <xf numFmtId="0" fontId="0" fillId="7" borderId="24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1" fontId="0" fillId="0" borderId="0" xfId="0" applyNumberFormat="1" applyFont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7" borderId="0" xfId="0" applyFill="1"/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7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3" fillId="0" borderId="43" xfId="0" applyFont="1" applyBorder="1" applyAlignment="1">
      <alignment horizontal="left" vertical="center"/>
    </xf>
    <xf numFmtId="0" fontId="3" fillId="0" borderId="37" xfId="0" applyFont="1" applyBorder="1" applyAlignment="1">
      <alignment horizontal="left" vertical="center"/>
    </xf>
    <xf numFmtId="0" fontId="12" fillId="0" borderId="37" xfId="0" applyFont="1" applyFill="1" applyBorder="1" applyAlignment="1">
      <alignment horizontal="left" vertical="center" shrinkToFit="1"/>
    </xf>
    <xf numFmtId="0" fontId="0" fillId="0" borderId="48" xfId="0" applyBorder="1"/>
    <xf numFmtId="0" fontId="1" fillId="0" borderId="0" xfId="0" applyFont="1"/>
    <xf numFmtId="0" fontId="0" fillId="0" borderId="13" xfId="0" applyBorder="1"/>
    <xf numFmtId="0" fontId="0" fillId="0" borderId="36" xfId="0" applyFill="1" applyBorder="1" applyAlignment="1">
      <alignment horizontal="left" vertical="center" wrapText="1"/>
    </xf>
    <xf numFmtId="0" fontId="3" fillId="0" borderId="11" xfId="0" applyFont="1" applyBorder="1"/>
    <xf numFmtId="0" fontId="19" fillId="0" borderId="0" xfId="0" applyFont="1"/>
    <xf numFmtId="1" fontId="0" fillId="0" borderId="2" xfId="0" applyNumberFormat="1" applyFont="1" applyBorder="1" applyAlignment="1">
      <alignment horizontal="left" vertical="center"/>
    </xf>
    <xf numFmtId="14" fontId="1" fillId="0" borderId="2" xfId="0" applyNumberFormat="1" applyFont="1" applyBorder="1" applyAlignment="1">
      <alignment horizontal="left" vertical="center"/>
    </xf>
    <xf numFmtId="0" fontId="0" fillId="0" borderId="2" xfId="0" applyFont="1" applyBorder="1"/>
    <xf numFmtId="1" fontId="0" fillId="3" borderId="2" xfId="0" applyNumberFormat="1" applyFont="1" applyFill="1" applyBorder="1" applyAlignment="1">
      <alignment horizontal="left" vertical="center"/>
    </xf>
    <xf numFmtId="0" fontId="0" fillId="3" borderId="2" xfId="0" applyFont="1" applyFill="1" applyBorder="1"/>
    <xf numFmtId="0" fontId="12" fillId="0" borderId="42" xfId="0" applyFont="1" applyFill="1" applyBorder="1" applyAlignment="1">
      <alignment horizontal="center" vertical="center" shrinkToFit="1"/>
    </xf>
    <xf numFmtId="0" fontId="3" fillId="0" borderId="31" xfId="0" applyFont="1" applyBorder="1" applyAlignment="1">
      <alignment horizontal="center" vertical="center" shrinkToFit="1"/>
    </xf>
    <xf numFmtId="1" fontId="0" fillId="0" borderId="14" xfId="0" applyNumberFormat="1" applyFont="1" applyBorder="1" applyAlignment="1">
      <alignment horizontal="left" vertical="center"/>
    </xf>
    <xf numFmtId="1" fontId="0" fillId="0" borderId="2" xfId="0" applyNumberFormat="1" applyFont="1" applyFill="1" applyBorder="1" applyAlignment="1">
      <alignment horizontal="left" vertical="center"/>
    </xf>
    <xf numFmtId="1" fontId="0" fillId="0" borderId="8" xfId="0" applyNumberFormat="1" applyFont="1" applyBorder="1" applyAlignment="1">
      <alignment horizontal="left" vertical="center"/>
    </xf>
    <xf numFmtId="0" fontId="12" fillId="0" borderId="12" xfId="0" applyFont="1" applyFill="1" applyBorder="1" applyAlignment="1">
      <alignment horizontal="center" vertical="center" shrinkToFit="1"/>
    </xf>
    <xf numFmtId="0" fontId="0" fillId="0" borderId="49" xfId="0" applyBorder="1"/>
    <xf numFmtId="0" fontId="3" fillId="0" borderId="12" xfId="0" applyFont="1" applyFill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 shrinkToFit="1"/>
    </xf>
    <xf numFmtId="1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Fill="1" applyBorder="1" applyAlignment="1">
      <alignment horizontal="center" vertical="center" shrinkToFit="1"/>
    </xf>
    <xf numFmtId="1" fontId="2" fillId="3" borderId="2" xfId="0" applyNumberFormat="1" applyFont="1" applyFill="1" applyBorder="1" applyAlignment="1">
      <alignment horizontal="center" vertical="center" shrinkToFit="1"/>
    </xf>
    <xf numFmtId="1" fontId="2" fillId="3" borderId="2" xfId="0" applyNumberFormat="1" applyFont="1" applyFill="1" applyBorder="1" applyAlignment="1">
      <alignment horizontal="center" vertical="center" wrapText="1" shrinkToFit="1"/>
    </xf>
    <xf numFmtId="0" fontId="3" fillId="0" borderId="38" xfId="0" applyFont="1" applyFill="1" applyBorder="1" applyAlignment="1">
      <alignment horizontal="left" vertical="center" wrapText="1"/>
    </xf>
    <xf numFmtId="0" fontId="11" fillId="0" borderId="2" xfId="0" applyFont="1" applyBorder="1" applyAlignment="1">
      <alignment horizontal="left" vertical="center" wrapText="1" shrinkToFit="1"/>
    </xf>
    <xf numFmtId="0" fontId="0" fillId="3" borderId="2" xfId="0" applyFill="1" applyBorder="1"/>
    <xf numFmtId="14" fontId="0" fillId="5" borderId="2" xfId="0" applyNumberFormat="1" applyFont="1" applyFill="1" applyBorder="1" applyAlignment="1">
      <alignment horizontal="center" vertical="center" shrinkToFit="1"/>
    </xf>
    <xf numFmtId="0" fontId="0" fillId="5" borderId="2" xfId="0" applyFill="1" applyBorder="1"/>
    <xf numFmtId="0" fontId="0" fillId="7" borderId="2" xfId="0" applyFill="1" applyBorder="1"/>
    <xf numFmtId="0" fontId="0" fillId="0" borderId="2" xfId="0" applyFill="1" applyBorder="1" applyAlignment="1">
      <alignment horizontal="center" vertical="center" wrapText="1"/>
    </xf>
    <xf numFmtId="0" fontId="3" fillId="0" borderId="34" xfId="0" applyFont="1" applyFill="1" applyBorder="1" applyAlignment="1">
      <alignment horizontal="center" vertical="center" shrinkToFit="1"/>
    </xf>
    <xf numFmtId="0" fontId="3" fillId="0" borderId="31" xfId="0" applyFont="1" applyFill="1" applyBorder="1" applyAlignment="1">
      <alignment horizontal="center" vertical="center" shrinkToFit="1"/>
    </xf>
    <xf numFmtId="1" fontId="2" fillId="0" borderId="2" xfId="0" applyNumberFormat="1" applyFont="1" applyFill="1" applyBorder="1" applyAlignment="1">
      <alignment horizontal="center" vertical="center" shrinkToFit="1"/>
    </xf>
    <xf numFmtId="1" fontId="0" fillId="0" borderId="2" xfId="0" applyNumberFormat="1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 shrinkToFit="1"/>
    </xf>
    <xf numFmtId="164" fontId="0" fillId="0" borderId="2" xfId="0" applyNumberFormat="1" applyFont="1" applyFill="1" applyBorder="1" applyAlignment="1">
      <alignment horizontal="center" vertical="center" shrinkToFit="1"/>
    </xf>
    <xf numFmtId="0" fontId="2" fillId="0" borderId="2" xfId="0" applyFont="1" applyFill="1" applyBorder="1" applyAlignment="1">
      <alignment horizontal="left" vertical="center"/>
    </xf>
    <xf numFmtId="1" fontId="0" fillId="3" borderId="2" xfId="0" applyNumberFormat="1" applyFont="1" applyFill="1" applyBorder="1" applyAlignment="1">
      <alignment horizontal="center" vertical="center" shrinkToFit="1"/>
    </xf>
    <xf numFmtId="0" fontId="0" fillId="0" borderId="2" xfId="0" applyFont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 wrapText="1"/>
    </xf>
    <xf numFmtId="14" fontId="0" fillId="6" borderId="2" xfId="0" applyNumberFormat="1" applyFont="1" applyFill="1" applyBorder="1" applyAlignment="1">
      <alignment horizontal="center" vertical="center" shrinkToFit="1"/>
    </xf>
    <xf numFmtId="0" fontId="3" fillId="6" borderId="2" xfId="0" applyFont="1" applyFill="1" applyBorder="1" applyAlignment="1">
      <alignment horizontal="center" vertical="center" shrinkToFit="1"/>
    </xf>
    <xf numFmtId="0" fontId="0" fillId="6" borderId="2" xfId="0" applyFont="1" applyFill="1" applyBorder="1" applyAlignment="1">
      <alignment horizontal="center" vertical="center" shrinkToFit="1"/>
    </xf>
    <xf numFmtId="1" fontId="0" fillId="6" borderId="2" xfId="0" applyNumberFormat="1" applyFont="1" applyFill="1" applyBorder="1" applyAlignment="1">
      <alignment horizontal="center" vertical="center" shrinkToFit="1"/>
    </xf>
    <xf numFmtId="0" fontId="0" fillId="6" borderId="2" xfId="0" quotePrefix="1" applyFont="1" applyFill="1" applyBorder="1" applyAlignment="1">
      <alignment horizontal="center" vertical="center" shrinkToFit="1"/>
    </xf>
    <xf numFmtId="0" fontId="0" fillId="6" borderId="2" xfId="0" applyFont="1" applyFill="1" applyBorder="1" applyAlignment="1">
      <alignment horizontal="center" vertical="center" wrapText="1" shrinkToFit="1"/>
    </xf>
    <xf numFmtId="0" fontId="0" fillId="6" borderId="2" xfId="0" applyFont="1" applyFill="1" applyBorder="1" applyAlignment="1">
      <alignment horizontal="center" vertical="center"/>
    </xf>
    <xf numFmtId="0" fontId="0" fillId="6" borderId="2" xfId="0" applyFont="1" applyFill="1" applyBorder="1" applyAlignment="1">
      <alignment horizontal="center"/>
    </xf>
    <xf numFmtId="0" fontId="0" fillId="6" borderId="0" xfId="0" applyFill="1"/>
    <xf numFmtId="0" fontId="0" fillId="6" borderId="2" xfId="0" applyFill="1" applyBorder="1" applyAlignment="1">
      <alignment horizontal="center" vertical="center" wrapText="1" shrinkToFit="1"/>
    </xf>
    <xf numFmtId="14" fontId="0" fillId="6" borderId="2" xfId="0" applyNumberFormat="1" applyFont="1" applyFill="1" applyBorder="1" applyAlignment="1">
      <alignment horizontal="center" vertical="center"/>
    </xf>
    <xf numFmtId="2" fontId="0" fillId="0" borderId="2" xfId="0" applyNumberFormat="1" applyFont="1" applyBorder="1" applyAlignment="1">
      <alignment horizontal="left" vertical="center"/>
    </xf>
    <xf numFmtId="1" fontId="0" fillId="0" borderId="2" xfId="0" quotePrefix="1" applyNumberFormat="1" applyFont="1" applyBorder="1" applyAlignment="1">
      <alignment horizontal="left" vertical="center"/>
    </xf>
    <xf numFmtId="0" fontId="0" fillId="0" borderId="37" xfId="0" applyFill="1" applyBorder="1"/>
    <xf numFmtId="0" fontId="0" fillId="0" borderId="3" xfId="0" applyBorder="1" applyAlignment="1">
      <alignment horizontal="center" vertical="center"/>
    </xf>
    <xf numFmtId="0" fontId="20" fillId="0" borderId="7" xfId="0" applyFont="1" applyBorder="1"/>
    <xf numFmtId="0" fontId="20" fillId="0" borderId="9" xfId="0" applyFont="1" applyBorder="1"/>
    <xf numFmtId="1" fontId="0" fillId="0" borderId="2" xfId="0" quotePrefix="1" applyNumberFormat="1" applyFont="1" applyBorder="1" applyAlignment="1">
      <alignment horizontal="center" vertical="center" shrinkToFit="1"/>
    </xf>
    <xf numFmtId="1" fontId="0" fillId="6" borderId="2" xfId="0" quotePrefix="1" applyNumberFormat="1" applyFont="1" applyFill="1" applyBorder="1" applyAlignment="1">
      <alignment horizontal="center" vertical="center" shrinkToFit="1"/>
    </xf>
    <xf numFmtId="0" fontId="3" fillId="5" borderId="2" xfId="0" applyFont="1" applyFill="1" applyBorder="1" applyAlignment="1">
      <alignment horizontal="center" vertical="center" shrinkToFit="1"/>
    </xf>
    <xf numFmtId="1" fontId="0" fillId="5" borderId="2" xfId="0" applyNumberFormat="1" applyFont="1" applyFill="1" applyBorder="1" applyAlignment="1">
      <alignment horizontal="center" vertical="center" shrinkToFit="1"/>
    </xf>
    <xf numFmtId="0" fontId="0" fillId="5" borderId="2" xfId="0" quotePrefix="1" applyFont="1" applyFill="1" applyBorder="1" applyAlignment="1">
      <alignment horizontal="center" vertical="center" shrinkToFit="1"/>
    </xf>
    <xf numFmtId="0" fontId="0" fillId="5" borderId="2" xfId="0" applyFont="1" applyFill="1" applyBorder="1" applyAlignment="1">
      <alignment horizontal="center" vertical="center" wrapText="1" shrinkToFit="1"/>
    </xf>
    <xf numFmtId="0" fontId="0" fillId="5" borderId="2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/>
    </xf>
    <xf numFmtId="0" fontId="0" fillId="5" borderId="0" xfId="0" applyFill="1"/>
    <xf numFmtId="14" fontId="22" fillId="5" borderId="2" xfId="0" applyNumberFormat="1" applyFont="1" applyFill="1" applyBorder="1" applyAlignment="1">
      <alignment horizontal="center" vertical="center" shrinkToFit="1"/>
    </xf>
    <xf numFmtId="0" fontId="23" fillId="5" borderId="2" xfId="0" applyFont="1" applyFill="1" applyBorder="1" applyAlignment="1">
      <alignment horizontal="center" vertical="center" shrinkToFit="1"/>
    </xf>
    <xf numFmtId="0" fontId="22" fillId="5" borderId="2" xfId="0" applyFont="1" applyFill="1" applyBorder="1" applyAlignment="1">
      <alignment horizontal="center" vertical="center" shrinkToFit="1"/>
    </xf>
    <xf numFmtId="1" fontId="22" fillId="5" borderId="2" xfId="0" applyNumberFormat="1" applyFont="1" applyFill="1" applyBorder="1" applyAlignment="1">
      <alignment horizontal="center" vertical="center" shrinkToFit="1"/>
    </xf>
    <xf numFmtId="0" fontId="22" fillId="5" borderId="2" xfId="0" quotePrefix="1" applyFont="1" applyFill="1" applyBorder="1" applyAlignment="1">
      <alignment horizontal="center" vertical="center" shrinkToFit="1"/>
    </xf>
    <xf numFmtId="0" fontId="22" fillId="5" borderId="2" xfId="0" applyFont="1" applyFill="1" applyBorder="1" applyAlignment="1">
      <alignment horizontal="center" vertical="center" wrapText="1" shrinkToFit="1"/>
    </xf>
    <xf numFmtId="0" fontId="22" fillId="5" borderId="2" xfId="0" applyFont="1" applyFill="1" applyBorder="1" applyAlignment="1">
      <alignment horizontal="center" vertical="center"/>
    </xf>
    <xf numFmtId="0" fontId="22" fillId="5" borderId="2" xfId="0" applyFont="1" applyFill="1" applyBorder="1" applyAlignment="1">
      <alignment horizontal="center"/>
    </xf>
    <xf numFmtId="1" fontId="0" fillId="0" borderId="2" xfId="0" quotePrefix="1" applyNumberFormat="1" applyFont="1" applyFill="1" applyBorder="1" applyAlignment="1">
      <alignment horizontal="center" vertical="center" shrinkToFit="1"/>
    </xf>
    <xf numFmtId="0" fontId="0" fillId="0" borderId="11" xfId="0" applyBorder="1"/>
    <xf numFmtId="0" fontId="0" fillId="0" borderId="12" xfId="0" applyBorder="1"/>
    <xf numFmtId="0" fontId="21" fillId="0" borderId="0" xfId="0" applyFont="1"/>
    <xf numFmtId="14" fontId="23" fillId="6" borderId="2" xfId="0" applyNumberFormat="1" applyFont="1" applyFill="1" applyBorder="1" applyAlignment="1">
      <alignment horizontal="center" vertical="center" shrinkToFit="1"/>
    </xf>
    <xf numFmtId="0" fontId="23" fillId="6" borderId="2" xfId="0" applyFont="1" applyFill="1" applyBorder="1" applyAlignment="1">
      <alignment horizontal="center" vertical="center" shrinkToFit="1"/>
    </xf>
    <xf numFmtId="1" fontId="23" fillId="6" borderId="2" xfId="0" applyNumberFormat="1" applyFont="1" applyFill="1" applyBorder="1" applyAlignment="1">
      <alignment horizontal="center" vertical="center" shrinkToFit="1"/>
    </xf>
    <xf numFmtId="0" fontId="23" fillId="6" borderId="2" xfId="0" applyFont="1" applyFill="1" applyBorder="1" applyAlignment="1">
      <alignment horizontal="center" vertical="center" wrapText="1" shrinkToFit="1"/>
    </xf>
    <xf numFmtId="0" fontId="23" fillId="6" borderId="2" xfId="0" applyFont="1" applyFill="1" applyBorder="1" applyAlignment="1">
      <alignment horizontal="center" vertical="center"/>
    </xf>
    <xf numFmtId="0" fontId="23" fillId="6" borderId="2" xfId="0" applyFont="1" applyFill="1" applyBorder="1" applyAlignment="1">
      <alignment horizontal="center"/>
    </xf>
    <xf numFmtId="0" fontId="23" fillId="6" borderId="0" xfId="0" applyFont="1" applyFill="1"/>
    <xf numFmtId="0" fontId="23" fillId="0" borderId="0" xfId="0" applyFont="1"/>
    <xf numFmtId="14" fontId="23" fillId="0" borderId="2" xfId="0" applyNumberFormat="1" applyFont="1" applyBorder="1" applyAlignment="1">
      <alignment horizontal="center" vertical="center" shrinkToFit="1"/>
    </xf>
    <xf numFmtId="0" fontId="23" fillId="0" borderId="2" xfId="0" applyFont="1" applyBorder="1" applyAlignment="1">
      <alignment horizontal="center" vertical="center" shrinkToFit="1"/>
    </xf>
    <xf numFmtId="1" fontId="23" fillId="0" borderId="2" xfId="0" applyNumberFormat="1" applyFont="1" applyBorder="1" applyAlignment="1">
      <alignment horizontal="center" vertical="center" shrinkToFit="1"/>
    </xf>
    <xf numFmtId="0" fontId="23" fillId="0" borderId="2" xfId="0" applyFont="1" applyFill="1" applyBorder="1" applyAlignment="1">
      <alignment horizontal="center" vertical="center" wrapText="1" shrinkToFit="1"/>
    </xf>
    <xf numFmtId="0" fontId="23" fillId="0" borderId="2" xfId="0" applyFont="1" applyBorder="1" applyAlignment="1">
      <alignment horizontal="center" vertical="center" wrapText="1" shrinkToFit="1"/>
    </xf>
    <xf numFmtId="0" fontId="23" fillId="0" borderId="2" xfId="0" applyFont="1" applyBorder="1" applyAlignment="1">
      <alignment horizontal="center" vertical="center"/>
    </xf>
    <xf numFmtId="0" fontId="23" fillId="0" borderId="2" xfId="0" applyFont="1" applyBorder="1" applyAlignment="1">
      <alignment horizontal="center"/>
    </xf>
    <xf numFmtId="0" fontId="26" fillId="0" borderId="0" xfId="0" applyFont="1" applyAlignment="1">
      <alignment wrapText="1"/>
    </xf>
    <xf numFmtId="0" fontId="0" fillId="0" borderId="0" xfId="0" applyAlignment="1">
      <alignment horizontal="center"/>
    </xf>
    <xf numFmtId="0" fontId="25" fillId="0" borderId="34" xfId="0" applyFont="1" applyBorder="1" applyAlignment="1">
      <alignment horizontal="center" vertical="center" wrapText="1" shrinkToFit="1"/>
    </xf>
    <xf numFmtId="0" fontId="25" fillId="0" borderId="34" xfId="0" applyFont="1" applyBorder="1" applyAlignment="1">
      <alignment horizontal="center" vertical="center" wrapText="1"/>
    </xf>
    <xf numFmtId="0" fontId="12" fillId="5" borderId="2" xfId="0" applyFont="1" applyFill="1" applyBorder="1" applyAlignment="1">
      <alignment horizontal="center" vertical="center" wrapText="1"/>
    </xf>
    <xf numFmtId="0" fontId="25" fillId="5" borderId="2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 vertical="center" wrapText="1"/>
    </xf>
    <xf numFmtId="0" fontId="20" fillId="5" borderId="2" xfId="0" applyNumberFormat="1" applyFont="1" applyFill="1" applyBorder="1" applyAlignment="1">
      <alignment horizontal="center" vertical="center" wrapText="1"/>
    </xf>
    <xf numFmtId="0" fontId="0" fillId="5" borderId="8" xfId="0" applyNumberFormat="1" applyFill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 shrinkToFit="1"/>
    </xf>
    <xf numFmtId="14" fontId="12" fillId="5" borderId="1" xfId="0" applyNumberFormat="1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 wrapText="1"/>
    </xf>
    <xf numFmtId="0" fontId="3" fillId="0" borderId="36" xfId="0" applyFont="1" applyBorder="1" applyAlignment="1">
      <alignment horizontal="center" vertical="center"/>
    </xf>
    <xf numFmtId="0" fontId="3" fillId="0" borderId="36" xfId="0" applyFont="1" applyBorder="1"/>
    <xf numFmtId="0" fontId="3" fillId="0" borderId="15" xfId="0" applyFont="1" applyBorder="1" applyAlignment="1">
      <alignment horizontal="center" vertical="center"/>
    </xf>
    <xf numFmtId="0" fontId="3" fillId="0" borderId="52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20" fillId="0" borderId="41" xfId="0" applyFont="1" applyBorder="1"/>
    <xf numFmtId="0" fontId="3" fillId="0" borderId="17" xfId="0" applyFont="1" applyBorder="1" applyAlignment="1">
      <alignment horizontal="left" vertical="center"/>
    </xf>
    <xf numFmtId="0" fontId="3" fillId="0" borderId="15" xfId="0" applyFont="1" applyBorder="1" applyAlignment="1">
      <alignment horizontal="left" vertical="center"/>
    </xf>
    <xf numFmtId="0" fontId="3" fillId="0" borderId="47" xfId="0" applyFont="1" applyBorder="1" applyAlignment="1">
      <alignment horizontal="right" vertical="center"/>
    </xf>
    <xf numFmtId="0" fontId="0" fillId="0" borderId="51" xfId="0" applyBorder="1" applyAlignment="1">
      <alignment horizontal="right" vertical="center"/>
    </xf>
    <xf numFmtId="0" fontId="3" fillId="0" borderId="8" xfId="0" applyFont="1" applyBorder="1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36" xfId="0" applyBorder="1" applyAlignment="1">
      <alignment horizontal="right" vertical="center"/>
    </xf>
    <xf numFmtId="0" fontId="0" fillId="0" borderId="36" xfId="0" applyBorder="1"/>
    <xf numFmtId="0" fontId="20" fillId="5" borderId="2" xfId="0" applyFont="1" applyFill="1" applyBorder="1" applyAlignment="1">
      <alignment horizontal="center" vertical="center" shrinkToFit="1"/>
    </xf>
    <xf numFmtId="0" fontId="31" fillId="5" borderId="2" xfId="0" applyFont="1" applyFill="1" applyBorder="1" applyAlignment="1">
      <alignment horizontal="center" vertical="center" shrinkToFit="1"/>
    </xf>
    <xf numFmtId="0" fontId="1" fillId="0" borderId="18" xfId="0" applyFont="1" applyBorder="1"/>
    <xf numFmtId="0" fontId="30" fillId="0" borderId="1" xfId="0" applyFont="1" applyBorder="1"/>
    <xf numFmtId="0" fontId="31" fillId="0" borderId="37" xfId="0" applyFont="1" applyBorder="1"/>
    <xf numFmtId="0" fontId="14" fillId="0" borderId="7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0" fontId="13" fillId="0" borderId="20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2" borderId="25" xfId="0" applyFont="1" applyFill="1" applyBorder="1" applyAlignment="1">
      <alignment horizontal="center"/>
    </xf>
    <xf numFmtId="0" fontId="3" fillId="2" borderId="26" xfId="0" applyFont="1" applyFill="1" applyBorder="1" applyAlignment="1">
      <alignment horizontal="center"/>
    </xf>
    <xf numFmtId="0" fontId="3" fillId="2" borderId="27" xfId="0" applyFont="1" applyFill="1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3" xfId="0" applyBorder="1" applyAlignment="1">
      <alignment horizontal="right"/>
    </xf>
    <xf numFmtId="0" fontId="27" fillId="8" borderId="2" xfId="0" applyFont="1" applyFill="1" applyBorder="1" applyAlignment="1">
      <alignment horizontal="center"/>
    </xf>
    <xf numFmtId="0" fontId="10" fillId="8" borderId="2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right" vertical="center" wrapText="1"/>
    </xf>
    <xf numFmtId="0" fontId="3" fillId="0" borderId="13" xfId="0" applyFont="1" applyFill="1" applyBorder="1" applyAlignment="1">
      <alignment horizontal="right" vertical="center" wrapText="1"/>
    </xf>
    <xf numFmtId="0" fontId="3" fillId="0" borderId="44" xfId="0" applyFont="1" applyBorder="1" applyAlignment="1">
      <alignment horizontal="right" vertical="center"/>
    </xf>
    <xf numFmtId="0" fontId="3" fillId="0" borderId="55" xfId="0" applyFont="1" applyBorder="1" applyAlignment="1">
      <alignment horizontal="right" vertical="center"/>
    </xf>
    <xf numFmtId="0" fontId="3" fillId="0" borderId="11" xfId="0" applyFont="1" applyBorder="1" applyAlignment="1">
      <alignment horizontal="right"/>
    </xf>
    <xf numFmtId="0" fontId="32" fillId="0" borderId="53" xfId="0" applyFont="1" applyBorder="1" applyAlignment="1">
      <alignment wrapText="1"/>
    </xf>
    <xf numFmtId="0" fontId="3" fillId="9" borderId="56" xfId="0" applyFont="1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32" fillId="0" borderId="54" xfId="0" applyFont="1" applyBorder="1"/>
    <xf numFmtId="0" fontId="32" fillId="0" borderId="45" xfId="0" applyFont="1" applyBorder="1" applyAlignment="1">
      <alignment horizontal="right" vertical="center"/>
    </xf>
    <xf numFmtId="0" fontId="32" fillId="0" borderId="50" xfId="0" applyFont="1" applyBorder="1" applyAlignment="1">
      <alignment horizontal="right" vertical="center"/>
    </xf>
    <xf numFmtId="0" fontId="32" fillId="0" borderId="14" xfId="0" applyFont="1" applyBorder="1" applyAlignment="1">
      <alignment horizontal="right" vertical="center"/>
    </xf>
    <xf numFmtId="0" fontId="32" fillId="0" borderId="6" xfId="0" applyFont="1" applyBorder="1" applyAlignment="1">
      <alignment horizontal="right" vertical="center"/>
    </xf>
    <xf numFmtId="0" fontId="20" fillId="0" borderId="53" xfId="0" applyFont="1" applyBorder="1" applyAlignment="1">
      <alignment horizontal="right" vertical="center"/>
    </xf>
    <xf numFmtId="0" fontId="20" fillId="5" borderId="50" xfId="0" applyFont="1" applyFill="1" applyBorder="1" applyAlignment="1">
      <alignment horizontal="right" vertical="center"/>
    </xf>
    <xf numFmtId="0" fontId="20" fillId="0" borderId="14" xfId="0" applyFont="1" applyBorder="1" applyAlignment="1">
      <alignment horizontal="right" vertical="center"/>
    </xf>
    <xf numFmtId="0" fontId="20" fillId="0" borderId="19" xfId="0" applyFont="1" applyBorder="1" applyAlignment="1">
      <alignment horizontal="right" vertical="center"/>
    </xf>
    <xf numFmtId="0" fontId="31" fillId="0" borderId="46" xfId="0" applyFont="1" applyBorder="1" applyAlignment="1">
      <alignment horizontal="right" vertical="center"/>
    </xf>
    <xf numFmtId="0" fontId="31" fillId="0" borderId="39" xfId="0" applyFont="1" applyBorder="1" applyAlignment="1">
      <alignment horizontal="right" vertical="center"/>
    </xf>
    <xf numFmtId="0" fontId="31" fillId="0" borderId="2" xfId="0" applyFont="1" applyBorder="1" applyAlignment="1">
      <alignment horizontal="right" vertical="center"/>
    </xf>
    <xf numFmtId="0" fontId="31" fillId="0" borderId="3" xfId="0" applyFont="1" applyBorder="1" applyAlignment="1">
      <alignment horizontal="right" vertical="center"/>
    </xf>
    <xf numFmtId="0" fontId="20" fillId="5" borderId="2" xfId="0" applyNumberFormat="1" applyFont="1" applyFill="1" applyBorder="1" applyAlignment="1">
      <alignment horizontal="center" vertical="center" shrinkToFit="1"/>
    </xf>
    <xf numFmtId="0" fontId="20" fillId="5" borderId="2" xfId="0" applyNumberFormat="1" applyFont="1" applyFill="1" applyBorder="1" applyAlignment="1">
      <alignment horizontal="center" vertical="center"/>
    </xf>
    <xf numFmtId="0" fontId="20" fillId="5" borderId="2" xfId="0" applyNumberFormat="1" applyFont="1" applyFill="1" applyBorder="1" applyAlignment="1">
      <alignment horizontal="center" vertical="center" wrapText="1" shrinkToFit="1"/>
    </xf>
    <xf numFmtId="0" fontId="20" fillId="5" borderId="2" xfId="0" applyFont="1" applyFill="1" applyBorder="1" applyAlignment="1">
      <alignment horizontal="center" vertical="center"/>
    </xf>
    <xf numFmtId="0" fontId="32" fillId="5" borderId="2" xfId="0" applyFont="1" applyFill="1" applyBorder="1" applyAlignment="1">
      <alignment horizontal="center" vertical="center"/>
    </xf>
    <xf numFmtId="0" fontId="31" fillId="5" borderId="2" xfId="0" applyNumberFormat="1" applyFont="1" applyFill="1" applyBorder="1" applyAlignment="1">
      <alignment horizontal="center" vertical="center" wrapText="1" shrinkToFit="1"/>
    </xf>
    <xf numFmtId="0" fontId="31" fillId="5" borderId="2" xfId="0" applyNumberFormat="1" applyFont="1" applyFill="1" applyBorder="1" applyAlignment="1">
      <alignment horizontal="center" vertical="center"/>
    </xf>
    <xf numFmtId="0" fontId="31" fillId="5" borderId="2" xfId="0" applyNumberFormat="1" applyFont="1" applyFill="1" applyBorder="1" applyAlignment="1">
      <alignment horizontal="center" vertical="center" wrapText="1"/>
    </xf>
    <xf numFmtId="0" fontId="31" fillId="5" borderId="2" xfId="0" applyFont="1" applyFill="1" applyBorder="1" applyAlignment="1">
      <alignment horizontal="center" vertical="center"/>
    </xf>
    <xf numFmtId="0" fontId="20" fillId="5" borderId="2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</cellXfs>
  <cellStyles count="9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Normal" xfId="0" builtinId="0"/>
  </cellStyles>
  <dxfs count="0"/>
  <tableStyles count="0" defaultTableStyle="TableStyleMedium9" defaultPivotStyle="PivotStyleMedium4"/>
  <colors>
    <mruColors>
      <color rgb="FFCCFFCC"/>
      <color rgb="FFCCFF99"/>
      <color rgb="FF99FF66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EVOLUTION</a:t>
            </a:r>
            <a:r>
              <a:rPr lang="fr-FR" sz="1200" baseline="0"/>
              <a:t> DE L'EFECTIF MOYEN SUR 3 ANS</a:t>
            </a:r>
            <a:endParaRPr lang="fr-FR" sz="1200"/>
          </a:p>
        </c:rich>
      </c:tx>
    </c:title>
    <c:view3D>
      <c:rAngAx val="1"/>
    </c:view3D>
    <c:plotArea>
      <c:layout>
        <c:manualLayout>
          <c:layoutTarget val="inner"/>
          <c:xMode val="edge"/>
          <c:yMode val="edge"/>
          <c:x val="0.15053018372703653"/>
          <c:y val="0.16089129483814504"/>
          <c:w val="0.81891426071740958"/>
          <c:h val="0.64347586759989928"/>
        </c:manualLayout>
      </c:layout>
      <c:bar3DChart>
        <c:barDir val="col"/>
        <c:grouping val="clustered"/>
        <c:ser>
          <c:idx val="2"/>
          <c:order val="0"/>
          <c:cat>
            <c:numRef>
              <c:f>'GRAPHIQUES 2008 à 2010'!$B$2:$E$2</c:f>
              <c:numCache>
                <c:formatCode>General</c:formatCode>
                <c:ptCount val="4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cat>
          <c:val>
            <c:numRef>
              <c:f>'GRAPHIQUES 2008 à 2010'!$B$3:$E$3</c:f>
              <c:numCache>
                <c:formatCode>General</c:formatCode>
                <c:ptCount val="4"/>
                <c:pt idx="0">
                  <c:v>108</c:v>
                </c:pt>
                <c:pt idx="1">
                  <c:v>151</c:v>
                </c:pt>
                <c:pt idx="2">
                  <c:v>130</c:v>
                </c:pt>
              </c:numCache>
            </c:numRef>
          </c:val>
        </c:ser>
        <c:shape val="cone"/>
        <c:axId val="90463232"/>
        <c:axId val="90473984"/>
        <c:axId val="0"/>
      </c:bar3DChart>
      <c:catAx>
        <c:axId val="90463232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ANNEE</a:t>
                </a:r>
              </a:p>
            </c:rich>
          </c:tx>
        </c:title>
        <c:numFmt formatCode="General" sourceLinked="1"/>
        <c:majorTickMark val="none"/>
        <c:tickLblPos val="nextTo"/>
        <c:crossAx val="90473984"/>
        <c:crosses val="autoZero"/>
        <c:auto val="1"/>
        <c:lblAlgn val="ctr"/>
        <c:lblOffset val="100"/>
      </c:catAx>
      <c:valAx>
        <c:axId val="90473984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EFFECTIF</a:t>
                </a:r>
              </a:p>
            </c:rich>
          </c:tx>
          <c:layout>
            <c:manualLayout>
              <c:xMode val="edge"/>
              <c:yMode val="edge"/>
              <c:x val="3.2024934383202086E-2"/>
              <c:y val="0.41499088655585276"/>
            </c:manualLayout>
          </c:layout>
        </c:title>
        <c:numFmt formatCode="General" sourceLinked="1"/>
        <c:tickLblPos val="nextTo"/>
        <c:crossAx val="90463232"/>
        <c:crosses val="autoZero"/>
        <c:crossBetween val="between"/>
      </c:valAx>
      <c:spPr>
        <a:gradFill rotWithShape="1">
          <a:gsLst>
            <a:gs pos="0">
              <a:schemeClr val="accent3">
                <a:tint val="50000"/>
                <a:satMod val="300000"/>
              </a:schemeClr>
            </a:gs>
            <a:gs pos="35000">
              <a:schemeClr val="accent3">
                <a:tint val="37000"/>
                <a:satMod val="300000"/>
              </a:schemeClr>
            </a:gs>
            <a:gs pos="100000">
              <a:schemeClr val="accent3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3">
              <a:shade val="95000"/>
              <a:satMod val="105000"/>
            </a:schemeClr>
          </a:solidFill>
          <a:prstDash val="solid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</c:plotArea>
    <c:plotVisOnly val="1"/>
    <c:dispBlanksAs val="gap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6"/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EVOLUTION DU TAUX D'AT SUR 4 ANS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1"/>
          <c:order val="0"/>
          <c:cat>
            <c:numRef>
              <c:f>'GRAPHIQUES 2008 à 2010'!$H$2:$K$2</c:f>
              <c:numCache>
                <c:formatCode>General</c:formatCode>
                <c:ptCount val="4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</c:numCache>
            </c:numRef>
          </c:cat>
          <c:val>
            <c:numRef>
              <c:f>'GRAPHIQUES 2008 à 2010'!$H$3:$K$3</c:f>
              <c:numCache>
                <c:formatCode>0.00%</c:formatCode>
                <c:ptCount val="4"/>
                <c:pt idx="0">
                  <c:v>2.7E-2</c:v>
                </c:pt>
                <c:pt idx="1">
                  <c:v>2.7900000000000001E-2</c:v>
                </c:pt>
                <c:pt idx="2">
                  <c:v>3.2399999999999998E-2</c:v>
                </c:pt>
                <c:pt idx="3">
                  <c:v>4.1000000000000002E-2</c:v>
                </c:pt>
              </c:numCache>
            </c:numRef>
          </c:val>
        </c:ser>
        <c:shape val="pyramid"/>
        <c:axId val="90502656"/>
        <c:axId val="90504576"/>
        <c:axId val="0"/>
      </c:bar3DChart>
      <c:catAx>
        <c:axId val="90502656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ANNEE</a:t>
                </a:r>
              </a:p>
            </c:rich>
          </c:tx>
        </c:title>
        <c:numFmt formatCode="General" sourceLinked="1"/>
        <c:majorTickMark val="none"/>
        <c:tickLblPos val="nextTo"/>
        <c:crossAx val="90504576"/>
        <c:crosses val="autoZero"/>
        <c:auto val="1"/>
        <c:lblAlgn val="ctr"/>
        <c:lblOffset val="100"/>
      </c:catAx>
      <c:valAx>
        <c:axId val="90504576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TAUX</a:t>
                </a:r>
              </a:p>
            </c:rich>
          </c:tx>
          <c:layout>
            <c:manualLayout>
              <c:xMode val="edge"/>
              <c:yMode val="edge"/>
              <c:x val="2.769006999125111E-2"/>
              <c:y val="0.46146945173520032"/>
            </c:manualLayout>
          </c:layout>
        </c:title>
        <c:numFmt formatCode="0.00%" sourceLinked="1"/>
        <c:tickLblPos val="nextTo"/>
        <c:crossAx val="90502656"/>
        <c:crosses val="autoZero"/>
        <c:crossBetween val="between"/>
      </c:valAx>
      <c:spPr>
        <a:gradFill rotWithShape="1">
          <a:gsLst>
            <a:gs pos="0">
              <a:schemeClr val="accent4">
                <a:tint val="50000"/>
                <a:satMod val="300000"/>
              </a:schemeClr>
            </a:gs>
            <a:gs pos="35000">
              <a:schemeClr val="accent4">
                <a:tint val="37000"/>
                <a:satMod val="300000"/>
              </a:schemeClr>
            </a:gs>
            <a:gs pos="100000">
              <a:schemeClr val="accent4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4">
              <a:shade val="95000"/>
              <a:satMod val="105000"/>
            </a:schemeClr>
          </a:solidFill>
          <a:prstDash val="solid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</c:plotArea>
    <c:plotVisOnly val="1"/>
    <c:dispBlanksAs val="gap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Nombre d'accident du travail par sexe et typologie sur la</a:t>
            </a:r>
            <a:r>
              <a:rPr lang="fr-FR" sz="1200" baseline="0"/>
              <a:t> période 2008 - 2010</a:t>
            </a:r>
            <a:endParaRPr lang="fr-FR" sz="1200"/>
          </a:p>
        </c:rich>
      </c:tx>
      <c:layout>
        <c:manualLayout>
          <c:xMode val="edge"/>
          <c:yMode val="edge"/>
          <c:x val="0.11352488072569612"/>
          <c:y val="3.8694074969770204E-2"/>
        </c:manualLayout>
      </c:layout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'GRAPHIQUES 2008 à 2010'!$A$98</c:f>
              <c:strCache>
                <c:ptCount val="1"/>
                <c:pt idx="0">
                  <c:v> Posture </c:v>
                </c:pt>
              </c:strCache>
            </c:strRef>
          </c:tx>
          <c:cat>
            <c:multiLvlStrRef>
              <c:f>'GRAPHIQUES 2008 à 2010'!$B$96:$G$97</c:f>
              <c:multiLvlStrCache>
                <c:ptCount val="6"/>
                <c:lvl>
                  <c:pt idx="0">
                    <c:v>Hommes</c:v>
                  </c:pt>
                  <c:pt idx="1">
                    <c:v>Femmes</c:v>
                  </c:pt>
                  <c:pt idx="2">
                    <c:v>Hommes</c:v>
                  </c:pt>
                  <c:pt idx="3">
                    <c:v>Femmes</c:v>
                  </c:pt>
                  <c:pt idx="4">
                    <c:v>Hommes</c:v>
                  </c:pt>
                  <c:pt idx="5">
                    <c:v>Femmes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4">
                    <c:v>2010</c:v>
                  </c:pt>
                </c:lvl>
              </c:multiLvlStrCache>
            </c:multiLvlStrRef>
          </c:cat>
          <c:val>
            <c:numRef>
              <c:f>'GRAPHIQUES 2008 à 2010'!$B$98:$G$98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</c:numCache>
            </c:numRef>
          </c:val>
        </c:ser>
        <c:ser>
          <c:idx val="1"/>
          <c:order val="1"/>
          <c:tx>
            <c:strRef>
              <c:f>'GRAPHIQUES 2008 à 2010'!$A$99</c:f>
              <c:strCache>
                <c:ptCount val="1"/>
                <c:pt idx="0">
                  <c:v>Agression </c:v>
                </c:pt>
              </c:strCache>
            </c:strRef>
          </c:tx>
          <c:cat>
            <c:multiLvlStrRef>
              <c:f>'GRAPHIQUES 2008 à 2010'!$B$96:$G$97</c:f>
              <c:multiLvlStrCache>
                <c:ptCount val="6"/>
                <c:lvl>
                  <c:pt idx="0">
                    <c:v>Hommes</c:v>
                  </c:pt>
                  <c:pt idx="1">
                    <c:v>Femmes</c:v>
                  </c:pt>
                  <c:pt idx="2">
                    <c:v>Hommes</c:v>
                  </c:pt>
                  <c:pt idx="3">
                    <c:v>Femmes</c:v>
                  </c:pt>
                  <c:pt idx="4">
                    <c:v>Hommes</c:v>
                  </c:pt>
                  <c:pt idx="5">
                    <c:v>Femmes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4">
                    <c:v>2010</c:v>
                  </c:pt>
                </c:lvl>
              </c:multiLvlStrCache>
            </c:multiLvlStrRef>
          </c:cat>
          <c:val>
            <c:numRef>
              <c:f>'GRAPHIQUES 2008 à 2010'!$B$99:$G$99</c:f>
              <c:numCache>
                <c:formatCode>General</c:formatCode>
                <c:ptCount val="6"/>
                <c:pt idx="0">
                  <c:v>1</c:v>
                </c:pt>
                <c:pt idx="2">
                  <c:v>5</c:v>
                </c:pt>
                <c:pt idx="3">
                  <c:v>3</c:v>
                </c:pt>
                <c:pt idx="4">
                  <c:v>4</c:v>
                </c:pt>
                <c:pt idx="5">
                  <c:v>4</c:v>
                </c:pt>
              </c:numCache>
            </c:numRef>
          </c:val>
        </c:ser>
        <c:ser>
          <c:idx val="2"/>
          <c:order val="2"/>
          <c:tx>
            <c:strRef>
              <c:f>'GRAPHIQUES 2008 à 2010'!$A$100</c:f>
              <c:strCache>
                <c:ptCount val="1"/>
                <c:pt idx="0">
                  <c:v>Trajet</c:v>
                </c:pt>
              </c:strCache>
            </c:strRef>
          </c:tx>
          <c:cat>
            <c:multiLvlStrRef>
              <c:f>'GRAPHIQUES 2008 à 2010'!$B$96:$G$97</c:f>
              <c:multiLvlStrCache>
                <c:ptCount val="6"/>
                <c:lvl>
                  <c:pt idx="0">
                    <c:v>Hommes</c:v>
                  </c:pt>
                  <c:pt idx="1">
                    <c:v>Femmes</c:v>
                  </c:pt>
                  <c:pt idx="2">
                    <c:v>Hommes</c:v>
                  </c:pt>
                  <c:pt idx="3">
                    <c:v>Femmes</c:v>
                  </c:pt>
                  <c:pt idx="4">
                    <c:v>Hommes</c:v>
                  </c:pt>
                  <c:pt idx="5">
                    <c:v>Femmes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4">
                    <c:v>2010</c:v>
                  </c:pt>
                </c:lvl>
              </c:multiLvlStrCache>
            </c:multiLvlStrRef>
          </c:cat>
          <c:val>
            <c:numRef>
              <c:f>'GRAPHIQUES 2008 à 2010'!$B$100:$G$100</c:f>
              <c:numCache>
                <c:formatCode>General</c:formatCode>
                <c:ptCount val="6"/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1</c:v>
                </c:pt>
              </c:numCache>
            </c:numRef>
          </c:val>
        </c:ser>
        <c:ser>
          <c:idx val="3"/>
          <c:order val="3"/>
          <c:tx>
            <c:strRef>
              <c:f>'GRAPHIQUES 2008 à 2010'!$A$101</c:f>
              <c:strCache>
                <c:ptCount val="1"/>
                <c:pt idx="0">
                  <c:v>Chimiques</c:v>
                </c:pt>
              </c:strCache>
            </c:strRef>
          </c:tx>
          <c:cat>
            <c:multiLvlStrRef>
              <c:f>'GRAPHIQUES 2008 à 2010'!$B$96:$G$97</c:f>
              <c:multiLvlStrCache>
                <c:ptCount val="6"/>
                <c:lvl>
                  <c:pt idx="0">
                    <c:v>Hommes</c:v>
                  </c:pt>
                  <c:pt idx="1">
                    <c:v>Femmes</c:v>
                  </c:pt>
                  <c:pt idx="2">
                    <c:v>Hommes</c:v>
                  </c:pt>
                  <c:pt idx="3">
                    <c:v>Femmes</c:v>
                  </c:pt>
                  <c:pt idx="4">
                    <c:v>Hommes</c:v>
                  </c:pt>
                  <c:pt idx="5">
                    <c:v>Femmes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4">
                    <c:v>2010</c:v>
                  </c:pt>
                </c:lvl>
              </c:multiLvlStrCache>
            </c:multiLvlStrRef>
          </c:cat>
          <c:val>
            <c:numRef>
              <c:f>'GRAPHIQUES 2008 à 2010'!$B$101:$G$101</c:f>
              <c:numCache>
                <c:formatCode>General</c:formatCode>
                <c:ptCount val="6"/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4"/>
          <c:order val="4"/>
          <c:tx>
            <c:strRef>
              <c:f>'GRAPHIQUES 2008 à 2010'!$A$102</c:f>
              <c:strCache>
                <c:ptCount val="1"/>
                <c:pt idx="0">
                  <c:v>Morsure</c:v>
                </c:pt>
              </c:strCache>
            </c:strRef>
          </c:tx>
          <c:cat>
            <c:multiLvlStrRef>
              <c:f>'GRAPHIQUES 2008 à 2010'!$B$96:$G$97</c:f>
              <c:multiLvlStrCache>
                <c:ptCount val="6"/>
                <c:lvl>
                  <c:pt idx="0">
                    <c:v>Hommes</c:v>
                  </c:pt>
                  <c:pt idx="1">
                    <c:v>Femmes</c:v>
                  </c:pt>
                  <c:pt idx="2">
                    <c:v>Hommes</c:v>
                  </c:pt>
                  <c:pt idx="3">
                    <c:v>Femmes</c:v>
                  </c:pt>
                  <c:pt idx="4">
                    <c:v>Hommes</c:v>
                  </c:pt>
                  <c:pt idx="5">
                    <c:v>Femmes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4">
                    <c:v>2010</c:v>
                  </c:pt>
                </c:lvl>
              </c:multiLvlStrCache>
            </c:multiLvlStrRef>
          </c:cat>
          <c:val>
            <c:numRef>
              <c:f>'GRAPHIQUES 2008 à 2010'!$B$102:$G$102</c:f>
              <c:numCache>
                <c:formatCode>General</c:formatCode>
                <c:ptCount val="6"/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</c:numCache>
            </c:numRef>
          </c:val>
        </c:ser>
        <c:ser>
          <c:idx val="5"/>
          <c:order val="5"/>
          <c:tx>
            <c:strRef>
              <c:f>'GRAPHIQUES 2008 à 2010'!$A$103</c:f>
              <c:strCache>
                <c:ptCount val="1"/>
                <c:pt idx="0">
                  <c:v> Chute et blessure </c:v>
                </c:pt>
              </c:strCache>
            </c:strRef>
          </c:tx>
          <c:cat>
            <c:multiLvlStrRef>
              <c:f>'GRAPHIQUES 2008 à 2010'!$B$96:$G$97</c:f>
              <c:multiLvlStrCache>
                <c:ptCount val="6"/>
                <c:lvl>
                  <c:pt idx="0">
                    <c:v>Hommes</c:v>
                  </c:pt>
                  <c:pt idx="1">
                    <c:v>Femmes</c:v>
                  </c:pt>
                  <c:pt idx="2">
                    <c:v>Hommes</c:v>
                  </c:pt>
                  <c:pt idx="3">
                    <c:v>Femmes</c:v>
                  </c:pt>
                  <c:pt idx="4">
                    <c:v>Hommes</c:v>
                  </c:pt>
                  <c:pt idx="5">
                    <c:v>Femmes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4">
                    <c:v>2010</c:v>
                  </c:pt>
                </c:lvl>
              </c:multiLvlStrCache>
            </c:multiLvlStrRef>
          </c:cat>
          <c:val>
            <c:numRef>
              <c:f>'GRAPHIQUES 2008 à 2010'!$B$103:$G$103</c:f>
              <c:numCache>
                <c:formatCode>General</c:formatCode>
                <c:ptCount val="6"/>
                <c:pt idx="0">
                  <c:v>6</c:v>
                </c:pt>
                <c:pt idx="1">
                  <c:v>1</c:v>
                </c:pt>
                <c:pt idx="2">
                  <c:v>9</c:v>
                </c:pt>
                <c:pt idx="3">
                  <c:v>2</c:v>
                </c:pt>
                <c:pt idx="4">
                  <c:v>4</c:v>
                </c:pt>
                <c:pt idx="5">
                  <c:v>4</c:v>
                </c:pt>
              </c:numCache>
            </c:numRef>
          </c:val>
        </c:ser>
        <c:shape val="cone"/>
        <c:axId val="92405120"/>
        <c:axId val="92292608"/>
        <c:axId val="0"/>
      </c:bar3DChart>
      <c:catAx>
        <c:axId val="92405120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Sexe set années</a:t>
                </a:r>
              </a:p>
            </c:rich>
          </c:tx>
        </c:title>
        <c:majorTickMark val="none"/>
        <c:tickLblPos val="nextTo"/>
        <c:crossAx val="92292608"/>
        <c:crosses val="autoZero"/>
        <c:auto val="1"/>
        <c:lblAlgn val="ctr"/>
        <c:lblOffset val="100"/>
      </c:catAx>
      <c:valAx>
        <c:axId val="92292608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d'AT</a:t>
                </a:r>
                <a:endParaRPr lang="fr-FR"/>
              </a:p>
            </c:rich>
          </c:tx>
        </c:title>
        <c:numFmt formatCode="General" sourceLinked="1"/>
        <c:tickLblPos val="nextTo"/>
        <c:crossAx val="92405120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6" l="0.70000000000000262" r="0.70000000000000262" t="0.750000000000006" header="0.30000000000000032" footer="0.30000000000000032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 algn="ctr">
              <a:defRPr/>
            </a:pPr>
            <a:r>
              <a:rPr lang="fr-FR" sz="1400" b="1" i="0" baseline="0">
                <a:effectLst/>
              </a:rPr>
              <a:t>Nombre d'accident du travail par sexe et typologie sur la période 2008 - 2010</a:t>
            </a:r>
            <a:endParaRPr lang="fr-FR" sz="1400" baseline="0">
              <a:effectLst/>
            </a:endParaRP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'GRAPHIQUES 2008 à 2010'!$B$96:$B$97</c:f>
              <c:strCache>
                <c:ptCount val="1"/>
                <c:pt idx="0">
                  <c:v>2008 Hommes</c:v>
                </c:pt>
              </c:strCache>
            </c:strRef>
          </c:tx>
          <c:cat>
            <c:strRef>
              <c:f>'GRAPHIQUES 2008 à 2010'!$A$98:$A$104</c:f>
              <c:strCache>
                <c:ptCount val="7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 Chute et blessure </c:v>
                </c:pt>
                <c:pt idx="6">
                  <c:v>TOTAL</c:v>
                </c:pt>
              </c:strCache>
            </c:strRef>
          </c:cat>
          <c:val>
            <c:numRef>
              <c:f>'GRAPHIQUES 2008 à 2010'!$B$98:$B$104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5">
                  <c:v>6</c:v>
                </c:pt>
                <c:pt idx="6">
                  <c:v>8</c:v>
                </c:pt>
              </c:numCache>
            </c:numRef>
          </c:val>
        </c:ser>
        <c:ser>
          <c:idx val="1"/>
          <c:order val="1"/>
          <c:tx>
            <c:strRef>
              <c:f>'GRAPHIQUES 2008 à 2010'!$C$96:$C$97</c:f>
              <c:strCache>
                <c:ptCount val="1"/>
                <c:pt idx="0">
                  <c:v>2008 Femmes</c:v>
                </c:pt>
              </c:strCache>
            </c:strRef>
          </c:tx>
          <c:cat>
            <c:strRef>
              <c:f>'GRAPHIQUES 2008 à 2010'!$A$98:$A$104</c:f>
              <c:strCache>
                <c:ptCount val="7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 Chute et blessure </c:v>
                </c:pt>
                <c:pt idx="6">
                  <c:v>TOTAL</c:v>
                </c:pt>
              </c:strCache>
            </c:strRef>
          </c:cat>
          <c:val>
            <c:numRef>
              <c:f>'GRAPHIQUES 2008 à 2010'!$C$98:$C$104</c:f>
              <c:numCache>
                <c:formatCode>General</c:formatCode>
                <c:ptCount val="7"/>
                <c:pt idx="0">
                  <c:v>1</c:v>
                </c:pt>
                <c:pt idx="2">
                  <c:v>1</c:v>
                </c:pt>
                <c:pt idx="5">
                  <c:v>1</c:v>
                </c:pt>
                <c:pt idx="6">
                  <c:v>3</c:v>
                </c:pt>
              </c:numCache>
            </c:numRef>
          </c:val>
        </c:ser>
        <c:ser>
          <c:idx val="2"/>
          <c:order val="2"/>
          <c:tx>
            <c:strRef>
              <c:f>'GRAPHIQUES 2008 à 2010'!$D$96:$D$97</c:f>
              <c:strCache>
                <c:ptCount val="1"/>
                <c:pt idx="0">
                  <c:v>2009 Hommes</c:v>
                </c:pt>
              </c:strCache>
            </c:strRef>
          </c:tx>
          <c:cat>
            <c:strRef>
              <c:f>'GRAPHIQUES 2008 à 2010'!$A$98:$A$104</c:f>
              <c:strCache>
                <c:ptCount val="7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 Chute et blessure </c:v>
                </c:pt>
                <c:pt idx="6">
                  <c:v>TOTAL</c:v>
                </c:pt>
              </c:strCache>
            </c:strRef>
          </c:cat>
          <c:val>
            <c:numRef>
              <c:f>'GRAPHIQUES 2008 à 2010'!$D$98:$D$104</c:f>
              <c:numCache>
                <c:formatCode>General</c:formatCode>
                <c:ptCount val="7"/>
                <c:pt idx="0">
                  <c:v>1</c:v>
                </c:pt>
                <c:pt idx="1">
                  <c:v>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9</c:v>
                </c:pt>
                <c:pt idx="6">
                  <c:v>15</c:v>
                </c:pt>
              </c:numCache>
            </c:numRef>
          </c:val>
        </c:ser>
        <c:ser>
          <c:idx val="3"/>
          <c:order val="3"/>
          <c:tx>
            <c:strRef>
              <c:f>'GRAPHIQUES 2008 à 2010'!$E$96:$E$97</c:f>
              <c:strCache>
                <c:ptCount val="1"/>
                <c:pt idx="0">
                  <c:v>2009 Femmes</c:v>
                </c:pt>
              </c:strCache>
            </c:strRef>
          </c:tx>
          <c:cat>
            <c:strRef>
              <c:f>'GRAPHIQUES 2008 à 2010'!$A$98:$A$104</c:f>
              <c:strCache>
                <c:ptCount val="7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 Chute et blessure </c:v>
                </c:pt>
                <c:pt idx="6">
                  <c:v>TOTAL</c:v>
                </c:pt>
              </c:strCache>
            </c:strRef>
          </c:cat>
          <c:val>
            <c:numRef>
              <c:f>'GRAPHIQUES 2008 à 2010'!$E$98:$E$104</c:f>
              <c:numCache>
                <c:formatCode>General</c:formatCode>
                <c:ptCount val="7"/>
                <c:pt idx="0">
                  <c:v>2</c:v>
                </c:pt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7</c:v>
                </c:pt>
              </c:numCache>
            </c:numRef>
          </c:val>
        </c:ser>
        <c:ser>
          <c:idx val="4"/>
          <c:order val="4"/>
          <c:tx>
            <c:strRef>
              <c:f>'GRAPHIQUES 2008 à 2010'!$F$96:$F$97</c:f>
              <c:strCache>
                <c:ptCount val="1"/>
                <c:pt idx="0">
                  <c:v>2010 Hommes</c:v>
                </c:pt>
              </c:strCache>
            </c:strRef>
          </c:tx>
          <c:cat>
            <c:strRef>
              <c:f>'GRAPHIQUES 2008 à 2010'!$A$98:$A$104</c:f>
              <c:strCache>
                <c:ptCount val="7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 Chute et blessure </c:v>
                </c:pt>
                <c:pt idx="6">
                  <c:v>TOTAL</c:v>
                </c:pt>
              </c:strCache>
            </c:strRef>
          </c:cat>
          <c:val>
            <c:numRef>
              <c:f>'GRAPHIQUES 2008 à 2010'!$F$98:$F$104</c:f>
              <c:numCache>
                <c:formatCode>General</c:formatCode>
                <c:ptCount val="7"/>
                <c:pt idx="0">
                  <c:v>1</c:v>
                </c:pt>
                <c:pt idx="1">
                  <c:v>4</c:v>
                </c:pt>
                <c:pt idx="2">
                  <c:v>2</c:v>
                </c:pt>
                <c:pt idx="3">
                  <c:v>0</c:v>
                </c:pt>
                <c:pt idx="4">
                  <c:v>2</c:v>
                </c:pt>
                <c:pt idx="5">
                  <c:v>4</c:v>
                </c:pt>
                <c:pt idx="6">
                  <c:v>13</c:v>
                </c:pt>
              </c:numCache>
            </c:numRef>
          </c:val>
        </c:ser>
        <c:ser>
          <c:idx val="5"/>
          <c:order val="5"/>
          <c:tx>
            <c:strRef>
              <c:f>'GRAPHIQUES 2008 à 2010'!$G$96:$G$97</c:f>
              <c:strCache>
                <c:ptCount val="1"/>
                <c:pt idx="0">
                  <c:v>2010 Femmes</c:v>
                </c:pt>
              </c:strCache>
            </c:strRef>
          </c:tx>
          <c:cat>
            <c:strRef>
              <c:f>'GRAPHIQUES 2008 à 2010'!$A$98:$A$104</c:f>
              <c:strCache>
                <c:ptCount val="7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 Chute et blessure </c:v>
                </c:pt>
                <c:pt idx="6">
                  <c:v>TOTAL</c:v>
                </c:pt>
              </c:strCache>
            </c:strRef>
          </c:cat>
          <c:val>
            <c:numRef>
              <c:f>'GRAPHIQUES 2008 à 2010'!$G$98:$G$104</c:f>
              <c:numCache>
                <c:formatCode>General</c:formatCode>
                <c:ptCount val="7"/>
                <c:pt idx="0">
                  <c:v>2</c:v>
                </c:pt>
                <c:pt idx="1">
                  <c:v>4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4</c:v>
                </c:pt>
                <c:pt idx="6">
                  <c:v>11</c:v>
                </c:pt>
              </c:numCache>
            </c:numRef>
          </c:val>
        </c:ser>
        <c:shape val="cone"/>
        <c:axId val="92329856"/>
        <c:axId val="92331392"/>
        <c:axId val="0"/>
      </c:bar3DChart>
      <c:catAx>
        <c:axId val="92329856"/>
        <c:scaling>
          <c:orientation val="minMax"/>
        </c:scaling>
        <c:axPos val="b"/>
        <c:majorTickMark val="none"/>
        <c:tickLblPos val="nextTo"/>
        <c:crossAx val="92331392"/>
        <c:crosses val="autoZero"/>
        <c:auto val="1"/>
        <c:lblAlgn val="ctr"/>
        <c:lblOffset val="100"/>
      </c:catAx>
      <c:valAx>
        <c:axId val="92331392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d'AT</a:t>
                </a:r>
              </a:p>
            </c:rich>
          </c:tx>
        </c:title>
        <c:numFmt formatCode="General" sourceLinked="1"/>
        <c:tickLblPos val="nextTo"/>
        <c:crossAx val="92329856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100"/>
            </a:pPr>
            <a:r>
              <a:rPr lang="fr-FR" sz="1100" b="1" i="0" baseline="0">
                <a:effectLst/>
              </a:rPr>
              <a:t>Nombre d'accident du travail par ancienneté et typologie sur la période 2008 - 2010</a:t>
            </a:r>
            <a:endParaRPr lang="fr-FR" sz="1100">
              <a:effectLst/>
            </a:endParaRPr>
          </a:p>
        </c:rich>
      </c:tx>
      <c:layout>
        <c:manualLayout>
          <c:xMode val="edge"/>
          <c:yMode val="edge"/>
          <c:x val="0.125060293659637"/>
          <c:y val="2.9038106989800212E-2"/>
        </c:manualLayout>
      </c:layout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'GRAPHIQUES 2008 à 2010'!$A$132</c:f>
              <c:strCache>
                <c:ptCount val="1"/>
                <c:pt idx="0">
                  <c:v> Posture </c:v>
                </c:pt>
              </c:strCache>
            </c:strRef>
          </c:tx>
          <c:cat>
            <c:multiLvlStrRef>
              <c:f>'GRAPHIQUES 2008 à 2010'!$B$130:$I$131</c:f>
              <c:multiLvlStrCache>
                <c:ptCount val="8"/>
                <c:lvl>
                  <c:pt idx="0">
                    <c:v>&lt; 1 an</c:v>
                  </c:pt>
                  <c:pt idx="1">
                    <c:v>1 an</c:v>
                  </c:pt>
                  <c:pt idx="2">
                    <c:v>&lt; 1 an</c:v>
                  </c:pt>
                  <c:pt idx="3">
                    <c:v>1 an</c:v>
                  </c:pt>
                  <c:pt idx="4">
                    <c:v>2 ans</c:v>
                  </c:pt>
                  <c:pt idx="5">
                    <c:v>&lt; 1 an</c:v>
                  </c:pt>
                  <c:pt idx="6">
                    <c:v>1 an</c:v>
                  </c:pt>
                  <c:pt idx="7">
                    <c:v>3 ans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5">
                    <c:v>2010</c:v>
                  </c:pt>
                </c:lvl>
              </c:multiLvlStrCache>
            </c:multiLvlStrRef>
          </c:cat>
          <c:val>
            <c:numRef>
              <c:f>'GRAPHIQUES 2008 à 2010'!$B$132:$I$132</c:f>
              <c:numCache>
                <c:formatCode>General</c:formatCode>
                <c:ptCount val="8"/>
                <c:pt idx="0">
                  <c:v>1</c:v>
                </c:pt>
                <c:pt idx="1">
                  <c:v>1</c:v>
                </c:pt>
                <c:pt idx="2" formatCode="0">
                  <c:v>1</c:v>
                </c:pt>
                <c:pt idx="3" formatCode="0">
                  <c:v>2</c:v>
                </c:pt>
                <c:pt idx="4" formatCode="0">
                  <c:v>0</c:v>
                </c:pt>
                <c:pt idx="5" formatCode="0">
                  <c:v>2</c:v>
                </c:pt>
                <c:pt idx="6" formatCode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'GRAPHIQUES 2008 à 2010'!$A$133</c:f>
              <c:strCache>
                <c:ptCount val="1"/>
                <c:pt idx="0">
                  <c:v>Agression </c:v>
                </c:pt>
              </c:strCache>
            </c:strRef>
          </c:tx>
          <c:cat>
            <c:multiLvlStrRef>
              <c:f>'GRAPHIQUES 2008 à 2010'!$B$130:$I$131</c:f>
              <c:multiLvlStrCache>
                <c:ptCount val="8"/>
                <c:lvl>
                  <c:pt idx="0">
                    <c:v>&lt; 1 an</c:v>
                  </c:pt>
                  <c:pt idx="1">
                    <c:v>1 an</c:v>
                  </c:pt>
                  <c:pt idx="2">
                    <c:v>&lt; 1 an</c:v>
                  </c:pt>
                  <c:pt idx="3">
                    <c:v>1 an</c:v>
                  </c:pt>
                  <c:pt idx="4">
                    <c:v>2 ans</c:v>
                  </c:pt>
                  <c:pt idx="5">
                    <c:v>&lt; 1 an</c:v>
                  </c:pt>
                  <c:pt idx="6">
                    <c:v>1 an</c:v>
                  </c:pt>
                  <c:pt idx="7">
                    <c:v>3 ans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5">
                    <c:v>2010</c:v>
                  </c:pt>
                </c:lvl>
              </c:multiLvlStrCache>
            </c:multiLvlStrRef>
          </c:cat>
          <c:val>
            <c:numRef>
              <c:f>'GRAPHIQUES 2008 à 2010'!$B$133:$I$133</c:f>
              <c:numCache>
                <c:formatCode>General</c:formatCode>
                <c:ptCount val="8"/>
                <c:pt idx="1">
                  <c:v>1</c:v>
                </c:pt>
                <c:pt idx="2" formatCode="0">
                  <c:v>3</c:v>
                </c:pt>
                <c:pt idx="3" formatCode="0">
                  <c:v>4</c:v>
                </c:pt>
                <c:pt idx="4" formatCode="0">
                  <c:v>1</c:v>
                </c:pt>
                <c:pt idx="5" formatCode="0">
                  <c:v>4</c:v>
                </c:pt>
                <c:pt idx="6" formatCode="0">
                  <c:v>3</c:v>
                </c:pt>
                <c:pt idx="7" formatCode="0">
                  <c:v>1</c:v>
                </c:pt>
              </c:numCache>
            </c:numRef>
          </c:val>
        </c:ser>
        <c:ser>
          <c:idx val="2"/>
          <c:order val="2"/>
          <c:tx>
            <c:strRef>
              <c:f>'GRAPHIQUES 2008 à 2010'!$A$134</c:f>
              <c:strCache>
                <c:ptCount val="1"/>
                <c:pt idx="0">
                  <c:v>Trajet</c:v>
                </c:pt>
              </c:strCache>
            </c:strRef>
          </c:tx>
          <c:cat>
            <c:multiLvlStrRef>
              <c:f>'GRAPHIQUES 2008 à 2010'!$B$130:$I$131</c:f>
              <c:multiLvlStrCache>
                <c:ptCount val="8"/>
                <c:lvl>
                  <c:pt idx="0">
                    <c:v>&lt; 1 an</c:v>
                  </c:pt>
                  <c:pt idx="1">
                    <c:v>1 an</c:v>
                  </c:pt>
                  <c:pt idx="2">
                    <c:v>&lt; 1 an</c:v>
                  </c:pt>
                  <c:pt idx="3">
                    <c:v>1 an</c:v>
                  </c:pt>
                  <c:pt idx="4">
                    <c:v>2 ans</c:v>
                  </c:pt>
                  <c:pt idx="5">
                    <c:v>&lt; 1 an</c:v>
                  </c:pt>
                  <c:pt idx="6">
                    <c:v>1 an</c:v>
                  </c:pt>
                  <c:pt idx="7">
                    <c:v>3 ans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5">
                    <c:v>2010</c:v>
                  </c:pt>
                </c:lvl>
              </c:multiLvlStrCache>
            </c:multiLvlStrRef>
          </c:cat>
          <c:val>
            <c:numRef>
              <c:f>'GRAPHIQUES 2008 à 2010'!$B$134:$I$134</c:f>
              <c:numCache>
                <c:formatCode>General</c:formatCode>
                <c:ptCount val="8"/>
                <c:pt idx="0">
                  <c:v>1</c:v>
                </c:pt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2</c:v>
                </c:pt>
                <c:pt idx="6" formatCode="0">
                  <c:v>1</c:v>
                </c:pt>
              </c:numCache>
            </c:numRef>
          </c:val>
        </c:ser>
        <c:ser>
          <c:idx val="3"/>
          <c:order val="3"/>
          <c:tx>
            <c:strRef>
              <c:f>'GRAPHIQUES 2008 à 2010'!$A$135</c:f>
              <c:strCache>
                <c:ptCount val="1"/>
                <c:pt idx="0">
                  <c:v>Chimiques</c:v>
                </c:pt>
              </c:strCache>
            </c:strRef>
          </c:tx>
          <c:cat>
            <c:multiLvlStrRef>
              <c:f>'GRAPHIQUES 2008 à 2010'!$B$130:$I$131</c:f>
              <c:multiLvlStrCache>
                <c:ptCount val="8"/>
                <c:lvl>
                  <c:pt idx="0">
                    <c:v>&lt; 1 an</c:v>
                  </c:pt>
                  <c:pt idx="1">
                    <c:v>1 an</c:v>
                  </c:pt>
                  <c:pt idx="2">
                    <c:v>&lt; 1 an</c:v>
                  </c:pt>
                  <c:pt idx="3">
                    <c:v>1 an</c:v>
                  </c:pt>
                  <c:pt idx="4">
                    <c:v>2 ans</c:v>
                  </c:pt>
                  <c:pt idx="5">
                    <c:v>&lt; 1 an</c:v>
                  </c:pt>
                  <c:pt idx="6">
                    <c:v>1 an</c:v>
                  </c:pt>
                  <c:pt idx="7">
                    <c:v>3 ans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5">
                    <c:v>2010</c:v>
                  </c:pt>
                </c:lvl>
              </c:multiLvlStrCache>
            </c:multiLvlStrRef>
          </c:cat>
          <c:val>
            <c:numRef>
              <c:f>'GRAPHIQUES 2008 à 2010'!$B$135:$I$135</c:f>
              <c:numCache>
                <c:formatCode>General</c:formatCode>
                <c:ptCount val="8"/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0</c:v>
                </c:pt>
                <c:pt idx="6" formatCode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'GRAPHIQUES 2008 à 2010'!$A$136</c:f>
              <c:strCache>
                <c:ptCount val="1"/>
                <c:pt idx="0">
                  <c:v>Morsure</c:v>
                </c:pt>
              </c:strCache>
            </c:strRef>
          </c:tx>
          <c:cat>
            <c:multiLvlStrRef>
              <c:f>'GRAPHIQUES 2008 à 2010'!$B$130:$I$131</c:f>
              <c:multiLvlStrCache>
                <c:ptCount val="8"/>
                <c:lvl>
                  <c:pt idx="0">
                    <c:v>&lt; 1 an</c:v>
                  </c:pt>
                  <c:pt idx="1">
                    <c:v>1 an</c:v>
                  </c:pt>
                  <c:pt idx="2">
                    <c:v>&lt; 1 an</c:v>
                  </c:pt>
                  <c:pt idx="3">
                    <c:v>1 an</c:v>
                  </c:pt>
                  <c:pt idx="4">
                    <c:v>2 ans</c:v>
                  </c:pt>
                  <c:pt idx="5">
                    <c:v>&lt; 1 an</c:v>
                  </c:pt>
                  <c:pt idx="6">
                    <c:v>1 an</c:v>
                  </c:pt>
                  <c:pt idx="7">
                    <c:v>3 ans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5">
                    <c:v>2010</c:v>
                  </c:pt>
                </c:lvl>
              </c:multiLvlStrCache>
            </c:multiLvlStrRef>
          </c:cat>
          <c:val>
            <c:numRef>
              <c:f>'GRAPHIQUES 2008 à 2010'!$B$136:$I$136</c:f>
              <c:numCache>
                <c:formatCode>General</c:formatCode>
                <c:ptCount val="8"/>
                <c:pt idx="2" formatCode="0">
                  <c:v>0</c:v>
                </c:pt>
                <c:pt idx="3" formatCode="0">
                  <c:v>0</c:v>
                </c:pt>
                <c:pt idx="4" formatCode="0">
                  <c:v>0</c:v>
                </c:pt>
                <c:pt idx="5" formatCode="0">
                  <c:v>1</c:v>
                </c:pt>
                <c:pt idx="6" formatCode="0">
                  <c:v>0</c:v>
                </c:pt>
                <c:pt idx="7" formatCode="0">
                  <c:v>1</c:v>
                </c:pt>
              </c:numCache>
            </c:numRef>
          </c:val>
        </c:ser>
        <c:ser>
          <c:idx val="5"/>
          <c:order val="5"/>
          <c:tx>
            <c:strRef>
              <c:f>'GRAPHIQUES 2008 à 2010'!$A$137</c:f>
              <c:strCache>
                <c:ptCount val="1"/>
                <c:pt idx="0">
                  <c:v> Chute et blessure </c:v>
                </c:pt>
              </c:strCache>
            </c:strRef>
          </c:tx>
          <c:cat>
            <c:multiLvlStrRef>
              <c:f>'GRAPHIQUES 2008 à 2010'!$B$130:$I$131</c:f>
              <c:multiLvlStrCache>
                <c:ptCount val="8"/>
                <c:lvl>
                  <c:pt idx="0">
                    <c:v>&lt; 1 an</c:v>
                  </c:pt>
                  <c:pt idx="1">
                    <c:v>1 an</c:v>
                  </c:pt>
                  <c:pt idx="2">
                    <c:v>&lt; 1 an</c:v>
                  </c:pt>
                  <c:pt idx="3">
                    <c:v>1 an</c:v>
                  </c:pt>
                  <c:pt idx="4">
                    <c:v>2 ans</c:v>
                  </c:pt>
                  <c:pt idx="5">
                    <c:v>&lt; 1 an</c:v>
                  </c:pt>
                  <c:pt idx="6">
                    <c:v>1 an</c:v>
                  </c:pt>
                  <c:pt idx="7">
                    <c:v>3 ans</c:v>
                  </c:pt>
                </c:lvl>
                <c:lvl>
                  <c:pt idx="0">
                    <c:v>2008</c:v>
                  </c:pt>
                  <c:pt idx="2">
                    <c:v>2009</c:v>
                  </c:pt>
                  <c:pt idx="5">
                    <c:v>2010</c:v>
                  </c:pt>
                </c:lvl>
              </c:multiLvlStrCache>
            </c:multiLvlStrRef>
          </c:cat>
          <c:val>
            <c:numRef>
              <c:f>'GRAPHIQUES 2008 à 2010'!$B$137:$I$137</c:f>
              <c:numCache>
                <c:formatCode>General</c:formatCode>
                <c:ptCount val="8"/>
                <c:pt idx="0">
                  <c:v>4</c:v>
                </c:pt>
                <c:pt idx="1">
                  <c:v>3</c:v>
                </c:pt>
                <c:pt idx="2" formatCode="0">
                  <c:v>6</c:v>
                </c:pt>
                <c:pt idx="3" formatCode="0">
                  <c:v>3</c:v>
                </c:pt>
                <c:pt idx="4" formatCode="0">
                  <c:v>2</c:v>
                </c:pt>
                <c:pt idx="5" formatCode="0">
                  <c:v>4</c:v>
                </c:pt>
                <c:pt idx="6" formatCode="0">
                  <c:v>4</c:v>
                </c:pt>
              </c:numCache>
            </c:numRef>
          </c:val>
        </c:ser>
        <c:shape val="cone"/>
        <c:axId val="92454912"/>
        <c:axId val="92456832"/>
        <c:axId val="0"/>
      </c:bar3DChart>
      <c:catAx>
        <c:axId val="92454912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Anciennetés</a:t>
                </a:r>
                <a:r>
                  <a:rPr lang="fr-FR" baseline="0"/>
                  <a:t> et années</a:t>
                </a:r>
                <a:endParaRPr lang="fr-FR"/>
              </a:p>
            </c:rich>
          </c:tx>
        </c:title>
        <c:majorTickMark val="none"/>
        <c:tickLblPos val="nextTo"/>
        <c:crossAx val="92456832"/>
        <c:crosses val="autoZero"/>
        <c:auto val="1"/>
        <c:lblAlgn val="ctr"/>
        <c:lblOffset val="100"/>
      </c:catAx>
      <c:valAx>
        <c:axId val="92456832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d'AT</a:t>
                </a:r>
              </a:p>
            </c:rich>
          </c:tx>
        </c:title>
        <c:numFmt formatCode="General" sourceLinked="1"/>
        <c:tickLblPos val="nextTo"/>
        <c:crossAx val="92454912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Effectif et taux d'accident du travail de 2008 à 2011</a:t>
            </a:r>
          </a:p>
        </c:rich>
      </c:tx>
    </c:title>
    <c:plotArea>
      <c:layout/>
      <c:barChart>
        <c:barDir val="col"/>
        <c:grouping val="clustered"/>
        <c:ser>
          <c:idx val="1"/>
          <c:order val="0"/>
          <c:tx>
            <c:strRef>
              <c:f>'GRAPHIQUES 2008 à 2010'!$A$23</c:f>
              <c:strCache>
                <c:ptCount val="1"/>
                <c:pt idx="0">
                  <c:v>EFFECTIF</c:v>
                </c:pt>
              </c:strCache>
            </c:strRef>
          </c:tx>
          <c:cat>
            <c:numRef>
              <c:f>'GRAPHIQUES 2008 à 2010'!$B$22:$E$22</c:f>
              <c:numCache>
                <c:formatCode>General</c:formatCode>
                <c:ptCount val="4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</c:numCache>
            </c:numRef>
          </c:cat>
          <c:val>
            <c:numRef>
              <c:f>'GRAPHIQUES 2008 à 2010'!$B$23:$E$23</c:f>
              <c:numCache>
                <c:formatCode>General</c:formatCode>
                <c:ptCount val="4"/>
                <c:pt idx="0">
                  <c:v>108</c:v>
                </c:pt>
                <c:pt idx="1">
                  <c:v>151</c:v>
                </c:pt>
                <c:pt idx="2">
                  <c:v>130</c:v>
                </c:pt>
              </c:numCache>
            </c:numRef>
          </c:val>
        </c:ser>
        <c:axId val="92508160"/>
        <c:axId val="92510080"/>
      </c:barChart>
      <c:lineChart>
        <c:grouping val="standard"/>
        <c:ser>
          <c:idx val="2"/>
          <c:order val="1"/>
          <c:tx>
            <c:strRef>
              <c:f>'GRAPHIQUES 2008 à 2010'!$A$24</c:f>
              <c:strCache>
                <c:ptCount val="1"/>
                <c:pt idx="0">
                  <c:v>TAUX</c:v>
                </c:pt>
              </c:strCache>
            </c:strRef>
          </c:tx>
          <c:cat>
            <c:numRef>
              <c:f>'GRAPHIQUES 2008 à 2010'!$B$22:$E$22</c:f>
              <c:numCache>
                <c:formatCode>General</c:formatCode>
                <c:ptCount val="4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</c:numCache>
            </c:numRef>
          </c:cat>
          <c:val>
            <c:numRef>
              <c:f>'GRAPHIQUES 2008 à 2010'!$B$24:$E$24</c:f>
              <c:numCache>
                <c:formatCode>0.00%</c:formatCode>
                <c:ptCount val="4"/>
                <c:pt idx="0">
                  <c:v>2.7E-2</c:v>
                </c:pt>
                <c:pt idx="1">
                  <c:v>2.7900000000000001E-2</c:v>
                </c:pt>
                <c:pt idx="2">
                  <c:v>3.2399999999999998E-2</c:v>
                </c:pt>
                <c:pt idx="3">
                  <c:v>4.1000000000000002E-2</c:v>
                </c:pt>
              </c:numCache>
            </c:numRef>
          </c:val>
        </c:ser>
        <c:marker val="1"/>
        <c:axId val="92521984"/>
        <c:axId val="92520448"/>
      </c:lineChart>
      <c:catAx>
        <c:axId val="92508160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Année</a:t>
                </a:r>
              </a:p>
            </c:rich>
          </c:tx>
        </c:title>
        <c:numFmt formatCode="General" sourceLinked="1"/>
        <c:majorTickMark val="none"/>
        <c:tickLblPos val="nextTo"/>
        <c:crossAx val="92510080"/>
        <c:crosses val="autoZero"/>
        <c:auto val="1"/>
        <c:lblAlgn val="ctr"/>
        <c:lblOffset val="100"/>
      </c:catAx>
      <c:valAx>
        <c:axId val="92510080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Effectif et pourcentage</a:t>
                </a:r>
              </a:p>
            </c:rich>
          </c:tx>
        </c:title>
        <c:numFmt formatCode="General" sourceLinked="1"/>
        <c:tickLblPos val="nextTo"/>
        <c:crossAx val="92508160"/>
        <c:crosses val="autoZero"/>
        <c:crossBetween val="between"/>
      </c:valAx>
      <c:valAx>
        <c:axId val="92520448"/>
        <c:scaling>
          <c:orientation val="minMax"/>
        </c:scaling>
        <c:axPos val="r"/>
        <c:numFmt formatCode="0.00%" sourceLinked="1"/>
        <c:tickLblPos val="nextTo"/>
        <c:crossAx val="92521984"/>
        <c:crosses val="max"/>
        <c:crossBetween val="between"/>
      </c:valAx>
      <c:catAx>
        <c:axId val="92521984"/>
        <c:scaling>
          <c:orientation val="minMax"/>
        </c:scaling>
        <c:delete val="1"/>
        <c:axPos val="b"/>
        <c:numFmt formatCode="General" sourceLinked="1"/>
        <c:tickLblPos val="none"/>
        <c:crossAx val="92520448"/>
        <c:crosses val="autoZero"/>
        <c:auto val="1"/>
        <c:lblAlgn val="ctr"/>
        <c:lblOffset val="100"/>
      </c:catAx>
    </c:plotArea>
    <c:legend>
      <c:legendPos val="r"/>
    </c:legend>
    <c:plotVisOnly val="1"/>
    <c:dispBlanksAs val="gap"/>
  </c:chart>
  <c:printSettings>
    <c:headerFooter/>
    <c:pageMargins b="0.750000000000006" l="0.70000000000000262" r="0.70000000000000262" t="0.750000000000006" header="0.30000000000000032" footer="0.30000000000000032"/>
    <c:pageSetup orientation="portrait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/>
            </a:pPr>
            <a:r>
              <a:rPr lang="fr-FR" sz="1400"/>
              <a:t>Nombre d'accident du travail par durée d'arrêt et typologie</a:t>
            </a:r>
            <a:r>
              <a:rPr lang="fr-FR" sz="1400" baseline="0"/>
              <a:t> de 2008 à 2010</a:t>
            </a:r>
            <a:endParaRPr lang="fr-FR" sz="1400"/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'GRAPHIQUES 2008 à 2010'!$A$210</c:f>
              <c:strCache>
                <c:ptCount val="1"/>
                <c:pt idx="0">
                  <c:v>Posture</c:v>
                </c:pt>
              </c:strCache>
            </c:strRef>
          </c:tx>
          <c:cat>
            <c:multiLvlStrRef>
              <c:f>'GRAPHIQUES 2008 à 2010'!$B$208:$S$209</c:f>
              <c:multiLvlStrCache>
                <c:ptCount val="18"/>
                <c:lvl>
                  <c:pt idx="0">
                    <c:v>&lt; 4 jrs</c:v>
                  </c:pt>
                  <c:pt idx="1">
                    <c:v>de 4 à 15 jrs</c:v>
                  </c:pt>
                  <c:pt idx="2">
                    <c:v>de 16 à 45 jrs</c:v>
                  </c:pt>
                  <c:pt idx="3">
                    <c:v>de 46 à 90 jrs</c:v>
                  </c:pt>
                  <c:pt idx="4">
                    <c:v>de 91 à 150 jrs</c:v>
                  </c:pt>
                  <c:pt idx="5">
                    <c:v>&gt; 150 jrs</c:v>
                  </c:pt>
                  <c:pt idx="6">
                    <c:v>&lt; 4 jrs</c:v>
                  </c:pt>
                  <c:pt idx="7">
                    <c:v>de 4 à 15 jrs</c:v>
                  </c:pt>
                  <c:pt idx="8">
                    <c:v>de 16 à 45 jrs</c:v>
                  </c:pt>
                  <c:pt idx="9">
                    <c:v>de 46 à 90 jrs</c:v>
                  </c:pt>
                  <c:pt idx="10">
                    <c:v>de 91 à 150 jrs</c:v>
                  </c:pt>
                  <c:pt idx="11">
                    <c:v>&gt; 150 jrs</c:v>
                  </c:pt>
                  <c:pt idx="12">
                    <c:v>&lt; 4 jrs</c:v>
                  </c:pt>
                  <c:pt idx="13">
                    <c:v>de 4 à 15 jrs</c:v>
                  </c:pt>
                  <c:pt idx="14">
                    <c:v>de 16 à 45 jrs</c:v>
                  </c:pt>
                  <c:pt idx="15">
                    <c:v>de 46 à 90 jrs</c:v>
                  </c:pt>
                  <c:pt idx="16">
                    <c:v>de 91 à 150 jrs</c:v>
                  </c:pt>
                  <c:pt idx="17">
                    <c:v>&gt; 150 jrs</c:v>
                  </c:pt>
                </c:lvl>
                <c:lvl>
                  <c:pt idx="0">
                    <c:v>2008</c:v>
                  </c:pt>
                  <c:pt idx="6">
                    <c:v>2009</c:v>
                  </c:pt>
                  <c:pt idx="12">
                    <c:v>2010</c:v>
                  </c:pt>
                </c:lvl>
              </c:multiLvlStrCache>
            </c:multiLvlStrRef>
          </c:cat>
          <c:val>
            <c:numRef>
              <c:f>'GRAPHIQUES 2008 à 2010'!$B$210:$S$210</c:f>
              <c:numCache>
                <c:formatCode>General</c:formatCode>
                <c:ptCount val="18"/>
                <c:pt idx="1">
                  <c:v>1</c:v>
                </c:pt>
                <c:pt idx="2">
                  <c:v>1</c:v>
                </c:pt>
                <c:pt idx="8">
                  <c:v>1</c:v>
                </c:pt>
                <c:pt idx="11">
                  <c:v>2</c:v>
                </c:pt>
                <c:pt idx="13">
                  <c:v>2</c:v>
                </c:pt>
                <c:pt idx="17">
                  <c:v>1</c:v>
                </c:pt>
              </c:numCache>
            </c:numRef>
          </c:val>
        </c:ser>
        <c:ser>
          <c:idx val="1"/>
          <c:order val="1"/>
          <c:tx>
            <c:strRef>
              <c:f>'GRAPHIQUES 2008 à 2010'!$A$211</c:f>
              <c:strCache>
                <c:ptCount val="1"/>
                <c:pt idx="0">
                  <c:v>Agression</c:v>
                </c:pt>
              </c:strCache>
            </c:strRef>
          </c:tx>
          <c:cat>
            <c:multiLvlStrRef>
              <c:f>'GRAPHIQUES 2008 à 2010'!$B$208:$S$209</c:f>
              <c:multiLvlStrCache>
                <c:ptCount val="18"/>
                <c:lvl>
                  <c:pt idx="0">
                    <c:v>&lt; 4 jrs</c:v>
                  </c:pt>
                  <c:pt idx="1">
                    <c:v>de 4 à 15 jrs</c:v>
                  </c:pt>
                  <c:pt idx="2">
                    <c:v>de 16 à 45 jrs</c:v>
                  </c:pt>
                  <c:pt idx="3">
                    <c:v>de 46 à 90 jrs</c:v>
                  </c:pt>
                  <c:pt idx="4">
                    <c:v>de 91 à 150 jrs</c:v>
                  </c:pt>
                  <c:pt idx="5">
                    <c:v>&gt; 150 jrs</c:v>
                  </c:pt>
                  <c:pt idx="6">
                    <c:v>&lt; 4 jrs</c:v>
                  </c:pt>
                  <c:pt idx="7">
                    <c:v>de 4 à 15 jrs</c:v>
                  </c:pt>
                  <c:pt idx="8">
                    <c:v>de 16 à 45 jrs</c:v>
                  </c:pt>
                  <c:pt idx="9">
                    <c:v>de 46 à 90 jrs</c:v>
                  </c:pt>
                  <c:pt idx="10">
                    <c:v>de 91 à 150 jrs</c:v>
                  </c:pt>
                  <c:pt idx="11">
                    <c:v>&gt; 150 jrs</c:v>
                  </c:pt>
                  <c:pt idx="12">
                    <c:v>&lt; 4 jrs</c:v>
                  </c:pt>
                  <c:pt idx="13">
                    <c:v>de 4 à 15 jrs</c:v>
                  </c:pt>
                  <c:pt idx="14">
                    <c:v>de 16 à 45 jrs</c:v>
                  </c:pt>
                  <c:pt idx="15">
                    <c:v>de 46 à 90 jrs</c:v>
                  </c:pt>
                  <c:pt idx="16">
                    <c:v>de 91 à 150 jrs</c:v>
                  </c:pt>
                  <c:pt idx="17">
                    <c:v>&gt; 150 jrs</c:v>
                  </c:pt>
                </c:lvl>
                <c:lvl>
                  <c:pt idx="0">
                    <c:v>2008</c:v>
                  </c:pt>
                  <c:pt idx="6">
                    <c:v>2009</c:v>
                  </c:pt>
                  <c:pt idx="12">
                    <c:v>2010</c:v>
                  </c:pt>
                </c:lvl>
              </c:multiLvlStrCache>
            </c:multiLvlStrRef>
          </c:cat>
          <c:val>
            <c:numRef>
              <c:f>'GRAPHIQUES 2008 à 2010'!$B$211:$S$211</c:f>
              <c:numCache>
                <c:formatCode>0</c:formatCode>
                <c:ptCount val="18"/>
                <c:pt idx="5" formatCode="General">
                  <c:v>1</c:v>
                </c:pt>
                <c:pt idx="6" formatCode="General">
                  <c:v>2</c:v>
                </c:pt>
                <c:pt idx="7" formatCode="General">
                  <c:v>2</c:v>
                </c:pt>
                <c:pt idx="8" formatCode="General">
                  <c:v>4</c:v>
                </c:pt>
                <c:pt idx="12" formatCode="General">
                  <c:v>1</c:v>
                </c:pt>
                <c:pt idx="13" formatCode="General">
                  <c:v>2</c:v>
                </c:pt>
                <c:pt idx="14" formatCode="General">
                  <c:v>1</c:v>
                </c:pt>
                <c:pt idx="16" formatCode="General">
                  <c:v>2</c:v>
                </c:pt>
                <c:pt idx="17" formatCode="General">
                  <c:v>2</c:v>
                </c:pt>
              </c:numCache>
            </c:numRef>
          </c:val>
        </c:ser>
        <c:ser>
          <c:idx val="2"/>
          <c:order val="2"/>
          <c:tx>
            <c:strRef>
              <c:f>'GRAPHIQUES 2008 à 2010'!$A$212</c:f>
              <c:strCache>
                <c:ptCount val="1"/>
                <c:pt idx="0">
                  <c:v>Trajet</c:v>
                </c:pt>
              </c:strCache>
            </c:strRef>
          </c:tx>
          <c:cat>
            <c:multiLvlStrRef>
              <c:f>'GRAPHIQUES 2008 à 2010'!$B$208:$S$209</c:f>
              <c:multiLvlStrCache>
                <c:ptCount val="18"/>
                <c:lvl>
                  <c:pt idx="0">
                    <c:v>&lt; 4 jrs</c:v>
                  </c:pt>
                  <c:pt idx="1">
                    <c:v>de 4 à 15 jrs</c:v>
                  </c:pt>
                  <c:pt idx="2">
                    <c:v>de 16 à 45 jrs</c:v>
                  </c:pt>
                  <c:pt idx="3">
                    <c:v>de 46 à 90 jrs</c:v>
                  </c:pt>
                  <c:pt idx="4">
                    <c:v>de 91 à 150 jrs</c:v>
                  </c:pt>
                  <c:pt idx="5">
                    <c:v>&gt; 150 jrs</c:v>
                  </c:pt>
                  <c:pt idx="6">
                    <c:v>&lt; 4 jrs</c:v>
                  </c:pt>
                  <c:pt idx="7">
                    <c:v>de 4 à 15 jrs</c:v>
                  </c:pt>
                  <c:pt idx="8">
                    <c:v>de 16 à 45 jrs</c:v>
                  </c:pt>
                  <c:pt idx="9">
                    <c:v>de 46 à 90 jrs</c:v>
                  </c:pt>
                  <c:pt idx="10">
                    <c:v>de 91 à 150 jrs</c:v>
                  </c:pt>
                  <c:pt idx="11">
                    <c:v>&gt; 150 jrs</c:v>
                  </c:pt>
                  <c:pt idx="12">
                    <c:v>&lt; 4 jrs</c:v>
                  </c:pt>
                  <c:pt idx="13">
                    <c:v>de 4 à 15 jrs</c:v>
                  </c:pt>
                  <c:pt idx="14">
                    <c:v>de 16 à 45 jrs</c:v>
                  </c:pt>
                  <c:pt idx="15">
                    <c:v>de 46 à 90 jrs</c:v>
                  </c:pt>
                  <c:pt idx="16">
                    <c:v>de 91 à 150 jrs</c:v>
                  </c:pt>
                  <c:pt idx="17">
                    <c:v>&gt; 150 jrs</c:v>
                  </c:pt>
                </c:lvl>
                <c:lvl>
                  <c:pt idx="0">
                    <c:v>2008</c:v>
                  </c:pt>
                  <c:pt idx="6">
                    <c:v>2009</c:v>
                  </c:pt>
                  <c:pt idx="12">
                    <c:v>2010</c:v>
                  </c:pt>
                </c:lvl>
              </c:multiLvlStrCache>
            </c:multiLvlStrRef>
          </c:cat>
          <c:val>
            <c:numRef>
              <c:f>'GRAPHIQUES 2008 à 2010'!$B$212:$S$212</c:f>
              <c:numCache>
                <c:formatCode>0</c:formatCode>
                <c:ptCount val="18"/>
                <c:pt idx="0" formatCode="General">
                  <c:v>1</c:v>
                </c:pt>
                <c:pt idx="12" formatCode="General">
                  <c:v>1</c:v>
                </c:pt>
                <c:pt idx="14" formatCode="General">
                  <c:v>1</c:v>
                </c:pt>
                <c:pt idx="15" formatCode="General">
                  <c:v>1</c:v>
                </c:pt>
              </c:numCache>
            </c:numRef>
          </c:val>
        </c:ser>
        <c:ser>
          <c:idx val="3"/>
          <c:order val="3"/>
          <c:tx>
            <c:strRef>
              <c:f>'GRAPHIQUES 2008 à 2010'!$A$213</c:f>
              <c:strCache>
                <c:ptCount val="1"/>
                <c:pt idx="0">
                  <c:v>Morsure</c:v>
                </c:pt>
              </c:strCache>
            </c:strRef>
          </c:tx>
          <c:cat>
            <c:multiLvlStrRef>
              <c:f>'GRAPHIQUES 2008 à 2010'!$B$208:$S$209</c:f>
              <c:multiLvlStrCache>
                <c:ptCount val="18"/>
                <c:lvl>
                  <c:pt idx="0">
                    <c:v>&lt; 4 jrs</c:v>
                  </c:pt>
                  <c:pt idx="1">
                    <c:v>de 4 à 15 jrs</c:v>
                  </c:pt>
                  <c:pt idx="2">
                    <c:v>de 16 à 45 jrs</c:v>
                  </c:pt>
                  <c:pt idx="3">
                    <c:v>de 46 à 90 jrs</c:v>
                  </c:pt>
                  <c:pt idx="4">
                    <c:v>de 91 à 150 jrs</c:v>
                  </c:pt>
                  <c:pt idx="5">
                    <c:v>&gt; 150 jrs</c:v>
                  </c:pt>
                  <c:pt idx="6">
                    <c:v>&lt; 4 jrs</c:v>
                  </c:pt>
                  <c:pt idx="7">
                    <c:v>de 4 à 15 jrs</c:v>
                  </c:pt>
                  <c:pt idx="8">
                    <c:v>de 16 à 45 jrs</c:v>
                  </c:pt>
                  <c:pt idx="9">
                    <c:v>de 46 à 90 jrs</c:v>
                  </c:pt>
                  <c:pt idx="10">
                    <c:v>de 91 à 150 jrs</c:v>
                  </c:pt>
                  <c:pt idx="11">
                    <c:v>&gt; 150 jrs</c:v>
                  </c:pt>
                  <c:pt idx="12">
                    <c:v>&lt; 4 jrs</c:v>
                  </c:pt>
                  <c:pt idx="13">
                    <c:v>de 4 à 15 jrs</c:v>
                  </c:pt>
                  <c:pt idx="14">
                    <c:v>de 16 à 45 jrs</c:v>
                  </c:pt>
                  <c:pt idx="15">
                    <c:v>de 46 à 90 jrs</c:v>
                  </c:pt>
                  <c:pt idx="16">
                    <c:v>de 91 à 150 jrs</c:v>
                  </c:pt>
                  <c:pt idx="17">
                    <c:v>&gt; 150 jrs</c:v>
                  </c:pt>
                </c:lvl>
                <c:lvl>
                  <c:pt idx="0">
                    <c:v>2008</c:v>
                  </c:pt>
                  <c:pt idx="6">
                    <c:v>2009</c:v>
                  </c:pt>
                  <c:pt idx="12">
                    <c:v>2010</c:v>
                  </c:pt>
                </c:lvl>
              </c:multiLvlStrCache>
            </c:multiLvlStrRef>
          </c:cat>
          <c:val>
            <c:numRef>
              <c:f>'GRAPHIQUES 2008 à 2010'!$B$213:$S$213</c:f>
              <c:numCache>
                <c:formatCode>0</c:formatCode>
                <c:ptCount val="18"/>
                <c:pt idx="12" formatCode="General">
                  <c:v>2</c:v>
                </c:pt>
              </c:numCache>
            </c:numRef>
          </c:val>
        </c:ser>
        <c:ser>
          <c:idx val="4"/>
          <c:order val="4"/>
          <c:tx>
            <c:strRef>
              <c:f>'GRAPHIQUES 2008 à 2010'!$A$214</c:f>
              <c:strCache>
                <c:ptCount val="1"/>
                <c:pt idx="0">
                  <c:v> Chute et blessure </c:v>
                </c:pt>
              </c:strCache>
            </c:strRef>
          </c:tx>
          <c:cat>
            <c:multiLvlStrRef>
              <c:f>'GRAPHIQUES 2008 à 2010'!$B$208:$S$209</c:f>
              <c:multiLvlStrCache>
                <c:ptCount val="18"/>
                <c:lvl>
                  <c:pt idx="0">
                    <c:v>&lt; 4 jrs</c:v>
                  </c:pt>
                  <c:pt idx="1">
                    <c:v>de 4 à 15 jrs</c:v>
                  </c:pt>
                  <c:pt idx="2">
                    <c:v>de 16 à 45 jrs</c:v>
                  </c:pt>
                  <c:pt idx="3">
                    <c:v>de 46 à 90 jrs</c:v>
                  </c:pt>
                  <c:pt idx="4">
                    <c:v>de 91 à 150 jrs</c:v>
                  </c:pt>
                  <c:pt idx="5">
                    <c:v>&gt; 150 jrs</c:v>
                  </c:pt>
                  <c:pt idx="6">
                    <c:v>&lt; 4 jrs</c:v>
                  </c:pt>
                  <c:pt idx="7">
                    <c:v>de 4 à 15 jrs</c:v>
                  </c:pt>
                  <c:pt idx="8">
                    <c:v>de 16 à 45 jrs</c:v>
                  </c:pt>
                  <c:pt idx="9">
                    <c:v>de 46 à 90 jrs</c:v>
                  </c:pt>
                  <c:pt idx="10">
                    <c:v>de 91 à 150 jrs</c:v>
                  </c:pt>
                  <c:pt idx="11">
                    <c:v>&gt; 150 jrs</c:v>
                  </c:pt>
                  <c:pt idx="12">
                    <c:v>&lt; 4 jrs</c:v>
                  </c:pt>
                  <c:pt idx="13">
                    <c:v>de 4 à 15 jrs</c:v>
                  </c:pt>
                  <c:pt idx="14">
                    <c:v>de 16 à 45 jrs</c:v>
                  </c:pt>
                  <c:pt idx="15">
                    <c:v>de 46 à 90 jrs</c:v>
                  </c:pt>
                  <c:pt idx="16">
                    <c:v>de 91 à 150 jrs</c:v>
                  </c:pt>
                  <c:pt idx="17">
                    <c:v>&gt; 150 jrs</c:v>
                  </c:pt>
                </c:lvl>
                <c:lvl>
                  <c:pt idx="0">
                    <c:v>2008</c:v>
                  </c:pt>
                  <c:pt idx="6">
                    <c:v>2009</c:v>
                  </c:pt>
                  <c:pt idx="12">
                    <c:v>2010</c:v>
                  </c:pt>
                </c:lvl>
              </c:multiLvlStrCache>
            </c:multiLvlStrRef>
          </c:cat>
          <c:val>
            <c:numRef>
              <c:f>'GRAPHIQUES 2008 à 2010'!$B$214:$S$214</c:f>
              <c:numCache>
                <c:formatCode>0</c:formatCode>
                <c:ptCount val="18"/>
                <c:pt idx="2">
                  <c:v>3</c:v>
                </c:pt>
                <c:pt idx="3">
                  <c:v>3</c:v>
                </c:pt>
                <c:pt idx="4" formatCode="General">
                  <c:v>1</c:v>
                </c:pt>
                <c:pt idx="6">
                  <c:v>3</c:v>
                </c:pt>
                <c:pt idx="7">
                  <c:v>4</c:v>
                </c:pt>
                <c:pt idx="8">
                  <c:v>2</c:v>
                </c:pt>
                <c:pt idx="10">
                  <c:v>1</c:v>
                </c:pt>
                <c:pt idx="11">
                  <c:v>1</c:v>
                </c:pt>
                <c:pt idx="12">
                  <c:v>4</c:v>
                </c:pt>
                <c:pt idx="13">
                  <c:v>1</c:v>
                </c:pt>
                <c:pt idx="14">
                  <c:v>2</c:v>
                </c:pt>
                <c:pt idx="17">
                  <c:v>1</c:v>
                </c:pt>
              </c:numCache>
            </c:numRef>
          </c:val>
        </c:ser>
        <c:shape val="cone"/>
        <c:axId val="93946624"/>
        <c:axId val="93948544"/>
        <c:axId val="0"/>
      </c:bar3DChart>
      <c:catAx>
        <c:axId val="9394662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de jours d'arrêt et année</a:t>
                </a:r>
                <a:endParaRPr lang="fr-FR"/>
              </a:p>
            </c:rich>
          </c:tx>
        </c:title>
        <c:majorTickMark val="none"/>
        <c:tickLblPos val="nextTo"/>
        <c:crossAx val="93948544"/>
        <c:crosses val="autoZero"/>
        <c:auto val="1"/>
        <c:lblAlgn val="ctr"/>
        <c:lblOffset val="100"/>
      </c:catAx>
      <c:valAx>
        <c:axId val="93948544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d'AT</a:t>
                </a:r>
                <a:endParaRPr lang="fr-FR"/>
              </a:p>
            </c:rich>
          </c:tx>
        </c:title>
        <c:numFmt formatCode="General" sourceLinked="1"/>
        <c:tickLblPos val="nextTo"/>
        <c:crossAx val="93946624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 sz="1200"/>
              <a:t>Nombre d'accident du travail par catégorie sociprofessionnelle et par typologie de</a:t>
            </a:r>
            <a:r>
              <a:rPr lang="fr-FR" sz="1200" baseline="0"/>
              <a:t> 2008 à 2010</a:t>
            </a:r>
            <a:endParaRPr lang="fr-FR" sz="1200"/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'GRAPHIQUES 2008 à 2010'!$A$246</c:f>
              <c:strCache>
                <c:ptCount val="1"/>
                <c:pt idx="0">
                  <c:v> Posture </c:v>
                </c:pt>
              </c:strCache>
            </c:strRef>
          </c:tx>
          <c:cat>
            <c:multiLvlStrRef>
              <c:f>'GRAPHIQUES 2008 à 2010'!$B$244:$J$245</c:f>
              <c:multiLvlStrCache>
                <c:ptCount val="9"/>
                <c:lvl>
                  <c:pt idx="0">
                    <c:v>Employé</c:v>
                  </c:pt>
                  <c:pt idx="1">
                    <c:v>AM</c:v>
                  </c:pt>
                  <c:pt idx="2">
                    <c:v>Cadre</c:v>
                  </c:pt>
                  <c:pt idx="3">
                    <c:v>Employé</c:v>
                  </c:pt>
                  <c:pt idx="4">
                    <c:v>AM</c:v>
                  </c:pt>
                  <c:pt idx="5">
                    <c:v>Cadre</c:v>
                  </c:pt>
                  <c:pt idx="6">
                    <c:v>Employé</c:v>
                  </c:pt>
                  <c:pt idx="7">
                    <c:v>AM</c:v>
                  </c:pt>
                  <c:pt idx="8">
                    <c:v>Cadre</c:v>
                  </c:pt>
                </c:lvl>
                <c:lvl>
                  <c:pt idx="0">
                    <c:v>2008</c:v>
                  </c:pt>
                  <c:pt idx="3">
                    <c:v>2009</c:v>
                  </c:pt>
                  <c:pt idx="6">
                    <c:v>2010</c:v>
                  </c:pt>
                </c:lvl>
              </c:multiLvlStrCache>
            </c:multiLvlStrRef>
          </c:cat>
          <c:val>
            <c:numRef>
              <c:f>'GRAPHIQUES 2008 à 2010'!$B$246:$J$246</c:f>
              <c:numCache>
                <c:formatCode>General</c:formatCode>
                <c:ptCount val="9"/>
                <c:pt idx="0">
                  <c:v>2</c:v>
                </c:pt>
                <c:pt idx="3">
                  <c:v>3</c:v>
                </c:pt>
                <c:pt idx="6">
                  <c:v>3</c:v>
                </c:pt>
              </c:numCache>
            </c:numRef>
          </c:val>
        </c:ser>
        <c:ser>
          <c:idx val="1"/>
          <c:order val="1"/>
          <c:tx>
            <c:strRef>
              <c:f>'GRAPHIQUES 2008 à 2010'!$A$247</c:f>
              <c:strCache>
                <c:ptCount val="1"/>
                <c:pt idx="0">
                  <c:v>Agression </c:v>
                </c:pt>
              </c:strCache>
            </c:strRef>
          </c:tx>
          <c:cat>
            <c:multiLvlStrRef>
              <c:f>'GRAPHIQUES 2008 à 2010'!$B$244:$J$245</c:f>
              <c:multiLvlStrCache>
                <c:ptCount val="9"/>
                <c:lvl>
                  <c:pt idx="0">
                    <c:v>Employé</c:v>
                  </c:pt>
                  <c:pt idx="1">
                    <c:v>AM</c:v>
                  </c:pt>
                  <c:pt idx="2">
                    <c:v>Cadre</c:v>
                  </c:pt>
                  <c:pt idx="3">
                    <c:v>Employé</c:v>
                  </c:pt>
                  <c:pt idx="4">
                    <c:v>AM</c:v>
                  </c:pt>
                  <c:pt idx="5">
                    <c:v>Cadre</c:v>
                  </c:pt>
                  <c:pt idx="6">
                    <c:v>Employé</c:v>
                  </c:pt>
                  <c:pt idx="7">
                    <c:v>AM</c:v>
                  </c:pt>
                  <c:pt idx="8">
                    <c:v>Cadre</c:v>
                  </c:pt>
                </c:lvl>
                <c:lvl>
                  <c:pt idx="0">
                    <c:v>2008</c:v>
                  </c:pt>
                  <c:pt idx="3">
                    <c:v>2009</c:v>
                  </c:pt>
                  <c:pt idx="6">
                    <c:v>2010</c:v>
                  </c:pt>
                </c:lvl>
              </c:multiLvlStrCache>
            </c:multiLvlStrRef>
          </c:cat>
          <c:val>
            <c:numRef>
              <c:f>'GRAPHIQUES 2008 à 2010'!$B$247:$J$247</c:f>
              <c:numCache>
                <c:formatCode>General</c:formatCode>
                <c:ptCount val="9"/>
                <c:pt idx="0">
                  <c:v>1</c:v>
                </c:pt>
                <c:pt idx="3">
                  <c:v>8</c:v>
                </c:pt>
                <c:pt idx="6">
                  <c:v>5</c:v>
                </c:pt>
                <c:pt idx="7">
                  <c:v>3</c:v>
                </c:pt>
              </c:numCache>
            </c:numRef>
          </c:val>
        </c:ser>
        <c:ser>
          <c:idx val="2"/>
          <c:order val="2"/>
          <c:tx>
            <c:strRef>
              <c:f>'GRAPHIQUES 2008 à 2010'!$A$248</c:f>
              <c:strCache>
                <c:ptCount val="1"/>
                <c:pt idx="0">
                  <c:v>Trajet</c:v>
                </c:pt>
              </c:strCache>
            </c:strRef>
          </c:tx>
          <c:cat>
            <c:multiLvlStrRef>
              <c:f>'GRAPHIQUES 2008 à 2010'!$B$244:$J$245</c:f>
              <c:multiLvlStrCache>
                <c:ptCount val="9"/>
                <c:lvl>
                  <c:pt idx="0">
                    <c:v>Employé</c:v>
                  </c:pt>
                  <c:pt idx="1">
                    <c:v>AM</c:v>
                  </c:pt>
                  <c:pt idx="2">
                    <c:v>Cadre</c:v>
                  </c:pt>
                  <c:pt idx="3">
                    <c:v>Employé</c:v>
                  </c:pt>
                  <c:pt idx="4">
                    <c:v>AM</c:v>
                  </c:pt>
                  <c:pt idx="5">
                    <c:v>Cadre</c:v>
                  </c:pt>
                  <c:pt idx="6">
                    <c:v>Employé</c:v>
                  </c:pt>
                  <c:pt idx="7">
                    <c:v>AM</c:v>
                  </c:pt>
                  <c:pt idx="8">
                    <c:v>Cadre</c:v>
                  </c:pt>
                </c:lvl>
                <c:lvl>
                  <c:pt idx="0">
                    <c:v>2008</c:v>
                  </c:pt>
                  <c:pt idx="3">
                    <c:v>2009</c:v>
                  </c:pt>
                  <c:pt idx="6">
                    <c:v>2010</c:v>
                  </c:pt>
                </c:lvl>
              </c:multiLvlStrCache>
            </c:multiLvlStrRef>
          </c:cat>
          <c:val>
            <c:numRef>
              <c:f>'GRAPHIQUES 2008 à 2010'!$B$248:$J$248</c:f>
              <c:numCache>
                <c:formatCode>General</c:formatCode>
                <c:ptCount val="9"/>
                <c:pt idx="0">
                  <c:v>1</c:v>
                </c:pt>
                <c:pt idx="6">
                  <c:v>3</c:v>
                </c:pt>
              </c:numCache>
            </c:numRef>
          </c:val>
        </c:ser>
        <c:ser>
          <c:idx val="3"/>
          <c:order val="3"/>
          <c:tx>
            <c:strRef>
              <c:f>'GRAPHIQUES 2008 à 2010'!$A$249</c:f>
              <c:strCache>
                <c:ptCount val="1"/>
                <c:pt idx="0">
                  <c:v>Chimiques</c:v>
                </c:pt>
              </c:strCache>
            </c:strRef>
          </c:tx>
          <c:cat>
            <c:multiLvlStrRef>
              <c:f>'GRAPHIQUES 2008 à 2010'!$B$244:$J$245</c:f>
              <c:multiLvlStrCache>
                <c:ptCount val="9"/>
                <c:lvl>
                  <c:pt idx="0">
                    <c:v>Employé</c:v>
                  </c:pt>
                  <c:pt idx="1">
                    <c:v>AM</c:v>
                  </c:pt>
                  <c:pt idx="2">
                    <c:v>Cadre</c:v>
                  </c:pt>
                  <c:pt idx="3">
                    <c:v>Employé</c:v>
                  </c:pt>
                  <c:pt idx="4">
                    <c:v>AM</c:v>
                  </c:pt>
                  <c:pt idx="5">
                    <c:v>Cadre</c:v>
                  </c:pt>
                  <c:pt idx="6">
                    <c:v>Employé</c:v>
                  </c:pt>
                  <c:pt idx="7">
                    <c:v>AM</c:v>
                  </c:pt>
                  <c:pt idx="8">
                    <c:v>Cadre</c:v>
                  </c:pt>
                </c:lvl>
                <c:lvl>
                  <c:pt idx="0">
                    <c:v>2008</c:v>
                  </c:pt>
                  <c:pt idx="3">
                    <c:v>2009</c:v>
                  </c:pt>
                  <c:pt idx="6">
                    <c:v>2010</c:v>
                  </c:pt>
                </c:lvl>
              </c:multiLvlStrCache>
            </c:multiLvlStrRef>
          </c:cat>
          <c:val>
            <c:numRef>
              <c:f>'GRAPHIQUES 2008 à 2010'!$B$249:$J$249</c:f>
              <c:numCache>
                <c:formatCode>General</c:formatCode>
                <c:ptCount val="9"/>
                <c:pt idx="6">
                  <c:v>0</c:v>
                </c:pt>
              </c:numCache>
            </c:numRef>
          </c:val>
        </c:ser>
        <c:ser>
          <c:idx val="4"/>
          <c:order val="4"/>
          <c:tx>
            <c:strRef>
              <c:f>'GRAPHIQUES 2008 à 2010'!$A$250</c:f>
              <c:strCache>
                <c:ptCount val="1"/>
                <c:pt idx="0">
                  <c:v>Morsure</c:v>
                </c:pt>
              </c:strCache>
            </c:strRef>
          </c:tx>
          <c:cat>
            <c:multiLvlStrRef>
              <c:f>'GRAPHIQUES 2008 à 2010'!$B$244:$J$245</c:f>
              <c:multiLvlStrCache>
                <c:ptCount val="9"/>
                <c:lvl>
                  <c:pt idx="0">
                    <c:v>Employé</c:v>
                  </c:pt>
                  <c:pt idx="1">
                    <c:v>AM</c:v>
                  </c:pt>
                  <c:pt idx="2">
                    <c:v>Cadre</c:v>
                  </c:pt>
                  <c:pt idx="3">
                    <c:v>Employé</c:v>
                  </c:pt>
                  <c:pt idx="4">
                    <c:v>AM</c:v>
                  </c:pt>
                  <c:pt idx="5">
                    <c:v>Cadre</c:v>
                  </c:pt>
                  <c:pt idx="6">
                    <c:v>Employé</c:v>
                  </c:pt>
                  <c:pt idx="7">
                    <c:v>AM</c:v>
                  </c:pt>
                  <c:pt idx="8">
                    <c:v>Cadre</c:v>
                  </c:pt>
                </c:lvl>
                <c:lvl>
                  <c:pt idx="0">
                    <c:v>2008</c:v>
                  </c:pt>
                  <c:pt idx="3">
                    <c:v>2009</c:v>
                  </c:pt>
                  <c:pt idx="6">
                    <c:v>2010</c:v>
                  </c:pt>
                </c:lvl>
              </c:multiLvlStrCache>
            </c:multiLvlStrRef>
          </c:cat>
          <c:val>
            <c:numRef>
              <c:f>'GRAPHIQUES 2008 à 2010'!$B$250:$J$250</c:f>
              <c:numCache>
                <c:formatCode>General</c:formatCode>
                <c:ptCount val="9"/>
                <c:pt idx="6">
                  <c:v>2</c:v>
                </c:pt>
              </c:numCache>
            </c:numRef>
          </c:val>
        </c:ser>
        <c:ser>
          <c:idx val="5"/>
          <c:order val="5"/>
          <c:tx>
            <c:strRef>
              <c:f>'GRAPHIQUES 2008 à 2010'!$A$251</c:f>
              <c:strCache>
                <c:ptCount val="1"/>
                <c:pt idx="0">
                  <c:v> Chute et blessure </c:v>
                </c:pt>
              </c:strCache>
            </c:strRef>
          </c:tx>
          <c:cat>
            <c:multiLvlStrRef>
              <c:f>'GRAPHIQUES 2008 à 2010'!$B$244:$J$245</c:f>
              <c:multiLvlStrCache>
                <c:ptCount val="9"/>
                <c:lvl>
                  <c:pt idx="0">
                    <c:v>Employé</c:v>
                  </c:pt>
                  <c:pt idx="1">
                    <c:v>AM</c:v>
                  </c:pt>
                  <c:pt idx="2">
                    <c:v>Cadre</c:v>
                  </c:pt>
                  <c:pt idx="3">
                    <c:v>Employé</c:v>
                  </c:pt>
                  <c:pt idx="4">
                    <c:v>AM</c:v>
                  </c:pt>
                  <c:pt idx="5">
                    <c:v>Cadre</c:v>
                  </c:pt>
                  <c:pt idx="6">
                    <c:v>Employé</c:v>
                  </c:pt>
                  <c:pt idx="7">
                    <c:v>AM</c:v>
                  </c:pt>
                  <c:pt idx="8">
                    <c:v>Cadre</c:v>
                  </c:pt>
                </c:lvl>
                <c:lvl>
                  <c:pt idx="0">
                    <c:v>2008</c:v>
                  </c:pt>
                  <c:pt idx="3">
                    <c:v>2009</c:v>
                  </c:pt>
                  <c:pt idx="6">
                    <c:v>2010</c:v>
                  </c:pt>
                </c:lvl>
              </c:multiLvlStrCache>
            </c:multiLvlStrRef>
          </c:cat>
          <c:val>
            <c:numRef>
              <c:f>'GRAPHIQUES 2008 à 2010'!$B$251:$J$251</c:f>
              <c:numCache>
                <c:formatCode>General</c:formatCode>
                <c:ptCount val="9"/>
                <c:pt idx="0">
                  <c:v>7</c:v>
                </c:pt>
                <c:pt idx="3">
                  <c:v>10</c:v>
                </c:pt>
                <c:pt idx="4">
                  <c:v>1</c:v>
                </c:pt>
                <c:pt idx="6">
                  <c:v>8</c:v>
                </c:pt>
              </c:numCache>
            </c:numRef>
          </c:val>
        </c:ser>
        <c:shape val="cone"/>
        <c:axId val="94002560"/>
        <c:axId val="94012928"/>
        <c:axId val="0"/>
      </c:bar3DChart>
      <c:catAx>
        <c:axId val="94002560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Catégories socioprofessionnelles et années</a:t>
                </a:r>
              </a:p>
            </c:rich>
          </c:tx>
        </c:title>
        <c:majorTickMark val="none"/>
        <c:tickLblPos val="nextTo"/>
        <c:crossAx val="94012928"/>
        <c:crosses val="autoZero"/>
        <c:auto val="1"/>
        <c:lblAlgn val="ctr"/>
        <c:lblOffset val="100"/>
      </c:catAx>
      <c:valAx>
        <c:axId val="94012928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d'AT</a:t>
                </a:r>
                <a:endParaRPr lang="fr-FR"/>
              </a:p>
            </c:rich>
          </c:tx>
        </c:title>
        <c:numFmt formatCode="General" sourceLinked="1"/>
        <c:tickLblPos val="nextTo"/>
        <c:crossAx val="9400256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83152137087057"/>
          <c:y val="0.27834512355964663"/>
          <c:w val="0.19196450365943801"/>
          <c:h val="0.40692907377077275"/>
        </c:manualLayout>
      </c:layout>
    </c:legend>
    <c:plotVisOnly val="1"/>
    <c:dispBlanksAs val="gap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100"/>
            </a:pPr>
            <a:r>
              <a:rPr lang="fr-FR" sz="1100" b="1" i="0" baseline="0">
                <a:effectLst/>
              </a:rPr>
              <a:t>Nombre d'accident du travail par secteur et typologie sur la période 2008 - 2010</a:t>
            </a:r>
            <a:endParaRPr lang="fr-FR" sz="1100">
              <a:effectLst/>
            </a:endParaRP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'GRAPHIQUES 2008 à 2010'!$A$163</c:f>
              <c:strCache>
                <c:ptCount val="1"/>
                <c:pt idx="0">
                  <c:v>Auvergne </c:v>
                </c:pt>
              </c:strCache>
            </c:strRef>
          </c:tx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2010'!$B$163:$M$163</c:f>
              <c:numCache>
                <c:formatCode>General</c:formatCode>
                <c:ptCount val="12"/>
                <c:pt idx="3">
                  <c:v>1</c:v>
                </c:pt>
                <c:pt idx="8">
                  <c:v>1</c:v>
                </c:pt>
                <c:pt idx="10">
                  <c:v>1</c:v>
                </c:pt>
              </c:numCache>
            </c:numRef>
          </c:val>
        </c:ser>
        <c:ser>
          <c:idx val="1"/>
          <c:order val="1"/>
          <c:tx>
            <c:strRef>
              <c:f>'GRAPHIQUES 2008 à 2010'!$A$164</c:f>
              <c:strCache>
                <c:ptCount val="1"/>
                <c:pt idx="0">
                  <c:v>Grand Lyon</c:v>
                </c:pt>
              </c:strCache>
            </c:strRef>
          </c:tx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2010'!$B$164:$M$164</c:f>
              <c:numCache>
                <c:formatCode>General</c:formatCode>
                <c:ptCount val="12"/>
                <c:pt idx="3">
                  <c:v>1</c:v>
                </c:pt>
              </c:numCache>
            </c:numRef>
          </c:val>
        </c:ser>
        <c:ser>
          <c:idx val="2"/>
          <c:order val="2"/>
          <c:tx>
            <c:strRef>
              <c:f>'GRAPHIQUES 2008 à 2010'!$A$165</c:f>
              <c:strCache>
                <c:ptCount val="1"/>
                <c:pt idx="0">
                  <c:v>Grenoble</c:v>
                </c:pt>
              </c:strCache>
            </c:strRef>
          </c:tx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2010'!$B$165:$M$165</c:f>
              <c:numCache>
                <c:formatCode>General</c:formatCode>
                <c:ptCount val="12"/>
                <c:pt idx="0">
                  <c:v>1</c:v>
                </c:pt>
                <c:pt idx="3">
                  <c:v>1</c:v>
                </c:pt>
                <c:pt idx="6">
                  <c:v>2</c:v>
                </c:pt>
                <c:pt idx="8">
                  <c:v>2</c:v>
                </c:pt>
                <c:pt idx="11">
                  <c:v>1</c:v>
                </c:pt>
              </c:numCache>
            </c:numRef>
          </c:val>
        </c:ser>
        <c:ser>
          <c:idx val="3"/>
          <c:order val="3"/>
          <c:tx>
            <c:strRef>
              <c:f>'GRAPHIQUES 2008 à 2010'!$A$166</c:f>
              <c:strCache>
                <c:ptCount val="1"/>
                <c:pt idx="0">
                  <c:v>Ile de France</c:v>
                </c:pt>
              </c:strCache>
            </c:strRef>
          </c:tx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2010'!$B$166:$M$166</c:f>
              <c:numCache>
                <c:formatCode>General</c:formatCode>
                <c:ptCount val="12"/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5</c:v>
                </c:pt>
                <c:pt idx="6">
                  <c:v>4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1">
                  <c:v>1</c:v>
                </c:pt>
              </c:numCache>
            </c:numRef>
          </c:val>
        </c:ser>
        <c:ser>
          <c:idx val="4"/>
          <c:order val="4"/>
          <c:tx>
            <c:strRef>
              <c:f>'GRAPHIQUES 2008 à 2010'!$A$167</c:f>
              <c:strCache>
                <c:ptCount val="1"/>
                <c:pt idx="0">
                  <c:v>Rhône alpes</c:v>
                </c:pt>
              </c:strCache>
            </c:strRef>
          </c:tx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2010'!$B$167:$M$167</c:f>
              <c:numCache>
                <c:formatCode>General</c:formatCode>
                <c:ptCount val="12"/>
                <c:pt idx="0">
                  <c:v>1</c:v>
                </c:pt>
                <c:pt idx="4">
                  <c:v>1</c:v>
                </c:pt>
              </c:numCache>
            </c:numRef>
          </c:val>
        </c:ser>
        <c:ser>
          <c:idx val="5"/>
          <c:order val="5"/>
          <c:tx>
            <c:strRef>
              <c:f>'GRAPHIQUES 2008 à 2010'!$A$168</c:f>
              <c:strCache>
                <c:ptCount val="1"/>
                <c:pt idx="0">
                  <c:v>Touraine Vienne</c:v>
                </c:pt>
              </c:strCache>
            </c:strRef>
          </c:tx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2010'!$B$168:$M$168</c:f>
              <c:numCache>
                <c:formatCode>General</c:formatCode>
                <c:ptCount val="12"/>
                <c:pt idx="1">
                  <c:v>1</c:v>
                </c:pt>
                <c:pt idx="3">
                  <c:v>3</c:v>
                </c:pt>
                <c:pt idx="5">
                  <c:v>3</c:v>
                </c:pt>
                <c:pt idx="6">
                  <c:v>3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</c:numCache>
            </c:numRef>
          </c:val>
        </c:ser>
        <c:ser>
          <c:idx val="6"/>
          <c:order val="6"/>
          <c:tx>
            <c:strRef>
              <c:f>'GRAPHIQUES 2008 à 2010'!$A$169</c:f>
              <c:strCache>
                <c:ptCount val="1"/>
                <c:pt idx="0">
                  <c:v>Dijon</c:v>
                </c:pt>
              </c:strCache>
            </c:strRef>
          </c:tx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2010'!$B$169:$M$169</c:f>
              <c:numCache>
                <c:formatCode>General</c:formatCode>
                <c:ptCount val="12"/>
                <c:pt idx="6">
                  <c:v>1</c:v>
                </c:pt>
              </c:numCache>
            </c:numRef>
          </c:val>
        </c:ser>
        <c:ser>
          <c:idx val="7"/>
          <c:order val="7"/>
          <c:tx>
            <c:strRef>
              <c:f>'GRAPHIQUES 2008 à 2010'!$A$170</c:f>
              <c:strCache>
                <c:ptCount val="1"/>
                <c:pt idx="0">
                  <c:v>Loire et cher</c:v>
                </c:pt>
              </c:strCache>
            </c:strRef>
          </c:tx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2010'!$B$170:$M$170</c:f>
              <c:numCache>
                <c:formatCode>General</c:formatCode>
                <c:ptCount val="12"/>
                <c:pt idx="6">
                  <c:v>1</c:v>
                </c:pt>
                <c:pt idx="7">
                  <c:v>1</c:v>
                </c:pt>
                <c:pt idx="11">
                  <c:v>3</c:v>
                </c:pt>
              </c:numCache>
            </c:numRef>
          </c:val>
        </c:ser>
        <c:ser>
          <c:idx val="8"/>
          <c:order val="8"/>
          <c:tx>
            <c:strRef>
              <c:f>'GRAPHIQUES 2008 à 2010'!$A$171</c:f>
              <c:strCache>
                <c:ptCount val="1"/>
                <c:pt idx="0">
                  <c:v>Sud Ouest</c:v>
                </c:pt>
              </c:strCache>
            </c:strRef>
          </c:tx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2010'!$B$171:$M$171</c:f>
              <c:numCache>
                <c:formatCode>General</c:formatCode>
                <c:ptCount val="12"/>
                <c:pt idx="4">
                  <c:v>1</c:v>
                </c:pt>
                <c:pt idx="8">
                  <c:v>1</c:v>
                </c:pt>
                <c:pt idx="11">
                  <c:v>1</c:v>
                </c:pt>
              </c:numCache>
            </c:numRef>
          </c:val>
        </c:ser>
        <c:ser>
          <c:idx val="9"/>
          <c:order val="9"/>
          <c:tx>
            <c:strRef>
              <c:f>'GRAPHIQUES 2008 à 2010'!$A$172</c:f>
              <c:strCache>
                <c:ptCount val="1"/>
                <c:pt idx="0">
                  <c:v>Alsace</c:v>
                </c:pt>
              </c:strCache>
            </c:strRef>
          </c:tx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2010'!$B$172:$M$172</c:f>
              <c:numCache>
                <c:formatCode>General</c:formatCode>
                <c:ptCount val="12"/>
                <c:pt idx="7">
                  <c:v>1</c:v>
                </c:pt>
                <c:pt idx="8">
                  <c:v>1</c:v>
                </c:pt>
                <c:pt idx="11">
                  <c:v>1</c:v>
                </c:pt>
              </c:numCache>
            </c:numRef>
          </c:val>
        </c:ser>
        <c:ser>
          <c:idx val="10"/>
          <c:order val="10"/>
          <c:tx>
            <c:strRef>
              <c:f>'GRAPHIQUES 2008 à 2010'!$A$173</c:f>
              <c:strCache>
                <c:ptCount val="1"/>
                <c:pt idx="0">
                  <c:v>Drôme</c:v>
                </c:pt>
              </c:strCache>
            </c:strRef>
          </c:tx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2010'!$B$173:$M$173</c:f>
              <c:numCache>
                <c:formatCode>General</c:formatCode>
                <c:ptCount val="12"/>
                <c:pt idx="9">
                  <c:v>1</c:v>
                </c:pt>
                <c:pt idx="11">
                  <c:v>1</c:v>
                </c:pt>
              </c:numCache>
            </c:numRef>
          </c:val>
        </c:ser>
        <c:ser>
          <c:idx val="11"/>
          <c:order val="11"/>
          <c:tx>
            <c:strRef>
              <c:f>'GRAPHIQUES 2008 à 2010'!$A$174</c:f>
              <c:strCache>
                <c:ptCount val="1"/>
                <c:pt idx="0">
                  <c:v>Paca</c:v>
                </c:pt>
              </c:strCache>
            </c:strRef>
          </c:tx>
          <c:cat>
            <c:multiLvlStrRef>
              <c:f>'GRAPHIQUES 2008 à 2010'!$B$161:$M$162</c:f>
              <c:multiLvlStrCache>
                <c:ptCount val="12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 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 C ET B</c:v>
                  </c:pt>
                  <c:pt idx="7">
                    <c:v> Posture </c:v>
                  </c:pt>
                  <c:pt idx="8">
                    <c:v>Agression </c:v>
                  </c:pt>
                  <c:pt idx="9">
                    <c:v>Trajet</c:v>
                  </c:pt>
                  <c:pt idx="10">
                    <c:v>Morsure</c:v>
                  </c:pt>
                  <c:pt idx="11">
                    <c:v> 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7">
                    <c:v>2010</c:v>
                  </c:pt>
                </c:lvl>
              </c:multiLvlStrCache>
            </c:multiLvlStrRef>
          </c:cat>
          <c:val>
            <c:numRef>
              <c:f>'GRAPHIQUES 2008 à 2010'!$B$174:$M$174</c:f>
              <c:numCache>
                <c:formatCode>General</c:formatCode>
                <c:ptCount val="12"/>
                <c:pt idx="8">
                  <c:v>1</c:v>
                </c:pt>
              </c:numCache>
            </c:numRef>
          </c:val>
        </c:ser>
        <c:shape val="cone"/>
        <c:axId val="94103424"/>
        <c:axId val="93855744"/>
        <c:axId val="0"/>
      </c:bar3DChart>
      <c:catAx>
        <c:axId val="9410342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Typlogies d'AT et années</a:t>
                </a:r>
              </a:p>
            </c:rich>
          </c:tx>
        </c:title>
        <c:majorTickMark val="none"/>
        <c:tickLblPos val="nextTo"/>
        <c:crossAx val="93855744"/>
        <c:crosses val="autoZero"/>
        <c:auto val="1"/>
        <c:lblAlgn val="ctr"/>
        <c:lblOffset val="100"/>
      </c:catAx>
      <c:valAx>
        <c:axId val="93855744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d'AT</a:t>
                </a:r>
              </a:p>
            </c:rich>
          </c:tx>
        </c:title>
        <c:numFmt formatCode="General" sourceLinked="1"/>
        <c:tickLblPos val="nextTo"/>
        <c:crossAx val="94103424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100"/>
            </a:pPr>
            <a:r>
              <a:rPr lang="fr-FR" sz="1100"/>
              <a:t>Nombre</a:t>
            </a:r>
            <a:r>
              <a:rPr lang="fr-FR" sz="1100" baseline="0"/>
              <a:t> d'accidents du travail par rapport à l'effectif total de 2008 à 2010</a:t>
            </a:r>
            <a:endParaRPr lang="fr-FR" sz="1100"/>
          </a:p>
        </c:rich>
      </c:tx>
    </c:title>
    <c:plotArea>
      <c:layout/>
      <c:barChart>
        <c:barDir val="col"/>
        <c:grouping val="clustered"/>
        <c:ser>
          <c:idx val="1"/>
          <c:order val="0"/>
          <c:tx>
            <c:strRef>
              <c:f>'GRAPHIQUES 2008 à 2010'!$A$44</c:f>
              <c:strCache>
                <c:ptCount val="1"/>
                <c:pt idx="0">
                  <c:v>Effectif</c:v>
                </c:pt>
              </c:strCache>
            </c:strRef>
          </c:tx>
          <c:cat>
            <c:numRef>
              <c:f>'GRAPHIQUES 2008 à 2010'!$B$43:$D$43</c:f>
              <c:numCache>
                <c:formatCode>General</c:formatCode>
                <c:ptCount val="3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cat>
          <c:val>
            <c:numRef>
              <c:f>'GRAPHIQUES 2008 à 2010'!$B$44:$D$44</c:f>
              <c:numCache>
                <c:formatCode>General</c:formatCode>
                <c:ptCount val="3"/>
                <c:pt idx="0">
                  <c:v>108</c:v>
                </c:pt>
                <c:pt idx="1">
                  <c:v>151</c:v>
                </c:pt>
                <c:pt idx="2">
                  <c:v>130</c:v>
                </c:pt>
              </c:numCache>
            </c:numRef>
          </c:val>
        </c:ser>
        <c:ser>
          <c:idx val="2"/>
          <c:order val="1"/>
          <c:tx>
            <c:strRef>
              <c:f>'GRAPHIQUES 2008 à 2010'!$A$45</c:f>
              <c:strCache>
                <c:ptCount val="1"/>
                <c:pt idx="0">
                  <c:v>Nombre d'AT (dont AT requlifiés)</c:v>
                </c:pt>
              </c:strCache>
            </c:strRef>
          </c:tx>
          <c:cat>
            <c:numRef>
              <c:f>'GRAPHIQUES 2008 à 2010'!$B$43:$D$43</c:f>
              <c:numCache>
                <c:formatCode>General</c:formatCode>
                <c:ptCount val="3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cat>
          <c:val>
            <c:numRef>
              <c:f>'GRAPHIQUES 2008 à 2010'!$B$45:$D$45</c:f>
              <c:numCache>
                <c:formatCode>General</c:formatCode>
                <c:ptCount val="3"/>
                <c:pt idx="0">
                  <c:v>12</c:v>
                </c:pt>
                <c:pt idx="1">
                  <c:v>24</c:v>
                </c:pt>
                <c:pt idx="2">
                  <c:v>36</c:v>
                </c:pt>
              </c:numCache>
            </c:numRef>
          </c:val>
        </c:ser>
        <c:ser>
          <c:idx val="3"/>
          <c:order val="2"/>
          <c:tx>
            <c:strRef>
              <c:f>'GRAPHIQUES 2008 à 2010'!$A$46</c:f>
              <c:strCache>
                <c:ptCount val="1"/>
                <c:pt idx="0">
                  <c:v>Nombre d'AT requalifiés</c:v>
                </c:pt>
              </c:strCache>
            </c:strRef>
          </c:tx>
          <c:cat>
            <c:numRef>
              <c:f>'GRAPHIQUES 2008 à 2010'!$B$43:$D$43</c:f>
              <c:numCache>
                <c:formatCode>General</c:formatCode>
                <c:ptCount val="3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cat>
          <c:val>
            <c:numRef>
              <c:f>'GRAPHIQUES 2008 à 2010'!$B$46:$D$46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12</c:v>
                </c:pt>
              </c:numCache>
            </c:numRef>
          </c:val>
        </c:ser>
        <c:ser>
          <c:idx val="4"/>
          <c:order val="3"/>
          <c:tx>
            <c:strRef>
              <c:f>'GRAPHIQUES 2008 à 2010'!$A$47</c:f>
              <c:strCache>
                <c:ptCount val="1"/>
                <c:pt idx="0">
                  <c:v>Nombre d'AT TOTAL</c:v>
                </c:pt>
              </c:strCache>
            </c:strRef>
          </c:tx>
          <c:cat>
            <c:numRef>
              <c:f>'GRAPHIQUES 2008 à 2010'!$B$43:$D$43</c:f>
              <c:numCache>
                <c:formatCode>General</c:formatCode>
                <c:ptCount val="3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</c:numCache>
            </c:numRef>
          </c:cat>
          <c:val>
            <c:numRef>
              <c:f>'GRAPHIQUES 2008 à 2010'!$B$47:$D$47</c:f>
              <c:numCache>
                <c:formatCode>General</c:formatCode>
                <c:ptCount val="3"/>
                <c:pt idx="0">
                  <c:v>11</c:v>
                </c:pt>
                <c:pt idx="1">
                  <c:v>22</c:v>
                </c:pt>
                <c:pt idx="2">
                  <c:v>24</c:v>
                </c:pt>
              </c:numCache>
            </c:numRef>
          </c:val>
        </c:ser>
        <c:axId val="93899392"/>
        <c:axId val="93901568"/>
      </c:barChart>
      <c:catAx>
        <c:axId val="93899392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Année</a:t>
                </a:r>
              </a:p>
            </c:rich>
          </c:tx>
        </c:title>
        <c:numFmt formatCode="General" sourceLinked="1"/>
        <c:majorTickMark val="none"/>
        <c:tickLblPos val="nextTo"/>
        <c:crossAx val="93901568"/>
        <c:crosses val="autoZero"/>
        <c:auto val="1"/>
        <c:lblAlgn val="ctr"/>
        <c:lblOffset val="100"/>
      </c:catAx>
      <c:valAx>
        <c:axId val="93901568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</a:p>
            </c:rich>
          </c:tx>
        </c:title>
        <c:numFmt formatCode="General" sourceLinked="1"/>
        <c:tickLblPos val="nextTo"/>
        <c:crossAx val="9389939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56338023320862"/>
          <c:y val="0.312148950131234"/>
          <c:w val="0.25623028269007375"/>
          <c:h val="0.52468358121901248"/>
        </c:manualLayout>
      </c:layout>
    </c:legend>
    <c:plotVisOnly val="1"/>
    <c:dispBlanksAs val="gap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/>
            </a:pPr>
            <a:r>
              <a:rPr lang="fr-FR" sz="1200" b="1" i="0" baseline="0">
                <a:effectLst/>
              </a:rPr>
              <a:t>Nombre d'accident du travail par âge et par typologie de 2008 à 2010</a:t>
            </a:r>
            <a:endParaRPr lang="fr-FR" sz="1200">
              <a:effectLst/>
            </a:endParaRP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'GRAPHIQUES 2008 à 2010'!$A$289</c:f>
              <c:strCache>
                <c:ptCount val="1"/>
                <c:pt idx="0">
                  <c:v> Posture </c:v>
                </c:pt>
              </c:strCache>
            </c:strRef>
          </c:tx>
          <c:cat>
            <c:multiLvlStrRef>
              <c:f>'GRAPHIQUES 2008 à 2010'!$B$287:$P$288</c:f>
              <c:multiLvlStrCache>
                <c:ptCount val="15"/>
                <c:lvl>
                  <c:pt idx="0">
                    <c:v>Moins de 20 ans</c:v>
                  </c:pt>
                  <c:pt idx="1">
                    <c:v>Entre 20 et 30 ans</c:v>
                  </c:pt>
                  <c:pt idx="2">
                    <c:v>Entre 31 ans et 40 ans</c:v>
                  </c:pt>
                  <c:pt idx="3">
                    <c:v> Entre 41 ans et 50 ans</c:v>
                  </c:pt>
                  <c:pt idx="4">
                    <c:v>51 ans et plus</c:v>
                  </c:pt>
                  <c:pt idx="5">
                    <c:v>Moins de 20 ans</c:v>
                  </c:pt>
                  <c:pt idx="6">
                    <c:v>Entre 20 et 30 ans</c:v>
                  </c:pt>
                  <c:pt idx="7">
                    <c:v>Entre 31 ans et 40 ans</c:v>
                  </c:pt>
                  <c:pt idx="8">
                    <c:v> Entre 41 ans et 50 ans</c:v>
                  </c:pt>
                  <c:pt idx="9">
                    <c:v>51 ans et plus</c:v>
                  </c:pt>
                  <c:pt idx="10">
                    <c:v>Moins de 20 ans</c:v>
                  </c:pt>
                  <c:pt idx="11">
                    <c:v>Entre 20 et 30 ans</c:v>
                  </c:pt>
                  <c:pt idx="12">
                    <c:v>Entre 31 ans et 40 ans</c:v>
                  </c:pt>
                  <c:pt idx="13">
                    <c:v> Entre 41 ans et 50 ans</c:v>
                  </c:pt>
                  <c:pt idx="14">
                    <c:v>51 ans et plus</c:v>
                  </c:pt>
                </c:lvl>
                <c:lvl>
                  <c:pt idx="0">
                    <c:v>2008</c:v>
                  </c:pt>
                  <c:pt idx="5">
                    <c:v>2009</c:v>
                  </c:pt>
                  <c:pt idx="10">
                    <c:v>2010</c:v>
                  </c:pt>
                </c:lvl>
              </c:multiLvlStrCache>
            </c:multiLvlStrRef>
          </c:cat>
          <c:val>
            <c:numRef>
              <c:f>'GRAPHIQUES 2008 à 2010'!$B$289:$P$289</c:f>
              <c:numCache>
                <c:formatCode>General</c:formatCode>
                <c:ptCount val="15"/>
                <c:pt idx="3">
                  <c:v>2</c:v>
                </c:pt>
                <c:pt idx="8">
                  <c:v>2</c:v>
                </c:pt>
                <c:pt idx="9">
                  <c:v>1</c:v>
                </c:pt>
                <c:pt idx="12">
                  <c:v>1</c:v>
                </c:pt>
                <c:pt idx="14">
                  <c:v>2</c:v>
                </c:pt>
              </c:numCache>
            </c:numRef>
          </c:val>
        </c:ser>
        <c:ser>
          <c:idx val="1"/>
          <c:order val="1"/>
          <c:tx>
            <c:strRef>
              <c:f>'GRAPHIQUES 2008 à 2010'!$A$290</c:f>
              <c:strCache>
                <c:ptCount val="1"/>
                <c:pt idx="0">
                  <c:v>Agression </c:v>
                </c:pt>
              </c:strCache>
            </c:strRef>
          </c:tx>
          <c:cat>
            <c:multiLvlStrRef>
              <c:f>'GRAPHIQUES 2008 à 2010'!$B$287:$P$288</c:f>
              <c:multiLvlStrCache>
                <c:ptCount val="15"/>
                <c:lvl>
                  <c:pt idx="0">
                    <c:v>Moins de 20 ans</c:v>
                  </c:pt>
                  <c:pt idx="1">
                    <c:v>Entre 20 et 30 ans</c:v>
                  </c:pt>
                  <c:pt idx="2">
                    <c:v>Entre 31 ans et 40 ans</c:v>
                  </c:pt>
                  <c:pt idx="3">
                    <c:v> Entre 41 ans et 50 ans</c:v>
                  </c:pt>
                  <c:pt idx="4">
                    <c:v>51 ans et plus</c:v>
                  </c:pt>
                  <c:pt idx="5">
                    <c:v>Moins de 20 ans</c:v>
                  </c:pt>
                  <c:pt idx="6">
                    <c:v>Entre 20 et 30 ans</c:v>
                  </c:pt>
                  <c:pt idx="7">
                    <c:v>Entre 31 ans et 40 ans</c:v>
                  </c:pt>
                  <c:pt idx="8">
                    <c:v> Entre 41 ans et 50 ans</c:v>
                  </c:pt>
                  <c:pt idx="9">
                    <c:v>51 ans et plus</c:v>
                  </c:pt>
                  <c:pt idx="10">
                    <c:v>Moins de 20 ans</c:v>
                  </c:pt>
                  <c:pt idx="11">
                    <c:v>Entre 20 et 30 ans</c:v>
                  </c:pt>
                  <c:pt idx="12">
                    <c:v>Entre 31 ans et 40 ans</c:v>
                  </c:pt>
                  <c:pt idx="13">
                    <c:v> Entre 41 ans et 50 ans</c:v>
                  </c:pt>
                  <c:pt idx="14">
                    <c:v>51 ans et plus</c:v>
                  </c:pt>
                </c:lvl>
                <c:lvl>
                  <c:pt idx="0">
                    <c:v>2008</c:v>
                  </c:pt>
                  <c:pt idx="5">
                    <c:v>2009</c:v>
                  </c:pt>
                  <c:pt idx="10">
                    <c:v>2010</c:v>
                  </c:pt>
                </c:lvl>
              </c:multiLvlStrCache>
            </c:multiLvlStrRef>
          </c:cat>
          <c:val>
            <c:numRef>
              <c:f>'GRAPHIQUES 2008 à 2010'!$B$290:$P$290</c:f>
              <c:numCache>
                <c:formatCode>General</c:formatCode>
                <c:ptCount val="15"/>
                <c:pt idx="4">
                  <c:v>1</c:v>
                </c:pt>
                <c:pt idx="6">
                  <c:v>2</c:v>
                </c:pt>
                <c:pt idx="7">
                  <c:v>3</c:v>
                </c:pt>
                <c:pt idx="9">
                  <c:v>3</c:v>
                </c:pt>
                <c:pt idx="12">
                  <c:v>5</c:v>
                </c:pt>
                <c:pt idx="14">
                  <c:v>3</c:v>
                </c:pt>
              </c:numCache>
            </c:numRef>
          </c:val>
        </c:ser>
        <c:ser>
          <c:idx val="2"/>
          <c:order val="2"/>
          <c:tx>
            <c:strRef>
              <c:f>'GRAPHIQUES 2008 à 2010'!$A$291</c:f>
              <c:strCache>
                <c:ptCount val="1"/>
                <c:pt idx="0">
                  <c:v>Trajet</c:v>
                </c:pt>
              </c:strCache>
            </c:strRef>
          </c:tx>
          <c:cat>
            <c:multiLvlStrRef>
              <c:f>'GRAPHIQUES 2008 à 2010'!$B$287:$P$288</c:f>
              <c:multiLvlStrCache>
                <c:ptCount val="15"/>
                <c:lvl>
                  <c:pt idx="0">
                    <c:v>Moins de 20 ans</c:v>
                  </c:pt>
                  <c:pt idx="1">
                    <c:v>Entre 20 et 30 ans</c:v>
                  </c:pt>
                  <c:pt idx="2">
                    <c:v>Entre 31 ans et 40 ans</c:v>
                  </c:pt>
                  <c:pt idx="3">
                    <c:v> Entre 41 ans et 50 ans</c:v>
                  </c:pt>
                  <c:pt idx="4">
                    <c:v>51 ans et plus</c:v>
                  </c:pt>
                  <c:pt idx="5">
                    <c:v>Moins de 20 ans</c:v>
                  </c:pt>
                  <c:pt idx="6">
                    <c:v>Entre 20 et 30 ans</c:v>
                  </c:pt>
                  <c:pt idx="7">
                    <c:v>Entre 31 ans et 40 ans</c:v>
                  </c:pt>
                  <c:pt idx="8">
                    <c:v> Entre 41 ans et 50 ans</c:v>
                  </c:pt>
                  <c:pt idx="9">
                    <c:v>51 ans et plus</c:v>
                  </c:pt>
                  <c:pt idx="10">
                    <c:v>Moins de 20 ans</c:v>
                  </c:pt>
                  <c:pt idx="11">
                    <c:v>Entre 20 et 30 ans</c:v>
                  </c:pt>
                  <c:pt idx="12">
                    <c:v>Entre 31 ans et 40 ans</c:v>
                  </c:pt>
                  <c:pt idx="13">
                    <c:v> Entre 41 ans et 50 ans</c:v>
                  </c:pt>
                  <c:pt idx="14">
                    <c:v>51 ans et plus</c:v>
                  </c:pt>
                </c:lvl>
                <c:lvl>
                  <c:pt idx="0">
                    <c:v>2008</c:v>
                  </c:pt>
                  <c:pt idx="5">
                    <c:v>2009</c:v>
                  </c:pt>
                  <c:pt idx="10">
                    <c:v>2010</c:v>
                  </c:pt>
                </c:lvl>
              </c:multiLvlStrCache>
            </c:multiLvlStrRef>
          </c:cat>
          <c:val>
            <c:numRef>
              <c:f>'GRAPHIQUES 2008 à 2010'!$B$291:$P$291</c:f>
              <c:numCache>
                <c:formatCode>General</c:formatCode>
                <c:ptCount val="15"/>
                <c:pt idx="2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</c:numCache>
            </c:numRef>
          </c:val>
        </c:ser>
        <c:ser>
          <c:idx val="3"/>
          <c:order val="3"/>
          <c:tx>
            <c:strRef>
              <c:f>'GRAPHIQUES 2008 à 2010'!$A$292</c:f>
              <c:strCache>
                <c:ptCount val="1"/>
                <c:pt idx="0">
                  <c:v>Morsure</c:v>
                </c:pt>
              </c:strCache>
            </c:strRef>
          </c:tx>
          <c:cat>
            <c:multiLvlStrRef>
              <c:f>'GRAPHIQUES 2008 à 2010'!$B$287:$P$288</c:f>
              <c:multiLvlStrCache>
                <c:ptCount val="15"/>
                <c:lvl>
                  <c:pt idx="0">
                    <c:v>Moins de 20 ans</c:v>
                  </c:pt>
                  <c:pt idx="1">
                    <c:v>Entre 20 et 30 ans</c:v>
                  </c:pt>
                  <c:pt idx="2">
                    <c:v>Entre 31 ans et 40 ans</c:v>
                  </c:pt>
                  <c:pt idx="3">
                    <c:v> Entre 41 ans et 50 ans</c:v>
                  </c:pt>
                  <c:pt idx="4">
                    <c:v>51 ans et plus</c:v>
                  </c:pt>
                  <c:pt idx="5">
                    <c:v>Moins de 20 ans</c:v>
                  </c:pt>
                  <c:pt idx="6">
                    <c:v>Entre 20 et 30 ans</c:v>
                  </c:pt>
                  <c:pt idx="7">
                    <c:v>Entre 31 ans et 40 ans</c:v>
                  </c:pt>
                  <c:pt idx="8">
                    <c:v> Entre 41 ans et 50 ans</c:v>
                  </c:pt>
                  <c:pt idx="9">
                    <c:v>51 ans et plus</c:v>
                  </c:pt>
                  <c:pt idx="10">
                    <c:v>Moins de 20 ans</c:v>
                  </c:pt>
                  <c:pt idx="11">
                    <c:v>Entre 20 et 30 ans</c:v>
                  </c:pt>
                  <c:pt idx="12">
                    <c:v>Entre 31 ans et 40 ans</c:v>
                  </c:pt>
                  <c:pt idx="13">
                    <c:v> Entre 41 ans et 50 ans</c:v>
                  </c:pt>
                  <c:pt idx="14">
                    <c:v>51 ans et plus</c:v>
                  </c:pt>
                </c:lvl>
                <c:lvl>
                  <c:pt idx="0">
                    <c:v>2008</c:v>
                  </c:pt>
                  <c:pt idx="5">
                    <c:v>2009</c:v>
                  </c:pt>
                  <c:pt idx="10">
                    <c:v>2010</c:v>
                  </c:pt>
                </c:lvl>
              </c:multiLvlStrCache>
            </c:multiLvlStrRef>
          </c:cat>
          <c:val>
            <c:numRef>
              <c:f>'GRAPHIQUES 2008 à 2010'!$B$292:$P$292</c:f>
              <c:numCache>
                <c:formatCode>General</c:formatCode>
                <c:ptCount val="15"/>
                <c:pt idx="12">
                  <c:v>1</c:v>
                </c:pt>
                <c:pt idx="13">
                  <c:v>1</c:v>
                </c:pt>
              </c:numCache>
            </c:numRef>
          </c:val>
        </c:ser>
        <c:ser>
          <c:idx val="4"/>
          <c:order val="4"/>
          <c:tx>
            <c:strRef>
              <c:f>'GRAPHIQUES 2008 à 2010'!$A$293</c:f>
              <c:strCache>
                <c:ptCount val="1"/>
                <c:pt idx="0">
                  <c:v>C et B*</c:v>
                </c:pt>
              </c:strCache>
            </c:strRef>
          </c:tx>
          <c:cat>
            <c:multiLvlStrRef>
              <c:f>'GRAPHIQUES 2008 à 2010'!$B$287:$P$288</c:f>
              <c:multiLvlStrCache>
                <c:ptCount val="15"/>
                <c:lvl>
                  <c:pt idx="0">
                    <c:v>Moins de 20 ans</c:v>
                  </c:pt>
                  <c:pt idx="1">
                    <c:v>Entre 20 et 30 ans</c:v>
                  </c:pt>
                  <c:pt idx="2">
                    <c:v>Entre 31 ans et 40 ans</c:v>
                  </c:pt>
                  <c:pt idx="3">
                    <c:v> Entre 41 ans et 50 ans</c:v>
                  </c:pt>
                  <c:pt idx="4">
                    <c:v>51 ans et plus</c:v>
                  </c:pt>
                  <c:pt idx="5">
                    <c:v>Moins de 20 ans</c:v>
                  </c:pt>
                  <c:pt idx="6">
                    <c:v>Entre 20 et 30 ans</c:v>
                  </c:pt>
                  <c:pt idx="7">
                    <c:v>Entre 31 ans et 40 ans</c:v>
                  </c:pt>
                  <c:pt idx="8">
                    <c:v> Entre 41 ans et 50 ans</c:v>
                  </c:pt>
                  <c:pt idx="9">
                    <c:v>51 ans et plus</c:v>
                  </c:pt>
                  <c:pt idx="10">
                    <c:v>Moins de 20 ans</c:v>
                  </c:pt>
                  <c:pt idx="11">
                    <c:v>Entre 20 et 30 ans</c:v>
                  </c:pt>
                  <c:pt idx="12">
                    <c:v>Entre 31 ans et 40 ans</c:v>
                  </c:pt>
                  <c:pt idx="13">
                    <c:v> Entre 41 ans et 50 ans</c:v>
                  </c:pt>
                  <c:pt idx="14">
                    <c:v>51 ans et plus</c:v>
                  </c:pt>
                </c:lvl>
                <c:lvl>
                  <c:pt idx="0">
                    <c:v>2008</c:v>
                  </c:pt>
                  <c:pt idx="5">
                    <c:v>2009</c:v>
                  </c:pt>
                  <c:pt idx="10">
                    <c:v>2010</c:v>
                  </c:pt>
                </c:lvl>
              </c:multiLvlStrCache>
            </c:multiLvlStrRef>
          </c:cat>
          <c:val>
            <c:numRef>
              <c:f>'GRAPHIQUES 2008 à 2010'!$B$293:$P$293</c:f>
              <c:numCache>
                <c:formatCode>General</c:formatCode>
                <c:ptCount val="15"/>
                <c:pt idx="1">
                  <c:v>2</c:v>
                </c:pt>
                <c:pt idx="2">
                  <c:v>2</c:v>
                </c:pt>
                <c:pt idx="4">
                  <c:v>3</c:v>
                </c:pt>
                <c:pt idx="6">
                  <c:v>2</c:v>
                </c:pt>
                <c:pt idx="7">
                  <c:v>3</c:v>
                </c:pt>
                <c:pt idx="8">
                  <c:v>2</c:v>
                </c:pt>
                <c:pt idx="9">
                  <c:v>4</c:v>
                </c:pt>
                <c:pt idx="12">
                  <c:v>3</c:v>
                </c:pt>
                <c:pt idx="13">
                  <c:v>3</c:v>
                </c:pt>
                <c:pt idx="14">
                  <c:v>2</c:v>
                </c:pt>
              </c:numCache>
            </c:numRef>
          </c:val>
        </c:ser>
        <c:shape val="cone"/>
        <c:axId val="94157056"/>
        <c:axId val="94167424"/>
        <c:axId val="0"/>
      </c:bar3DChart>
      <c:catAx>
        <c:axId val="94157056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Ages et année</a:t>
                </a:r>
              </a:p>
            </c:rich>
          </c:tx>
        </c:title>
        <c:majorTickMark val="none"/>
        <c:tickLblPos val="nextTo"/>
        <c:crossAx val="94167424"/>
        <c:crosses val="autoZero"/>
        <c:auto val="1"/>
        <c:lblAlgn val="ctr"/>
        <c:lblOffset val="100"/>
      </c:catAx>
      <c:valAx>
        <c:axId val="94167424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d'AT</a:t>
                </a:r>
                <a:endParaRPr lang="fr-FR"/>
              </a:p>
            </c:rich>
          </c:tx>
        </c:title>
        <c:numFmt formatCode="General" sourceLinked="1"/>
        <c:tickLblPos val="nextTo"/>
        <c:crossAx val="94157056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Nombre d'accident du travail par typologie sur la période 2008 - 2010</a:t>
            </a:r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'GRAPHIQUES 2008 à 2010'!$B$68</c:f>
              <c:strCache>
                <c:ptCount val="1"/>
                <c:pt idx="0">
                  <c:v>2008</c:v>
                </c:pt>
              </c:strCache>
            </c:strRef>
          </c:tx>
          <c:cat>
            <c:strRef>
              <c:f>'GRAPHIQUES 2008 à 2010'!$A$69:$A$74</c:f>
              <c:strCache>
                <c:ptCount val="6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C et B* </c:v>
                </c:pt>
              </c:strCache>
            </c:strRef>
          </c:cat>
          <c:val>
            <c:numRef>
              <c:f>'GRAPHIQUES 2008 à 2010'!$B$69:$B$74</c:f>
              <c:numCache>
                <c:formatCode>General</c:formatCode>
                <c:ptCount val="6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7</c:v>
                </c:pt>
              </c:numCache>
            </c:numRef>
          </c:val>
        </c:ser>
        <c:ser>
          <c:idx val="1"/>
          <c:order val="1"/>
          <c:tx>
            <c:strRef>
              <c:f>'GRAPHIQUES 2008 à 2010'!$C$68</c:f>
              <c:strCache>
                <c:ptCount val="1"/>
                <c:pt idx="0">
                  <c:v>2009</c:v>
                </c:pt>
              </c:strCache>
            </c:strRef>
          </c:tx>
          <c:cat>
            <c:strRef>
              <c:f>'GRAPHIQUES 2008 à 2010'!$A$69:$A$74</c:f>
              <c:strCache>
                <c:ptCount val="6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C et B* </c:v>
                </c:pt>
              </c:strCache>
            </c:strRef>
          </c:cat>
          <c:val>
            <c:numRef>
              <c:f>'GRAPHIQUES 2008 à 2010'!$C$69:$C$74</c:f>
              <c:numCache>
                <c:formatCode>General</c:formatCode>
                <c:ptCount val="6"/>
                <c:pt idx="0">
                  <c:v>3</c:v>
                </c:pt>
                <c:pt idx="1">
                  <c:v>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11</c:v>
                </c:pt>
              </c:numCache>
            </c:numRef>
          </c:val>
        </c:ser>
        <c:ser>
          <c:idx val="2"/>
          <c:order val="2"/>
          <c:tx>
            <c:strRef>
              <c:f>'GRAPHIQUES 2008 à 2010'!$D$68</c:f>
              <c:strCache>
                <c:ptCount val="1"/>
                <c:pt idx="0">
                  <c:v>2010</c:v>
                </c:pt>
              </c:strCache>
            </c:strRef>
          </c:tx>
          <c:cat>
            <c:strRef>
              <c:f>'GRAPHIQUES 2008 à 2010'!$A$69:$A$74</c:f>
              <c:strCache>
                <c:ptCount val="6"/>
                <c:pt idx="0">
                  <c:v> Posture </c:v>
                </c:pt>
                <c:pt idx="1">
                  <c:v>Agression </c:v>
                </c:pt>
                <c:pt idx="2">
                  <c:v>Trajet</c:v>
                </c:pt>
                <c:pt idx="3">
                  <c:v>Chimiques</c:v>
                </c:pt>
                <c:pt idx="4">
                  <c:v>Morsure</c:v>
                </c:pt>
                <c:pt idx="5">
                  <c:v>C et B* </c:v>
                </c:pt>
              </c:strCache>
            </c:strRef>
          </c:cat>
          <c:val>
            <c:numRef>
              <c:f>'GRAPHIQUES 2008 à 2010'!$D$69:$D$74</c:f>
              <c:numCache>
                <c:formatCode>General</c:formatCode>
                <c:ptCount val="6"/>
                <c:pt idx="0">
                  <c:v>3</c:v>
                </c:pt>
                <c:pt idx="1">
                  <c:v>8</c:v>
                </c:pt>
                <c:pt idx="2">
                  <c:v>3</c:v>
                </c:pt>
                <c:pt idx="3">
                  <c:v>0</c:v>
                </c:pt>
                <c:pt idx="4">
                  <c:v>2</c:v>
                </c:pt>
                <c:pt idx="5">
                  <c:v>8</c:v>
                </c:pt>
              </c:numCache>
            </c:numRef>
          </c:val>
        </c:ser>
        <c:shape val="cone"/>
        <c:axId val="94245248"/>
        <c:axId val="94247168"/>
        <c:axId val="0"/>
      </c:bar3DChart>
      <c:catAx>
        <c:axId val="94245248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Typologies</a:t>
                </a:r>
              </a:p>
            </c:rich>
          </c:tx>
        </c:title>
        <c:majorTickMark val="none"/>
        <c:tickLblPos val="nextTo"/>
        <c:crossAx val="94247168"/>
        <c:crosses val="autoZero"/>
        <c:auto val="1"/>
        <c:lblAlgn val="ctr"/>
        <c:lblOffset val="100"/>
      </c:catAx>
      <c:valAx>
        <c:axId val="94247168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d'AT</a:t>
                </a:r>
              </a:p>
            </c:rich>
          </c:tx>
        </c:title>
        <c:numFmt formatCode="General" sourceLinked="0"/>
        <c:tickLblPos val="nextTo"/>
        <c:crossAx val="94245248"/>
        <c:crosses val="autoZero"/>
        <c:crossBetween val="between"/>
        <c:majorUnit val="1"/>
      </c:valAx>
    </c:plotArea>
    <c:legend>
      <c:legendPos val="r"/>
    </c:legend>
    <c:plotVisOnly val="1"/>
    <c:dispBlanksAs val="gap"/>
  </c:chart>
  <c:printSettings>
    <c:headerFooter/>
    <c:pageMargins b="0.750000000000006" l="0.70000000000000262" r="0.70000000000000262" t="0.750000000000006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endParaRPr lang="fr-FR"/>
          </a:p>
        </c:rich>
      </c:tx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'GRAPHIQUES 2008 à 2010'!$A$280</c:f>
              <c:strCache>
                <c:ptCount val="1"/>
                <c:pt idx="0">
                  <c:v>Moins de 20 ans</c:v>
                </c:pt>
              </c:strCache>
            </c:strRef>
          </c:tx>
          <c:cat>
            <c:multiLvlStrRef>
              <c:f>'GRAPHIQUES 2008 à 2010'!$B$278:$N$279</c:f>
              <c:multiLvlStrCache>
                <c:ptCount val="13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Trajet</c:v>
                  </c:pt>
                  <c:pt idx="7">
                    <c:v>C et B</c:v>
                  </c:pt>
                  <c:pt idx="8">
                    <c:v> Posture </c:v>
                  </c:pt>
                  <c:pt idx="9">
                    <c:v>Agression </c:v>
                  </c:pt>
                  <c:pt idx="10">
                    <c:v>Trajet</c:v>
                  </c:pt>
                  <c:pt idx="11">
                    <c:v>Morsure</c:v>
                  </c:pt>
                  <c:pt idx="12">
                    <c:v>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8">
                    <c:v>2010</c:v>
                  </c:pt>
                </c:lvl>
              </c:multiLvlStrCache>
            </c:multiLvlStrRef>
          </c:cat>
          <c:val>
            <c:numRef>
              <c:f>'GRAPHIQUES 2008 à 2010'!$B$280:$N$280</c:f>
              <c:numCache>
                <c:formatCode>General</c:formatCode>
                <c:ptCount val="13"/>
              </c:numCache>
            </c:numRef>
          </c:val>
        </c:ser>
        <c:ser>
          <c:idx val="1"/>
          <c:order val="1"/>
          <c:tx>
            <c:strRef>
              <c:f>'GRAPHIQUES 2008 à 2010'!$A$281</c:f>
              <c:strCache>
                <c:ptCount val="1"/>
                <c:pt idx="0">
                  <c:v>Entre 20 et 30 ans</c:v>
                </c:pt>
              </c:strCache>
            </c:strRef>
          </c:tx>
          <c:cat>
            <c:multiLvlStrRef>
              <c:f>'GRAPHIQUES 2008 à 2010'!$B$278:$N$279</c:f>
              <c:multiLvlStrCache>
                <c:ptCount val="13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Trajet</c:v>
                  </c:pt>
                  <c:pt idx="7">
                    <c:v>C et B</c:v>
                  </c:pt>
                  <c:pt idx="8">
                    <c:v> Posture </c:v>
                  </c:pt>
                  <c:pt idx="9">
                    <c:v>Agression </c:v>
                  </c:pt>
                  <c:pt idx="10">
                    <c:v>Trajet</c:v>
                  </c:pt>
                  <c:pt idx="11">
                    <c:v>Morsure</c:v>
                  </c:pt>
                  <c:pt idx="12">
                    <c:v>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8">
                    <c:v>2010</c:v>
                  </c:pt>
                </c:lvl>
              </c:multiLvlStrCache>
            </c:multiLvlStrRef>
          </c:cat>
          <c:val>
            <c:numRef>
              <c:f>'GRAPHIQUES 2008 à 2010'!$B$281:$N$281</c:f>
              <c:numCache>
                <c:formatCode>General</c:formatCode>
                <c:ptCount val="13"/>
                <c:pt idx="3">
                  <c:v>2</c:v>
                </c:pt>
                <c:pt idx="5">
                  <c:v>2</c:v>
                </c:pt>
                <c:pt idx="7">
                  <c:v>2</c:v>
                </c:pt>
                <c:pt idx="10">
                  <c:v>1</c:v>
                </c:pt>
              </c:numCache>
            </c:numRef>
          </c:val>
        </c:ser>
        <c:ser>
          <c:idx val="2"/>
          <c:order val="2"/>
          <c:tx>
            <c:strRef>
              <c:f>'GRAPHIQUES 2008 à 2010'!$A$282</c:f>
              <c:strCache>
                <c:ptCount val="1"/>
                <c:pt idx="0">
                  <c:v>Entre 31 ans et 40 ans</c:v>
                </c:pt>
              </c:strCache>
            </c:strRef>
          </c:tx>
          <c:cat>
            <c:multiLvlStrRef>
              <c:f>'GRAPHIQUES 2008 à 2010'!$B$278:$N$279</c:f>
              <c:multiLvlStrCache>
                <c:ptCount val="13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Trajet</c:v>
                  </c:pt>
                  <c:pt idx="7">
                    <c:v>C et B</c:v>
                  </c:pt>
                  <c:pt idx="8">
                    <c:v> Posture </c:v>
                  </c:pt>
                  <c:pt idx="9">
                    <c:v>Agression </c:v>
                  </c:pt>
                  <c:pt idx="10">
                    <c:v>Trajet</c:v>
                  </c:pt>
                  <c:pt idx="11">
                    <c:v>Morsure</c:v>
                  </c:pt>
                  <c:pt idx="12">
                    <c:v>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8">
                    <c:v>2010</c:v>
                  </c:pt>
                </c:lvl>
              </c:multiLvlStrCache>
            </c:multiLvlStrRef>
          </c:cat>
          <c:val>
            <c:numRef>
              <c:f>'GRAPHIQUES 2008 à 2010'!$B$282:$N$282</c:f>
              <c:numCache>
                <c:formatCode>General</c:formatCode>
                <c:ptCount val="13"/>
                <c:pt idx="2">
                  <c:v>1</c:v>
                </c:pt>
                <c:pt idx="3">
                  <c:v>2</c:v>
                </c:pt>
                <c:pt idx="5">
                  <c:v>3</c:v>
                </c:pt>
                <c:pt idx="7">
                  <c:v>3</c:v>
                </c:pt>
                <c:pt idx="8">
                  <c:v>1</c:v>
                </c:pt>
                <c:pt idx="9">
                  <c:v>4</c:v>
                </c:pt>
                <c:pt idx="11">
                  <c:v>1</c:v>
                </c:pt>
                <c:pt idx="12">
                  <c:v>3</c:v>
                </c:pt>
              </c:numCache>
            </c:numRef>
          </c:val>
        </c:ser>
        <c:ser>
          <c:idx val="3"/>
          <c:order val="3"/>
          <c:tx>
            <c:strRef>
              <c:f>'GRAPHIQUES 2008 à 2010'!$A$283</c:f>
              <c:strCache>
                <c:ptCount val="1"/>
                <c:pt idx="0">
                  <c:v> Entre 41 ans et 50 ans</c:v>
                </c:pt>
              </c:strCache>
            </c:strRef>
          </c:tx>
          <c:cat>
            <c:multiLvlStrRef>
              <c:f>'GRAPHIQUES 2008 à 2010'!$B$278:$N$279</c:f>
              <c:multiLvlStrCache>
                <c:ptCount val="13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Trajet</c:v>
                  </c:pt>
                  <c:pt idx="7">
                    <c:v>C et B</c:v>
                  </c:pt>
                  <c:pt idx="8">
                    <c:v> Posture </c:v>
                  </c:pt>
                  <c:pt idx="9">
                    <c:v>Agression </c:v>
                  </c:pt>
                  <c:pt idx="10">
                    <c:v>Trajet</c:v>
                  </c:pt>
                  <c:pt idx="11">
                    <c:v>Morsure</c:v>
                  </c:pt>
                  <c:pt idx="12">
                    <c:v>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8">
                    <c:v>2010</c:v>
                  </c:pt>
                </c:lvl>
              </c:multiLvlStrCache>
            </c:multiLvlStrRef>
          </c:cat>
          <c:val>
            <c:numRef>
              <c:f>'GRAPHIQUES 2008 à 2010'!$B$283:$N$283</c:f>
              <c:numCache>
                <c:formatCode>General</c:formatCode>
                <c:ptCount val="13"/>
                <c:pt idx="0">
                  <c:v>1</c:v>
                </c:pt>
                <c:pt idx="4">
                  <c:v>2</c:v>
                </c:pt>
                <c:pt idx="7">
                  <c:v>2</c:v>
                </c:pt>
                <c:pt idx="10">
                  <c:v>1</c:v>
                </c:pt>
                <c:pt idx="11">
                  <c:v>1</c:v>
                </c:pt>
                <c:pt idx="12">
                  <c:v>3</c:v>
                </c:pt>
              </c:numCache>
            </c:numRef>
          </c:val>
        </c:ser>
        <c:ser>
          <c:idx val="4"/>
          <c:order val="4"/>
          <c:tx>
            <c:strRef>
              <c:f>'GRAPHIQUES 2008 à 2010'!$A$284</c:f>
              <c:strCache>
                <c:ptCount val="1"/>
                <c:pt idx="0">
                  <c:v>51 ans et plus</c:v>
                </c:pt>
              </c:strCache>
            </c:strRef>
          </c:tx>
          <c:cat>
            <c:multiLvlStrRef>
              <c:f>'GRAPHIQUES 2008 à 2010'!$B$278:$N$279</c:f>
              <c:multiLvlStrCache>
                <c:ptCount val="13"/>
                <c:lvl>
                  <c:pt idx="0">
                    <c:v> Posture </c:v>
                  </c:pt>
                  <c:pt idx="1">
                    <c:v>Agression </c:v>
                  </c:pt>
                  <c:pt idx="2">
                    <c:v>Trajet</c:v>
                  </c:pt>
                  <c:pt idx="3">
                    <c:v>C et B</c:v>
                  </c:pt>
                  <c:pt idx="4">
                    <c:v> Posture </c:v>
                  </c:pt>
                  <c:pt idx="5">
                    <c:v>Agression </c:v>
                  </c:pt>
                  <c:pt idx="6">
                    <c:v>Trajet</c:v>
                  </c:pt>
                  <c:pt idx="7">
                    <c:v>C et B</c:v>
                  </c:pt>
                  <c:pt idx="8">
                    <c:v> Posture </c:v>
                  </c:pt>
                  <c:pt idx="9">
                    <c:v>Agression </c:v>
                  </c:pt>
                  <c:pt idx="10">
                    <c:v>Trajet</c:v>
                  </c:pt>
                  <c:pt idx="11">
                    <c:v>Morsure</c:v>
                  </c:pt>
                  <c:pt idx="12">
                    <c:v>C et B</c:v>
                  </c:pt>
                </c:lvl>
                <c:lvl>
                  <c:pt idx="0">
                    <c:v>2008</c:v>
                  </c:pt>
                  <c:pt idx="4">
                    <c:v>2009</c:v>
                  </c:pt>
                  <c:pt idx="8">
                    <c:v>2010</c:v>
                  </c:pt>
                </c:lvl>
              </c:multiLvlStrCache>
            </c:multiLvlStrRef>
          </c:cat>
          <c:val>
            <c:numRef>
              <c:f>'GRAPHIQUES 2008 à 2010'!$B$284:$N$284</c:f>
              <c:numCache>
                <c:formatCode>General</c:formatCode>
                <c:ptCount val="13"/>
                <c:pt idx="1">
                  <c:v>1</c:v>
                </c:pt>
                <c:pt idx="3">
                  <c:v>3</c:v>
                </c:pt>
                <c:pt idx="4">
                  <c:v>1</c:v>
                </c:pt>
                <c:pt idx="5">
                  <c:v>3</c:v>
                </c:pt>
                <c:pt idx="7">
                  <c:v>4</c:v>
                </c:pt>
                <c:pt idx="8">
                  <c:v>2</c:v>
                </c:pt>
                <c:pt idx="9">
                  <c:v>3</c:v>
                </c:pt>
                <c:pt idx="12">
                  <c:v>2</c:v>
                </c:pt>
              </c:numCache>
            </c:numRef>
          </c:val>
        </c:ser>
        <c:shape val="cone"/>
        <c:axId val="94316416"/>
        <c:axId val="94326784"/>
        <c:axId val="0"/>
      </c:bar3DChart>
      <c:catAx>
        <c:axId val="94316416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Typologies et années </a:t>
                </a:r>
              </a:p>
            </c:rich>
          </c:tx>
        </c:title>
        <c:majorTickMark val="none"/>
        <c:tickLblPos val="nextTo"/>
        <c:crossAx val="94326784"/>
        <c:crosses val="autoZero"/>
        <c:auto val="1"/>
        <c:lblAlgn val="ctr"/>
        <c:lblOffset val="100"/>
      </c:catAx>
      <c:valAx>
        <c:axId val="94326784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d'AT</a:t>
                </a:r>
              </a:p>
            </c:rich>
          </c:tx>
        </c:title>
        <c:numFmt formatCode="General" sourceLinked="1"/>
        <c:tickLblPos val="nextTo"/>
        <c:crossAx val="94316416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6" l="0.70000000000000262" r="0.70000000000000262" t="0.750000000000006" header="0.30000000000000032" footer="0.30000000000000032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323850</xdr:colOff>
      <xdr:row>5</xdr:row>
      <xdr:rowOff>42862</xdr:rowOff>
    </xdr:from>
    <xdr:to>
      <xdr:col>6</xdr:col>
      <xdr:colOff>323850</xdr:colOff>
      <xdr:row>19</xdr:row>
      <xdr:rowOff>119062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276225</xdr:colOff>
      <xdr:row>5</xdr:row>
      <xdr:rowOff>185737</xdr:rowOff>
    </xdr:from>
    <xdr:to>
      <xdr:col>13</xdr:col>
      <xdr:colOff>276225</xdr:colOff>
      <xdr:row>20</xdr:row>
      <xdr:rowOff>71437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528863</xdr:colOff>
      <xdr:row>106</xdr:row>
      <xdr:rowOff>146051</xdr:rowOff>
    </xdr:from>
    <xdr:to>
      <xdr:col>6</xdr:col>
      <xdr:colOff>881289</xdr:colOff>
      <xdr:row>121</xdr:row>
      <xdr:rowOff>50347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409574</xdr:colOff>
      <xdr:row>105</xdr:row>
      <xdr:rowOff>147637</xdr:rowOff>
    </xdr:from>
    <xdr:to>
      <xdr:col>15</xdr:col>
      <xdr:colOff>457200</xdr:colOff>
      <xdr:row>123</xdr:row>
      <xdr:rowOff>57151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190499</xdr:colOff>
      <xdr:row>140</xdr:row>
      <xdr:rowOff>14287</xdr:rowOff>
    </xdr:from>
    <xdr:to>
      <xdr:col>8</xdr:col>
      <xdr:colOff>123825</xdr:colOff>
      <xdr:row>153</xdr:row>
      <xdr:rowOff>161925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66674</xdr:colOff>
      <xdr:row>25</xdr:row>
      <xdr:rowOff>42862</xdr:rowOff>
    </xdr:from>
    <xdr:to>
      <xdr:col>5</xdr:col>
      <xdr:colOff>476250</xdr:colOff>
      <xdr:row>37</xdr:row>
      <xdr:rowOff>152400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238125</xdr:colOff>
      <xdr:row>217</xdr:row>
      <xdr:rowOff>9524</xdr:rowOff>
    </xdr:from>
    <xdr:to>
      <xdr:col>17</xdr:col>
      <xdr:colOff>209550</xdr:colOff>
      <xdr:row>235</xdr:row>
      <xdr:rowOff>171450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1</xdr:colOff>
      <xdr:row>252</xdr:row>
      <xdr:rowOff>157162</xdr:rowOff>
    </xdr:from>
    <xdr:to>
      <xdr:col>7</xdr:col>
      <xdr:colOff>257175</xdr:colOff>
      <xdr:row>270</xdr:row>
      <xdr:rowOff>114300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142875</xdr:colOff>
      <xdr:row>175</xdr:row>
      <xdr:rowOff>154441</xdr:rowOff>
    </xdr:from>
    <xdr:to>
      <xdr:col>10</xdr:col>
      <xdr:colOff>619125</xdr:colOff>
      <xdr:row>193</xdr:row>
      <xdr:rowOff>76880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514010</xdr:colOff>
      <xdr:row>49</xdr:row>
      <xdr:rowOff>23473</xdr:rowOff>
    </xdr:from>
    <xdr:to>
      <xdr:col>7</xdr:col>
      <xdr:colOff>408213</xdr:colOff>
      <xdr:row>62</xdr:row>
      <xdr:rowOff>161586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342899</xdr:colOff>
      <xdr:row>296</xdr:row>
      <xdr:rowOff>42862</xdr:rowOff>
    </xdr:from>
    <xdr:to>
      <xdr:col>8</xdr:col>
      <xdr:colOff>676275</xdr:colOff>
      <xdr:row>315</xdr:row>
      <xdr:rowOff>104776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162945</xdr:colOff>
      <xdr:row>76</xdr:row>
      <xdr:rowOff>64634</xdr:rowOff>
    </xdr:from>
    <xdr:to>
      <xdr:col>6</xdr:col>
      <xdr:colOff>58171</xdr:colOff>
      <xdr:row>90</xdr:row>
      <xdr:rowOff>102054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9</xdr:col>
      <xdr:colOff>195602</xdr:colOff>
      <xdr:row>297</xdr:row>
      <xdr:rowOff>3060</xdr:rowOff>
    </xdr:from>
    <xdr:to>
      <xdr:col>16</xdr:col>
      <xdr:colOff>195603</xdr:colOff>
      <xdr:row>313</xdr:row>
      <xdr:rowOff>68036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0.03241</cdr:x>
      <cdr:y>0.03059</cdr:y>
    </cdr:from>
    <cdr:to>
      <cdr:x>0.96499</cdr:x>
      <cdr:y>0.13025</cdr:y>
    </cdr:to>
    <cdr:pic>
      <cdr:nvPicPr>
        <cdr:cNvPr id="2" name="chart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178593" y="93549"/>
          <a:ext cx="5139373" cy="304826"/>
        </a:xfrm>
        <a:prstGeom xmlns:a="http://schemas.openxmlformats.org/drawingml/2006/main" prst="rect">
          <a:avLst/>
        </a:prstGeom>
      </cdr:spPr>
    </cdr:pic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R93"/>
  <sheetViews>
    <sheetView topLeftCell="D10" zoomScale="85" zoomScaleNormal="85" zoomScalePageLayoutView="85" workbookViewId="0">
      <selection activeCell="I11" sqref="I11"/>
    </sheetView>
  </sheetViews>
  <sheetFormatPr baseColWidth="10" defaultRowHeight="15"/>
  <cols>
    <col min="1" max="1" width="15.42578125" customWidth="1"/>
    <col min="2" max="2" width="17.7109375" customWidth="1"/>
    <col min="3" max="3" width="15.42578125" customWidth="1"/>
    <col min="4" max="5" width="15.42578125" style="133" customWidth="1"/>
    <col min="6" max="6" width="24.140625" style="133" customWidth="1"/>
    <col min="7" max="7" width="15.42578125" customWidth="1"/>
    <col min="8" max="9" width="15.42578125" style="133" customWidth="1"/>
    <col min="12" max="13" width="20.140625" customWidth="1"/>
    <col min="14" max="14" width="51" customWidth="1"/>
    <col min="15" max="15" width="23.28515625" customWidth="1"/>
    <col min="16" max="16" width="18.7109375" customWidth="1"/>
    <col min="17" max="17" width="10.85546875" style="1"/>
    <col min="18" max="18" width="16.42578125" customWidth="1"/>
  </cols>
  <sheetData>
    <row r="1" spans="1:22" ht="15" customHeight="1">
      <c r="A1" s="467" t="s">
        <v>333</v>
      </c>
      <c r="B1" s="468"/>
      <c r="C1" s="468"/>
      <c r="D1" s="468"/>
      <c r="E1" s="468"/>
      <c r="F1" s="468"/>
      <c r="G1" s="468"/>
      <c r="H1" s="468"/>
      <c r="I1" s="468"/>
      <c r="J1" s="468"/>
      <c r="K1" s="468"/>
      <c r="L1" s="468"/>
      <c r="M1" s="468"/>
      <c r="N1" s="468"/>
      <c r="O1" s="468"/>
      <c r="P1" s="468"/>
      <c r="Q1" s="468"/>
      <c r="R1" s="468"/>
      <c r="S1" s="469"/>
    </row>
    <row r="2" spans="1:22" ht="15" customHeight="1">
      <c r="A2" s="470"/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  <c r="Q2" s="471"/>
      <c r="R2" s="471"/>
      <c r="S2" s="472"/>
    </row>
    <row r="3" spans="1:22" ht="15.75" customHeight="1" thickBot="1">
      <c r="A3" s="473"/>
      <c r="B3" s="474"/>
      <c r="C3" s="474"/>
      <c r="D3" s="474"/>
      <c r="E3" s="474"/>
      <c r="F3" s="474"/>
      <c r="G3" s="474"/>
      <c r="H3" s="474"/>
      <c r="I3" s="474"/>
      <c r="J3" s="474"/>
      <c r="K3" s="474"/>
      <c r="L3" s="474"/>
      <c r="M3" s="474"/>
      <c r="N3" s="474"/>
      <c r="O3" s="474"/>
      <c r="P3" s="474"/>
      <c r="Q3" s="474"/>
      <c r="R3" s="474"/>
      <c r="S3" s="475"/>
    </row>
    <row r="4" spans="1:22" ht="15.75" thickBot="1">
      <c r="A4" s="464" t="s">
        <v>301</v>
      </c>
      <c r="B4" s="465"/>
      <c r="C4" s="465"/>
      <c r="D4" s="465"/>
      <c r="E4" s="465"/>
      <c r="F4" s="465"/>
      <c r="G4" s="465"/>
      <c r="H4" s="465"/>
      <c r="I4" s="465"/>
      <c r="J4" s="465"/>
      <c r="K4" s="465"/>
      <c r="L4" s="465"/>
      <c r="M4" s="465"/>
      <c r="N4" s="465"/>
      <c r="O4" s="465"/>
      <c r="P4" s="465"/>
      <c r="Q4" s="465"/>
      <c r="R4" s="465"/>
      <c r="S4" s="466"/>
    </row>
    <row r="5" spans="1:22" s="195" customFormat="1" ht="30">
      <c r="A5" s="193" t="s">
        <v>38</v>
      </c>
      <c r="B5" s="96" t="s">
        <v>304</v>
      </c>
      <c r="C5" s="96" t="s">
        <v>305</v>
      </c>
      <c r="D5" s="96" t="s">
        <v>316</v>
      </c>
      <c r="E5" s="341" t="s">
        <v>277</v>
      </c>
      <c r="F5" s="96" t="s">
        <v>224</v>
      </c>
      <c r="G5" s="96" t="s">
        <v>100</v>
      </c>
      <c r="H5" s="96" t="s">
        <v>276</v>
      </c>
      <c r="I5" s="96"/>
      <c r="J5" s="96" t="s">
        <v>306</v>
      </c>
      <c r="K5" s="96" t="s">
        <v>307</v>
      </c>
      <c r="L5" s="96" t="s">
        <v>157</v>
      </c>
      <c r="M5" s="96" t="s">
        <v>290</v>
      </c>
      <c r="N5" s="96" t="s">
        <v>308</v>
      </c>
      <c r="O5" s="194" t="s">
        <v>289</v>
      </c>
      <c r="P5" s="96" t="s">
        <v>158</v>
      </c>
      <c r="Q5" s="96" t="s">
        <v>128</v>
      </c>
      <c r="R5" s="194" t="s">
        <v>179</v>
      </c>
      <c r="S5" s="97" t="s">
        <v>180</v>
      </c>
    </row>
    <row r="6" spans="1:22" ht="60">
      <c r="A6" s="108">
        <v>39289</v>
      </c>
      <c r="B6" s="191" t="s">
        <v>120</v>
      </c>
      <c r="C6" s="191" t="s">
        <v>108</v>
      </c>
      <c r="D6" s="66" t="s">
        <v>318</v>
      </c>
      <c r="E6" s="342">
        <f>2007-1952</f>
        <v>55</v>
      </c>
      <c r="F6" s="66" t="s">
        <v>225</v>
      </c>
      <c r="G6" s="108">
        <v>38733</v>
      </c>
      <c r="H6" s="335">
        <f>A6-G6</f>
        <v>556</v>
      </c>
      <c r="I6" s="382" t="s">
        <v>251</v>
      </c>
      <c r="J6" s="111">
        <v>39448</v>
      </c>
      <c r="K6" s="336">
        <v>39813</v>
      </c>
      <c r="L6" s="66">
        <f t="shared" ref="L6:L17" si="0">K6-J6</f>
        <v>365</v>
      </c>
      <c r="M6" s="109">
        <v>2</v>
      </c>
      <c r="N6" s="199" t="s">
        <v>132</v>
      </c>
      <c r="O6" s="199" t="s">
        <v>283</v>
      </c>
      <c r="P6" s="66" t="s">
        <v>283</v>
      </c>
      <c r="Q6" s="94" t="s">
        <v>89</v>
      </c>
      <c r="R6" s="82">
        <v>37</v>
      </c>
      <c r="S6" s="337"/>
      <c r="T6">
        <v>1</v>
      </c>
    </row>
    <row r="7" spans="1:22" ht="30">
      <c r="A7" s="108">
        <v>39344</v>
      </c>
      <c r="B7" s="191" t="s">
        <v>309</v>
      </c>
      <c r="C7" s="191" t="s">
        <v>187</v>
      </c>
      <c r="D7" s="66" t="s">
        <v>318</v>
      </c>
      <c r="E7" s="335">
        <f>2007-1950</f>
        <v>57</v>
      </c>
      <c r="F7" s="66" t="s">
        <v>225</v>
      </c>
      <c r="G7" s="108">
        <v>38707</v>
      </c>
      <c r="H7" s="335">
        <f>A7-G7</f>
        <v>637</v>
      </c>
      <c r="I7" s="382" t="s">
        <v>251</v>
      </c>
      <c r="J7" s="108">
        <v>39668</v>
      </c>
      <c r="K7" s="108">
        <v>39752</v>
      </c>
      <c r="L7" s="66">
        <f t="shared" si="0"/>
        <v>84</v>
      </c>
      <c r="M7" s="109">
        <v>6</v>
      </c>
      <c r="N7" s="18" t="s">
        <v>191</v>
      </c>
      <c r="O7" s="66" t="s">
        <v>178</v>
      </c>
      <c r="P7" s="199" t="s">
        <v>408</v>
      </c>
      <c r="Q7" s="94" t="s">
        <v>98</v>
      </c>
      <c r="R7" s="82">
        <v>69</v>
      </c>
      <c r="S7" s="337"/>
      <c r="T7" s="133">
        <v>1</v>
      </c>
      <c r="U7" s="17"/>
      <c r="V7" s="17"/>
    </row>
    <row r="8" spans="1:22" ht="45">
      <c r="A8" s="108">
        <v>39378</v>
      </c>
      <c r="B8" s="191" t="s">
        <v>129</v>
      </c>
      <c r="C8" s="191" t="s">
        <v>133</v>
      </c>
      <c r="D8" s="66" t="s">
        <v>318</v>
      </c>
      <c r="E8" s="335">
        <f>2007-1978</f>
        <v>29</v>
      </c>
      <c r="F8" s="66" t="s">
        <v>225</v>
      </c>
      <c r="G8" s="108">
        <v>38718</v>
      </c>
      <c r="H8" s="335">
        <f>A8-G8</f>
        <v>660</v>
      </c>
      <c r="I8" s="382" t="s">
        <v>251</v>
      </c>
      <c r="J8" s="108">
        <v>39450</v>
      </c>
      <c r="K8" s="108">
        <v>39480</v>
      </c>
      <c r="L8" s="66">
        <f t="shared" si="0"/>
        <v>30</v>
      </c>
      <c r="M8" s="109">
        <v>6</v>
      </c>
      <c r="N8" s="199" t="s">
        <v>192</v>
      </c>
      <c r="O8" s="110" t="s">
        <v>165</v>
      </c>
      <c r="P8" s="199" t="s">
        <v>384</v>
      </c>
      <c r="Q8" s="94" t="s">
        <v>89</v>
      </c>
      <c r="R8" s="82">
        <v>37</v>
      </c>
      <c r="S8" s="337"/>
      <c r="T8" s="133">
        <v>1</v>
      </c>
    </row>
    <row r="9" spans="1:22" ht="45">
      <c r="A9" s="108">
        <v>39405</v>
      </c>
      <c r="B9" s="191" t="s">
        <v>111</v>
      </c>
      <c r="C9" s="191" t="s">
        <v>116</v>
      </c>
      <c r="D9" s="66" t="s">
        <v>318</v>
      </c>
      <c r="E9" s="335">
        <f>2007-1956</f>
        <v>51</v>
      </c>
      <c r="F9" s="66" t="s">
        <v>225</v>
      </c>
      <c r="G9" s="99">
        <v>38780</v>
      </c>
      <c r="H9" s="335">
        <f>A9-G9</f>
        <v>625</v>
      </c>
      <c r="I9" s="382" t="s">
        <v>251</v>
      </c>
      <c r="J9" s="111">
        <v>39448</v>
      </c>
      <c r="K9" s="108">
        <v>39587</v>
      </c>
      <c r="L9" s="66">
        <f t="shared" si="0"/>
        <v>139</v>
      </c>
      <c r="M9" s="109">
        <v>6</v>
      </c>
      <c r="N9" s="199" t="s">
        <v>193</v>
      </c>
      <c r="O9" s="110" t="s">
        <v>181</v>
      </c>
      <c r="P9" s="199" t="s">
        <v>383</v>
      </c>
      <c r="Q9" s="94" t="s">
        <v>44</v>
      </c>
      <c r="R9" s="109" t="s">
        <v>17</v>
      </c>
      <c r="S9" s="337"/>
      <c r="T9" s="133">
        <v>1</v>
      </c>
    </row>
    <row r="10" spans="1:22" ht="30">
      <c r="A10" s="151">
        <v>39405</v>
      </c>
      <c r="B10" s="192" t="s">
        <v>111</v>
      </c>
      <c r="C10" s="192" t="s">
        <v>116</v>
      </c>
      <c r="D10" s="149" t="s">
        <v>318</v>
      </c>
      <c r="E10" s="338"/>
      <c r="F10" s="149"/>
      <c r="G10" s="150">
        <v>38780</v>
      </c>
      <c r="H10" s="338">
        <v>0</v>
      </c>
      <c r="I10" s="338"/>
      <c r="J10" s="151">
        <v>39657</v>
      </c>
      <c r="K10" s="151">
        <v>39796</v>
      </c>
      <c r="L10" s="149">
        <v>0</v>
      </c>
      <c r="M10" s="152">
        <v>1</v>
      </c>
      <c r="N10" s="198" t="s">
        <v>312</v>
      </c>
      <c r="O10" s="149" t="s">
        <v>181</v>
      </c>
      <c r="P10" s="208" t="s">
        <v>383</v>
      </c>
      <c r="Q10" s="122" t="s">
        <v>41</v>
      </c>
      <c r="R10" s="120">
        <v>78</v>
      </c>
      <c r="S10" s="339"/>
      <c r="T10" s="133">
        <v>1</v>
      </c>
    </row>
    <row r="11" spans="1:22" ht="57.75" customHeight="1">
      <c r="A11" s="108">
        <v>39430</v>
      </c>
      <c r="B11" s="191" t="s">
        <v>199</v>
      </c>
      <c r="C11" s="191" t="s">
        <v>134</v>
      </c>
      <c r="D11" s="66" t="s">
        <v>318</v>
      </c>
      <c r="E11" s="335">
        <f>2007-1969</f>
        <v>38</v>
      </c>
      <c r="F11" s="66" t="s">
        <v>225</v>
      </c>
      <c r="G11" s="108">
        <v>39130</v>
      </c>
      <c r="H11" s="335">
        <f t="shared" ref="H11:H17" si="1">A11-G11</f>
        <v>300</v>
      </c>
      <c r="I11" s="383" t="s">
        <v>388</v>
      </c>
      <c r="J11" s="111">
        <v>39448</v>
      </c>
      <c r="K11" s="108">
        <v>39523</v>
      </c>
      <c r="L11" s="66">
        <f t="shared" si="0"/>
        <v>75</v>
      </c>
      <c r="M11" s="109">
        <v>6</v>
      </c>
      <c r="N11" s="199" t="s">
        <v>313</v>
      </c>
      <c r="O11" s="110" t="s">
        <v>167</v>
      </c>
      <c r="P11" s="199" t="s">
        <v>414</v>
      </c>
      <c r="Q11" s="94" t="s">
        <v>89</v>
      </c>
      <c r="R11" s="82">
        <v>37</v>
      </c>
      <c r="S11" s="337"/>
      <c r="T11" s="133">
        <v>1</v>
      </c>
    </row>
    <row r="12" spans="1:22" ht="60">
      <c r="A12" s="108">
        <v>39437</v>
      </c>
      <c r="B12" s="191" t="s">
        <v>109</v>
      </c>
      <c r="C12" s="191" t="s">
        <v>114</v>
      </c>
      <c r="D12" s="66" t="s">
        <v>318</v>
      </c>
      <c r="E12" s="335">
        <f>2007-1953</f>
        <v>54</v>
      </c>
      <c r="F12" s="66" t="s">
        <v>225</v>
      </c>
      <c r="G12" s="108">
        <v>39324</v>
      </c>
      <c r="H12" s="335">
        <f t="shared" si="1"/>
        <v>113</v>
      </c>
      <c r="I12" s="383" t="s">
        <v>388</v>
      </c>
      <c r="J12" s="111">
        <v>39448</v>
      </c>
      <c r="K12" s="108">
        <v>39506</v>
      </c>
      <c r="L12" s="66">
        <f t="shared" si="0"/>
        <v>58</v>
      </c>
      <c r="M12" s="109">
        <v>6</v>
      </c>
      <c r="N12" s="199" t="s">
        <v>403</v>
      </c>
      <c r="O12" s="110" t="s">
        <v>166</v>
      </c>
      <c r="P12" s="199" t="s">
        <v>407</v>
      </c>
      <c r="Q12" s="94" t="s">
        <v>90</v>
      </c>
      <c r="R12" s="82">
        <v>3</v>
      </c>
      <c r="S12" s="337"/>
      <c r="T12" s="133">
        <v>1</v>
      </c>
    </row>
    <row r="13" spans="1:22" ht="60">
      <c r="A13" s="108">
        <v>39470</v>
      </c>
      <c r="B13" s="191" t="s">
        <v>112</v>
      </c>
      <c r="C13" s="191" t="s">
        <v>117</v>
      </c>
      <c r="D13" s="66" t="s">
        <v>317</v>
      </c>
      <c r="E13" s="335">
        <f>2008-1980</f>
        <v>28</v>
      </c>
      <c r="F13" s="66" t="s">
        <v>225</v>
      </c>
      <c r="G13" s="108">
        <v>39279</v>
      </c>
      <c r="H13" s="335">
        <f t="shared" si="1"/>
        <v>191</v>
      </c>
      <c r="I13" s="383" t="s">
        <v>388</v>
      </c>
      <c r="J13" s="108">
        <v>39470</v>
      </c>
      <c r="K13" s="108">
        <v>39515</v>
      </c>
      <c r="L13" s="66">
        <f t="shared" si="0"/>
        <v>45</v>
      </c>
      <c r="M13" s="109">
        <v>6</v>
      </c>
      <c r="N13" s="199" t="s">
        <v>354</v>
      </c>
      <c r="O13" s="110" t="s">
        <v>168</v>
      </c>
      <c r="P13" s="110" t="s">
        <v>75</v>
      </c>
      <c r="Q13" s="94" t="s">
        <v>94</v>
      </c>
      <c r="R13" s="82">
        <v>26</v>
      </c>
      <c r="S13" s="337"/>
      <c r="T13" s="133">
        <v>1</v>
      </c>
    </row>
    <row r="14" spans="1:22" ht="45">
      <c r="A14" s="108">
        <v>39496</v>
      </c>
      <c r="B14" s="191" t="s">
        <v>200</v>
      </c>
      <c r="C14" s="191" t="s">
        <v>135</v>
      </c>
      <c r="D14" s="66" t="s">
        <v>317</v>
      </c>
      <c r="E14" s="343">
        <f>2008-1958</f>
        <v>50</v>
      </c>
      <c r="F14" s="66" t="s">
        <v>225</v>
      </c>
      <c r="G14" s="108">
        <v>39244</v>
      </c>
      <c r="H14" s="335">
        <f t="shared" si="1"/>
        <v>252</v>
      </c>
      <c r="I14" s="383" t="s">
        <v>388</v>
      </c>
      <c r="J14" s="108">
        <v>39497</v>
      </c>
      <c r="K14" s="108">
        <v>39509</v>
      </c>
      <c r="L14" s="66">
        <f t="shared" si="0"/>
        <v>12</v>
      </c>
      <c r="M14" s="109">
        <v>1</v>
      </c>
      <c r="N14" s="199" t="s">
        <v>286</v>
      </c>
      <c r="O14" s="110" t="s">
        <v>175</v>
      </c>
      <c r="P14" s="199" t="s">
        <v>219</v>
      </c>
      <c r="Q14" s="145" t="s">
        <v>194</v>
      </c>
      <c r="R14" s="82">
        <v>38</v>
      </c>
      <c r="S14" s="337"/>
      <c r="T14" s="133">
        <v>1</v>
      </c>
    </row>
    <row r="15" spans="1:22" ht="45">
      <c r="A15" s="108">
        <v>39667</v>
      </c>
      <c r="B15" s="191" t="s">
        <v>110</v>
      </c>
      <c r="C15" s="191" t="s">
        <v>115</v>
      </c>
      <c r="D15" s="66" t="s">
        <v>318</v>
      </c>
      <c r="E15" s="335">
        <f>2008-1968</f>
        <v>40</v>
      </c>
      <c r="F15" s="66" t="s">
        <v>225</v>
      </c>
      <c r="G15" s="108">
        <v>39314</v>
      </c>
      <c r="H15" s="335">
        <f t="shared" si="1"/>
        <v>353</v>
      </c>
      <c r="I15" s="383" t="s">
        <v>388</v>
      </c>
      <c r="J15" s="108">
        <v>39668</v>
      </c>
      <c r="K15" s="108">
        <v>39685</v>
      </c>
      <c r="L15" s="66">
        <f t="shared" si="0"/>
        <v>17</v>
      </c>
      <c r="M15" s="109">
        <v>6</v>
      </c>
      <c r="N15" s="199" t="s">
        <v>404</v>
      </c>
      <c r="O15" s="110" t="s">
        <v>166</v>
      </c>
      <c r="P15" s="110" t="s">
        <v>67</v>
      </c>
      <c r="Q15" s="94" t="s">
        <v>89</v>
      </c>
      <c r="R15" s="82">
        <v>37</v>
      </c>
      <c r="S15" s="337"/>
      <c r="T15" s="133">
        <v>1</v>
      </c>
    </row>
    <row r="16" spans="1:22" ht="30">
      <c r="A16" s="108">
        <v>39715</v>
      </c>
      <c r="B16" s="191" t="s">
        <v>113</v>
      </c>
      <c r="C16" s="191" t="s">
        <v>118</v>
      </c>
      <c r="D16" s="66" t="s">
        <v>317</v>
      </c>
      <c r="E16" s="335">
        <f>2008-1971</f>
        <v>37</v>
      </c>
      <c r="F16" s="66" t="s">
        <v>225</v>
      </c>
      <c r="G16" s="108">
        <v>39636</v>
      </c>
      <c r="H16" s="335">
        <f t="shared" si="1"/>
        <v>79</v>
      </c>
      <c r="I16" s="383" t="s">
        <v>388</v>
      </c>
      <c r="J16" s="108">
        <v>39715</v>
      </c>
      <c r="K16" s="108">
        <v>39718</v>
      </c>
      <c r="L16" s="66">
        <f t="shared" si="0"/>
        <v>3</v>
      </c>
      <c r="M16" s="109">
        <v>3</v>
      </c>
      <c r="N16" s="199" t="s">
        <v>382</v>
      </c>
      <c r="O16" s="110"/>
      <c r="P16" s="66"/>
      <c r="Q16" s="94" t="s">
        <v>44</v>
      </c>
      <c r="R16" s="109" t="s">
        <v>17</v>
      </c>
      <c r="S16" s="337"/>
      <c r="T16" s="133">
        <v>1</v>
      </c>
      <c r="U16" s="3"/>
    </row>
    <row r="17" spans="1:20" ht="30.75" thickBot="1">
      <c r="A17" s="108">
        <v>39785</v>
      </c>
      <c r="B17" s="191" t="s">
        <v>201</v>
      </c>
      <c r="C17" s="191" t="s">
        <v>136</v>
      </c>
      <c r="D17" s="66" t="s">
        <v>318</v>
      </c>
      <c r="E17" s="344">
        <f>2008-1961</f>
        <v>47</v>
      </c>
      <c r="F17" s="66" t="s">
        <v>225</v>
      </c>
      <c r="G17" s="108">
        <v>39182</v>
      </c>
      <c r="H17" s="335">
        <f t="shared" si="1"/>
        <v>603</v>
      </c>
      <c r="I17" s="383" t="s">
        <v>251</v>
      </c>
      <c r="J17" s="108">
        <v>39786</v>
      </c>
      <c r="K17" s="108">
        <v>39808</v>
      </c>
      <c r="L17" s="66">
        <f t="shared" si="0"/>
        <v>22</v>
      </c>
      <c r="M17" s="109">
        <v>1</v>
      </c>
      <c r="N17" s="199" t="s">
        <v>355</v>
      </c>
      <c r="O17" s="110" t="s">
        <v>175</v>
      </c>
      <c r="P17" s="110" t="s">
        <v>69</v>
      </c>
      <c r="Q17" s="94" t="s">
        <v>97</v>
      </c>
      <c r="R17" s="82">
        <v>69</v>
      </c>
      <c r="S17" s="337"/>
      <c r="T17" s="133">
        <v>1</v>
      </c>
    </row>
    <row r="18" spans="1:20">
      <c r="T18">
        <f>SUM(T6:T17)</f>
        <v>12</v>
      </c>
    </row>
    <row r="19" spans="1:20" ht="15.75" thickBot="1">
      <c r="A19" s="19"/>
      <c r="B19" s="13"/>
      <c r="C19" s="13"/>
      <c r="D19" s="135"/>
      <c r="E19" s="135"/>
      <c r="F19" s="135"/>
      <c r="G19" s="13"/>
      <c r="H19" s="135"/>
      <c r="I19" s="135"/>
      <c r="J19" s="19"/>
      <c r="K19" s="19"/>
      <c r="L19" s="13"/>
      <c r="M19" s="13"/>
      <c r="N19" s="20"/>
      <c r="O19" s="20"/>
      <c r="P19" s="20"/>
      <c r="Q19" s="14"/>
    </row>
    <row r="20" spans="1:20">
      <c r="A20" s="242" t="s">
        <v>25</v>
      </c>
      <c r="B20" s="243" t="s">
        <v>287</v>
      </c>
      <c r="C20" s="243" t="s">
        <v>288</v>
      </c>
      <c r="D20" s="243" t="s">
        <v>335</v>
      </c>
      <c r="E20" s="340"/>
      <c r="F20" s="235"/>
      <c r="G20" s="105"/>
      <c r="H20" s="105"/>
      <c r="I20" s="105"/>
    </row>
    <row r="21" spans="1:20">
      <c r="A21" s="81" t="s">
        <v>15</v>
      </c>
      <c r="B21" s="18" t="s">
        <v>14</v>
      </c>
      <c r="C21" s="62">
        <f>SUMIF(($M$6:$M$17),1)</f>
        <v>3</v>
      </c>
      <c r="D21" s="62">
        <v>1</v>
      </c>
      <c r="E21" s="256"/>
      <c r="F21" s="73">
        <f>C21-D21</f>
        <v>2</v>
      </c>
      <c r="G21" s="13"/>
      <c r="H21" s="135"/>
      <c r="I21" s="135"/>
    </row>
    <row r="22" spans="1:20" s="3" customFormat="1">
      <c r="A22" s="81" t="s">
        <v>17</v>
      </c>
      <c r="B22" s="18" t="s">
        <v>16</v>
      </c>
      <c r="C22" s="62">
        <f>SUMIF(($M$6:$M$17),2)/2</f>
        <v>1</v>
      </c>
      <c r="D22" s="62"/>
      <c r="E22" s="256"/>
      <c r="F22" s="73">
        <f t="shared" ref="F22:F26" si="2">C22-D22</f>
        <v>1</v>
      </c>
      <c r="G22" s="13"/>
      <c r="H22" s="135"/>
      <c r="I22" s="135"/>
      <c r="Q22" s="90"/>
    </row>
    <row r="23" spans="1:20">
      <c r="A23" s="81" t="s">
        <v>19</v>
      </c>
      <c r="B23" s="63" t="s">
        <v>18</v>
      </c>
      <c r="C23" s="62">
        <f>SUMIF(($M$6:$M$17),3)/3</f>
        <v>1</v>
      </c>
      <c r="D23" s="62"/>
      <c r="E23" s="256"/>
      <c r="F23" s="73">
        <f t="shared" si="2"/>
        <v>1</v>
      </c>
      <c r="G23" s="13"/>
      <c r="H23" s="135"/>
      <c r="I23" s="135"/>
    </row>
    <row r="24" spans="1:20">
      <c r="A24" s="81" t="s">
        <v>20</v>
      </c>
      <c r="B24" s="18" t="s">
        <v>331</v>
      </c>
      <c r="C24" s="62">
        <f>SUMIF(($M$6:$M$17),4)/4</f>
        <v>0</v>
      </c>
      <c r="D24" s="62"/>
      <c r="E24" s="256"/>
      <c r="F24" s="73">
        <f t="shared" si="2"/>
        <v>0</v>
      </c>
      <c r="G24" s="13"/>
      <c r="H24" s="135"/>
      <c r="I24" s="135"/>
    </row>
    <row r="25" spans="1:20">
      <c r="A25" s="81" t="s">
        <v>22</v>
      </c>
      <c r="B25" s="18" t="s">
        <v>21</v>
      </c>
      <c r="C25" s="62">
        <f>SUMIF(($M$6:$M$17),5)/5</f>
        <v>0</v>
      </c>
      <c r="D25" s="62"/>
      <c r="E25" s="256"/>
      <c r="F25" s="73">
        <f t="shared" si="2"/>
        <v>0</v>
      </c>
      <c r="G25" s="13"/>
      <c r="H25" s="135"/>
      <c r="I25" s="135"/>
    </row>
    <row r="26" spans="1:20">
      <c r="A26" s="81" t="s">
        <v>24</v>
      </c>
      <c r="B26" s="241" t="s">
        <v>23</v>
      </c>
      <c r="C26" s="62">
        <f>SUMIF(($M$6:$M$17),6)/6</f>
        <v>7</v>
      </c>
      <c r="D26" s="62"/>
      <c r="E26" s="256"/>
      <c r="F26" s="73">
        <f t="shared" si="2"/>
        <v>7</v>
      </c>
      <c r="G26" s="13"/>
      <c r="H26" s="135"/>
      <c r="I26" s="135"/>
      <c r="P26" s="3"/>
    </row>
    <row r="27" spans="1:20" ht="19.5" thickBot="1">
      <c r="A27" s="462" t="s">
        <v>164</v>
      </c>
      <c r="B27" s="463"/>
      <c r="C27" s="244">
        <f>SUM(C21:C26)</f>
        <v>12</v>
      </c>
      <c r="D27" s="244">
        <f t="shared" ref="D27:F27" si="3">SUM(D21:D26)</f>
        <v>1</v>
      </c>
      <c r="E27" s="244"/>
      <c r="F27" s="245">
        <f t="shared" si="3"/>
        <v>11</v>
      </c>
      <c r="G27" s="13"/>
      <c r="H27" s="135"/>
      <c r="I27" s="135"/>
    </row>
    <row r="30" spans="1:20" ht="45">
      <c r="A30" s="147" t="s">
        <v>319</v>
      </c>
      <c r="B30" s="148">
        <v>108</v>
      </c>
    </row>
    <row r="32" spans="1:20" ht="19.5" customHeight="1">
      <c r="A32" s="144"/>
      <c r="B32" s="161"/>
    </row>
    <row r="33" spans="1:18" s="2" customFormat="1">
      <c r="A33" s="21"/>
      <c r="B33" s="21"/>
      <c r="Q33" s="91"/>
      <c r="R33"/>
    </row>
    <row r="34" spans="1:18" s="2" customFormat="1">
      <c r="A34" s="144"/>
      <c r="B34" s="144"/>
      <c r="Q34" s="91"/>
      <c r="R34"/>
    </row>
    <row r="35" spans="1:18" s="2" customFormat="1">
      <c r="Q35" s="91"/>
      <c r="R35"/>
    </row>
    <row r="36" spans="1:18" s="2" customFormat="1">
      <c r="Q36" s="91"/>
      <c r="R36"/>
    </row>
    <row r="37" spans="1:18" s="2" customFormat="1">
      <c r="Q37" s="91"/>
      <c r="R37"/>
    </row>
    <row r="38" spans="1:18" s="2" customFormat="1">
      <c r="Q38" s="91"/>
      <c r="R38"/>
    </row>
    <row r="39" spans="1:18" s="2" customFormat="1">
      <c r="Q39" s="91"/>
      <c r="R39"/>
    </row>
    <row r="40" spans="1:18" s="2" customFormat="1">
      <c r="Q40" s="91"/>
      <c r="R40"/>
    </row>
    <row r="41" spans="1:18" s="2" customFormat="1">
      <c r="Q41" s="91"/>
      <c r="R41"/>
    </row>
    <row r="42" spans="1:18" s="2" customFormat="1">
      <c r="Q42" s="91"/>
      <c r="R42"/>
    </row>
    <row r="43" spans="1:18" s="2" customFormat="1">
      <c r="Q43" s="91"/>
      <c r="R43"/>
    </row>
    <row r="44" spans="1:18" s="2" customFormat="1">
      <c r="Q44" s="91"/>
      <c r="R44"/>
    </row>
    <row r="45" spans="1:18" s="2" customFormat="1">
      <c r="Q45" s="91"/>
      <c r="R45"/>
    </row>
    <row r="46" spans="1:18" s="2" customFormat="1">
      <c r="Q46" s="91"/>
      <c r="R46"/>
    </row>
    <row r="47" spans="1:18" s="2" customFormat="1">
      <c r="A47" s="13"/>
      <c r="B47" s="21"/>
      <c r="C47" s="13"/>
      <c r="D47" s="135"/>
      <c r="E47" s="135"/>
      <c r="F47" s="135"/>
      <c r="G47" s="13"/>
      <c r="H47" s="135"/>
      <c r="I47" s="135"/>
      <c r="J47" s="21"/>
      <c r="K47" s="21"/>
      <c r="L47" s="21"/>
      <c r="M47" s="21"/>
      <c r="N47" s="21"/>
      <c r="O47" s="21"/>
      <c r="P47" s="21"/>
      <c r="Q47" s="14"/>
      <c r="R47"/>
    </row>
    <row r="48" spans="1:18" s="2" customFormat="1">
      <c r="A48"/>
      <c r="C48"/>
      <c r="D48" s="133"/>
      <c r="E48" s="133"/>
      <c r="F48" s="133"/>
      <c r="G48"/>
      <c r="H48" s="133"/>
      <c r="I48" s="133"/>
      <c r="Q48" s="4"/>
    </row>
    <row r="50" spans="4:17" s="3" customFormat="1">
      <c r="D50" s="134"/>
      <c r="E50" s="134"/>
      <c r="F50" s="134"/>
      <c r="H50" s="134"/>
      <c r="I50" s="134"/>
      <c r="Q50" s="90"/>
    </row>
    <row r="81" spans="1:70"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</row>
    <row r="82" spans="1:70" s="2" customFormat="1">
      <c r="Q82" s="91"/>
      <c r="X82" s="12"/>
      <c r="Y82" s="15"/>
      <c r="Z82" s="15"/>
      <c r="AA82" s="16"/>
      <c r="AB82" s="10"/>
      <c r="AC82" s="15"/>
      <c r="AD82" s="15"/>
      <c r="AE82" s="15"/>
      <c r="AF82" s="15"/>
      <c r="AG82" s="16"/>
      <c r="AH82" s="15"/>
      <c r="AI82" s="15"/>
      <c r="AJ82" s="15"/>
      <c r="AK82" s="15"/>
      <c r="AL82" s="15"/>
      <c r="AM82" s="16"/>
      <c r="AN82" s="15"/>
      <c r="AO82" s="15"/>
      <c r="AP82" s="15"/>
      <c r="AQ82" s="15"/>
      <c r="AR82" s="15"/>
      <c r="AS82" s="16"/>
      <c r="AT82" s="15"/>
      <c r="AU82" s="15"/>
      <c r="AV82" s="15"/>
      <c r="AW82" s="15"/>
      <c r="AX82" s="15"/>
      <c r="AY82" s="16"/>
      <c r="AZ82" s="15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</row>
    <row r="83" spans="1:70"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</row>
    <row r="88" spans="1:70">
      <c r="A88" s="13"/>
      <c r="J88" s="13"/>
      <c r="K88" s="13"/>
      <c r="L88" s="13"/>
      <c r="M88" s="13"/>
      <c r="N88" s="13"/>
      <c r="O88" s="13"/>
      <c r="P88" s="13"/>
      <c r="Q88" s="14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/>
      <c r="AL88" s="13"/>
      <c r="AM88" s="13"/>
      <c r="AN88" s="13"/>
      <c r="AO88" s="13"/>
      <c r="AP88" s="13"/>
      <c r="AQ88" s="13"/>
      <c r="AR88" s="13"/>
      <c r="AS88" s="13"/>
      <c r="AT88" s="13"/>
      <c r="AU88" s="13"/>
      <c r="AV88" s="13"/>
      <c r="AW88" s="13"/>
      <c r="AX88" s="13"/>
      <c r="AY88" s="13"/>
      <c r="AZ88" s="13"/>
      <c r="BA88" s="13"/>
      <c r="BB88" s="13"/>
      <c r="BC88" s="13"/>
      <c r="BD88" s="13"/>
      <c r="BE88" s="13"/>
      <c r="BF88" s="13"/>
      <c r="BG88" s="13"/>
      <c r="BH88" s="13"/>
      <c r="BI88" s="13"/>
      <c r="BJ88" s="13"/>
    </row>
    <row r="89" spans="1:70">
      <c r="A89" s="13"/>
      <c r="J89" s="13"/>
      <c r="K89" s="13"/>
      <c r="L89" s="13"/>
      <c r="M89" s="13"/>
      <c r="N89" s="13"/>
      <c r="O89" s="13"/>
      <c r="P89" s="13"/>
      <c r="Q89" s="14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  <c r="AJ89" s="13"/>
      <c r="AK89" s="13"/>
      <c r="AL89" s="13"/>
      <c r="AM89" s="13"/>
      <c r="AN89" s="13"/>
      <c r="AO89" s="13"/>
      <c r="AP89" s="13"/>
      <c r="AQ89" s="13"/>
      <c r="AR89" s="13"/>
      <c r="AS89" s="13"/>
      <c r="AT89" s="13"/>
      <c r="AU89" s="13"/>
      <c r="AV89" s="13"/>
      <c r="AW89" s="13"/>
      <c r="AX89" s="13"/>
      <c r="AY89" s="13"/>
      <c r="AZ89" s="13"/>
      <c r="BA89" s="13"/>
      <c r="BB89" s="13"/>
      <c r="BC89" s="13"/>
      <c r="BD89" s="13"/>
      <c r="BE89" s="13"/>
      <c r="BF89" s="13"/>
      <c r="BG89" s="13"/>
      <c r="BH89" s="13"/>
      <c r="BI89" s="13"/>
      <c r="BJ89" s="13"/>
    </row>
    <row r="90" spans="1:70" s="6" customFormat="1">
      <c r="A90" s="5"/>
      <c r="J90" s="5"/>
      <c r="K90" s="5"/>
      <c r="L90" s="7"/>
      <c r="M90" s="7"/>
      <c r="N90" s="7"/>
      <c r="O90" s="7"/>
      <c r="P90" s="7"/>
      <c r="Q90" s="8"/>
      <c r="R90" s="8"/>
      <c r="S90" s="5"/>
      <c r="T90" s="5"/>
      <c r="U90" s="5"/>
      <c r="V90" s="5"/>
      <c r="X90" s="5"/>
      <c r="Y90" s="5"/>
      <c r="Z90" s="5"/>
      <c r="AA90" s="5"/>
      <c r="AB90" s="5"/>
      <c r="AC90" s="7"/>
      <c r="AD90" s="5"/>
      <c r="AE90" s="5"/>
      <c r="AF90" s="5"/>
      <c r="AG90" s="5"/>
      <c r="AH90" s="5"/>
      <c r="AI90" s="7"/>
      <c r="AJ90" s="5"/>
      <c r="AK90" s="5"/>
      <c r="AL90" s="5"/>
      <c r="AM90" s="5"/>
      <c r="AN90" s="5"/>
      <c r="AO90" s="7"/>
      <c r="AP90" s="5"/>
      <c r="AQ90" s="5"/>
      <c r="AR90" s="5"/>
      <c r="AS90" s="5"/>
      <c r="AT90" s="5"/>
      <c r="AU90" s="7"/>
      <c r="AV90" s="5"/>
      <c r="AW90" s="5"/>
      <c r="AX90" s="5"/>
      <c r="AY90" s="5"/>
      <c r="AZ90" s="5"/>
    </row>
    <row r="91" spans="1:70">
      <c r="A91" s="13"/>
      <c r="J91" s="13"/>
      <c r="K91" s="13"/>
      <c r="L91" s="13"/>
      <c r="M91" s="13"/>
      <c r="N91" s="13"/>
      <c r="O91" s="13"/>
      <c r="P91" s="13"/>
      <c r="Q91" s="14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</row>
    <row r="92" spans="1:70">
      <c r="A92" s="13"/>
      <c r="J92" s="13"/>
      <c r="K92" s="13"/>
      <c r="L92" s="13"/>
      <c r="M92" s="13"/>
      <c r="N92" s="13"/>
      <c r="O92" s="13"/>
      <c r="P92" s="13"/>
      <c r="Q92" s="14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13"/>
      <c r="AZ92" s="13"/>
      <c r="BA92" s="13"/>
      <c r="BB92" s="13"/>
      <c r="BC92" s="13"/>
      <c r="BD92" s="13"/>
      <c r="BE92" s="13"/>
      <c r="BF92" s="13"/>
      <c r="BG92" s="13"/>
      <c r="BH92" s="13"/>
      <c r="BI92" s="13"/>
      <c r="BJ92" s="13"/>
    </row>
    <row r="93" spans="1:70" s="6" customFormat="1">
      <c r="A93" s="5"/>
      <c r="J93" s="5"/>
      <c r="K93" s="5"/>
      <c r="L93" s="7"/>
      <c r="M93" s="7"/>
      <c r="N93" s="7"/>
      <c r="O93" s="7"/>
      <c r="P93" s="7"/>
      <c r="Q93" s="8"/>
      <c r="R93" s="8"/>
      <c r="S93" s="5"/>
      <c r="T93" s="5"/>
      <c r="U93" s="5"/>
      <c r="V93" s="5"/>
      <c r="W93" s="9"/>
      <c r="Y93" s="5"/>
      <c r="Z93" s="5"/>
      <c r="AA93" s="5"/>
      <c r="AB93" s="5"/>
      <c r="AC93" s="7"/>
      <c r="AD93" s="5"/>
      <c r="AE93" s="5"/>
      <c r="AF93" s="5"/>
      <c r="AG93" s="5"/>
      <c r="AH93" s="5"/>
      <c r="AI93" s="7"/>
      <c r="AJ93" s="5"/>
      <c r="AK93" s="5"/>
      <c r="AL93" s="5"/>
      <c r="AM93" s="5"/>
      <c r="AN93" s="5"/>
      <c r="AO93" s="7"/>
      <c r="AP93" s="5"/>
      <c r="AQ93" s="5"/>
      <c r="AR93" s="5"/>
      <c r="AS93" s="5"/>
      <c r="AT93" s="5"/>
      <c r="AU93" s="7"/>
      <c r="AV93" s="5"/>
      <c r="AW93" s="5"/>
      <c r="AX93" s="5"/>
      <c r="AY93" s="5"/>
      <c r="AZ93" s="5"/>
    </row>
  </sheetData>
  <autoFilter ref="A5:S18"/>
  <sortState ref="A6:M17">
    <sortCondition ref="A6:A17"/>
  </sortState>
  <mergeCells count="3">
    <mergeCell ref="A27:B27"/>
    <mergeCell ref="A4:S4"/>
    <mergeCell ref="A1:S3"/>
  </mergeCells>
  <phoneticPr fontId="24" type="noConversion"/>
  <pageMargins left="0.70866141732283472" right="0.70866141732283472" top="0.74803149606299213" bottom="0.74803149606299213" header="0.31496062992125984" footer="0.31496062992125984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S48"/>
  <sheetViews>
    <sheetView zoomScale="50" zoomScaleNormal="50" zoomScalePageLayoutView="50" workbookViewId="0">
      <selection activeCell="F32" sqref="F32:F39"/>
    </sheetView>
  </sheetViews>
  <sheetFormatPr baseColWidth="10" defaultRowHeight="15"/>
  <cols>
    <col min="1" max="1" width="12.140625" bestFit="1" customWidth="1"/>
    <col min="2" max="2" width="19.42578125" customWidth="1"/>
    <col min="3" max="3" width="18.42578125" style="57" customWidth="1"/>
    <col min="4" max="5" width="18.42578125" style="133" customWidth="1"/>
    <col min="6" max="6" width="22.42578125" style="133" customWidth="1"/>
    <col min="7" max="7" width="18.42578125" customWidth="1"/>
    <col min="8" max="8" width="18.42578125" style="133" customWidth="1"/>
    <col min="9" max="9" width="15.85546875" customWidth="1"/>
    <col min="11" max="12" width="10.85546875" style="57"/>
    <col min="13" max="13" width="67.42578125" customWidth="1"/>
    <col min="14" max="14" width="20.28515625" customWidth="1"/>
    <col min="15" max="15" width="18.42578125" customWidth="1"/>
    <col min="16" max="16" width="13.28515625" style="57" customWidth="1"/>
    <col min="17" max="17" width="15.85546875" style="57" customWidth="1"/>
  </cols>
  <sheetData>
    <row r="1" spans="1:19" ht="15" customHeight="1" thickBot="1">
      <c r="A1" s="476" t="s">
        <v>302</v>
      </c>
      <c r="B1" s="477"/>
      <c r="C1" s="477"/>
      <c r="D1" s="477"/>
      <c r="E1" s="477"/>
      <c r="F1" s="477"/>
      <c r="G1" s="477"/>
      <c r="H1" s="477"/>
      <c r="I1" s="477"/>
      <c r="J1" s="477"/>
      <c r="K1" s="477"/>
      <c r="L1" s="477"/>
      <c r="M1" s="477"/>
      <c r="N1" s="477"/>
      <c r="O1" s="477"/>
      <c r="P1" s="477"/>
      <c r="Q1" s="477"/>
      <c r="R1" s="478"/>
    </row>
    <row r="2" spans="1:19" ht="45">
      <c r="A2" s="100" t="s">
        <v>38</v>
      </c>
      <c r="B2" s="101" t="s">
        <v>304</v>
      </c>
      <c r="C2" s="143" t="s">
        <v>305</v>
      </c>
      <c r="D2" s="143" t="s">
        <v>316</v>
      </c>
      <c r="E2" s="341" t="s">
        <v>277</v>
      </c>
      <c r="F2" s="96" t="s">
        <v>224</v>
      </c>
      <c r="G2" s="101" t="s">
        <v>100</v>
      </c>
      <c r="H2" s="143" t="s">
        <v>276</v>
      </c>
      <c r="I2" s="101" t="s">
        <v>306</v>
      </c>
      <c r="J2" s="101" t="s">
        <v>307</v>
      </c>
      <c r="K2" s="101" t="s">
        <v>157</v>
      </c>
      <c r="L2" s="101" t="s">
        <v>290</v>
      </c>
      <c r="M2" s="102" t="s">
        <v>308</v>
      </c>
      <c r="N2" s="103" t="s">
        <v>289</v>
      </c>
      <c r="O2" s="102" t="s">
        <v>158</v>
      </c>
      <c r="P2" s="101" t="s">
        <v>128</v>
      </c>
      <c r="Q2" s="103" t="s">
        <v>179</v>
      </c>
      <c r="R2" s="104" t="s">
        <v>180</v>
      </c>
    </row>
    <row r="3" spans="1:19" ht="30">
      <c r="A3" s="112">
        <v>39289</v>
      </c>
      <c r="B3" s="185" t="s">
        <v>120</v>
      </c>
      <c r="C3" s="185" t="s">
        <v>108</v>
      </c>
      <c r="D3" s="137" t="s">
        <v>318</v>
      </c>
      <c r="E3" s="348">
        <f>2007-1952</f>
        <v>55</v>
      </c>
      <c r="F3" s="137" t="s">
        <v>225</v>
      </c>
      <c r="G3" s="136">
        <v>38733</v>
      </c>
      <c r="H3" s="348" t="s">
        <v>251</v>
      </c>
      <c r="I3" s="28">
        <v>39814</v>
      </c>
      <c r="J3" s="136">
        <v>39843</v>
      </c>
      <c r="K3" s="137">
        <f>J3-I3</f>
        <v>29</v>
      </c>
      <c r="L3" s="64">
        <v>2</v>
      </c>
      <c r="M3" s="34" t="s">
        <v>334</v>
      </c>
      <c r="N3" s="34"/>
      <c r="O3" s="82" t="s">
        <v>283</v>
      </c>
      <c r="P3" s="94" t="s">
        <v>89</v>
      </c>
      <c r="Q3" s="82">
        <v>37</v>
      </c>
      <c r="R3" s="368"/>
      <c r="S3">
        <v>1</v>
      </c>
    </row>
    <row r="4" spans="1:19" ht="32.25" customHeight="1">
      <c r="A4" s="136">
        <v>39821</v>
      </c>
      <c r="B4" s="185" t="s">
        <v>119</v>
      </c>
      <c r="C4" s="185" t="s">
        <v>115</v>
      </c>
      <c r="D4" s="137" t="s">
        <v>318</v>
      </c>
      <c r="E4" s="348">
        <f>2009-1966</f>
        <v>43</v>
      </c>
      <c r="F4" s="137" t="s">
        <v>225</v>
      </c>
      <c r="G4" s="136">
        <v>39601</v>
      </c>
      <c r="H4" s="388" t="s">
        <v>389</v>
      </c>
      <c r="I4" s="136">
        <v>39821</v>
      </c>
      <c r="J4" s="136">
        <v>40057</v>
      </c>
      <c r="K4" s="137">
        <f>J4-I4</f>
        <v>236</v>
      </c>
      <c r="L4" s="64">
        <v>6</v>
      </c>
      <c r="M4" s="197" t="s">
        <v>291</v>
      </c>
      <c r="N4" s="34" t="s">
        <v>181</v>
      </c>
      <c r="O4" s="34" t="s">
        <v>76</v>
      </c>
      <c r="P4" s="94" t="s">
        <v>89</v>
      </c>
      <c r="Q4" s="82">
        <v>37</v>
      </c>
      <c r="R4" s="368"/>
      <c r="S4">
        <v>1</v>
      </c>
    </row>
    <row r="5" spans="1:19">
      <c r="A5" s="371">
        <v>39821</v>
      </c>
      <c r="B5" s="372" t="s">
        <v>121</v>
      </c>
      <c r="C5" s="372" t="s">
        <v>124</v>
      </c>
      <c r="D5" s="373" t="s">
        <v>317</v>
      </c>
      <c r="E5" s="374">
        <f>2009-1958</f>
        <v>51</v>
      </c>
      <c r="F5" s="373" t="s">
        <v>225</v>
      </c>
      <c r="G5" s="371">
        <v>39764</v>
      </c>
      <c r="H5" s="389" t="s">
        <v>388</v>
      </c>
      <c r="I5" s="371" t="s">
        <v>78</v>
      </c>
      <c r="J5" s="371"/>
      <c r="K5" s="373">
        <v>0</v>
      </c>
      <c r="L5" s="375">
        <v>6</v>
      </c>
      <c r="M5" s="376" t="s">
        <v>151</v>
      </c>
      <c r="N5" s="376" t="s">
        <v>175</v>
      </c>
      <c r="O5" s="376" t="s">
        <v>99</v>
      </c>
      <c r="P5" s="376" t="s">
        <v>41</v>
      </c>
      <c r="Q5" s="377">
        <v>94</v>
      </c>
      <c r="R5" s="378"/>
      <c r="S5" s="379">
        <v>0</v>
      </c>
    </row>
    <row r="6" spans="1:19" s="416" customFormat="1">
      <c r="A6" s="409">
        <v>39830</v>
      </c>
      <c r="B6" s="410" t="s">
        <v>121</v>
      </c>
      <c r="C6" s="410" t="s">
        <v>124</v>
      </c>
      <c r="D6" s="410"/>
      <c r="E6" s="411"/>
      <c r="F6" s="410"/>
      <c r="G6" s="410"/>
      <c r="H6" s="411">
        <v>0</v>
      </c>
      <c r="I6" s="409" t="s">
        <v>78</v>
      </c>
      <c r="J6" s="409"/>
      <c r="K6" s="410">
        <v>0</v>
      </c>
      <c r="L6" s="410"/>
      <c r="M6" s="412" t="s">
        <v>280</v>
      </c>
      <c r="N6" s="412"/>
      <c r="O6" s="412"/>
      <c r="P6" s="412" t="s">
        <v>41</v>
      </c>
      <c r="Q6" s="413">
        <v>94</v>
      </c>
      <c r="R6" s="414"/>
      <c r="S6" s="415"/>
    </row>
    <row r="7" spans="1:19" s="416" customFormat="1">
      <c r="A7" s="417">
        <v>39837</v>
      </c>
      <c r="B7" s="418" t="s">
        <v>121</v>
      </c>
      <c r="C7" s="418" t="s">
        <v>124</v>
      </c>
      <c r="D7" s="418"/>
      <c r="E7" s="419"/>
      <c r="F7" s="418"/>
      <c r="G7" s="418"/>
      <c r="H7" s="419">
        <v>0</v>
      </c>
      <c r="I7" s="417">
        <v>39837</v>
      </c>
      <c r="J7" s="417">
        <v>40178</v>
      </c>
      <c r="K7" s="418">
        <f>J7-I7</f>
        <v>341</v>
      </c>
      <c r="L7" s="418"/>
      <c r="M7" s="420" t="s">
        <v>391</v>
      </c>
      <c r="N7" s="420"/>
      <c r="O7" s="420"/>
      <c r="P7" s="421" t="s">
        <v>41</v>
      </c>
      <c r="Q7" s="422"/>
      <c r="R7" s="423"/>
    </row>
    <row r="8" spans="1:19" ht="30">
      <c r="A8" s="136">
        <v>39839</v>
      </c>
      <c r="B8" s="185" t="s">
        <v>137</v>
      </c>
      <c r="C8" s="185" t="s">
        <v>229</v>
      </c>
      <c r="D8" s="137" t="s">
        <v>317</v>
      </c>
      <c r="E8" s="348">
        <f>2009-1967</f>
        <v>42</v>
      </c>
      <c r="F8" s="137" t="s">
        <v>225</v>
      </c>
      <c r="G8" s="136">
        <v>39597</v>
      </c>
      <c r="H8" s="388" t="s">
        <v>388</v>
      </c>
      <c r="I8" s="136">
        <v>39840</v>
      </c>
      <c r="J8" s="136">
        <v>39862</v>
      </c>
      <c r="K8" s="137">
        <f>J8-I8</f>
        <v>22</v>
      </c>
      <c r="L8" s="64">
        <v>1</v>
      </c>
      <c r="M8" s="196" t="s">
        <v>392</v>
      </c>
      <c r="N8" s="85" t="s">
        <v>175</v>
      </c>
      <c r="O8" s="34" t="s">
        <v>101</v>
      </c>
      <c r="P8" s="94" t="s">
        <v>91</v>
      </c>
      <c r="Q8" s="82">
        <v>31</v>
      </c>
      <c r="R8" s="368"/>
      <c r="S8">
        <v>1</v>
      </c>
    </row>
    <row r="9" spans="1:19" ht="30">
      <c r="A9" s="136">
        <v>39848</v>
      </c>
      <c r="B9" s="185" t="s">
        <v>203</v>
      </c>
      <c r="C9" s="185" t="s">
        <v>204</v>
      </c>
      <c r="D9" s="137" t="s">
        <v>318</v>
      </c>
      <c r="E9" s="348">
        <f>2009-1981</f>
        <v>28</v>
      </c>
      <c r="F9" s="137" t="s">
        <v>225</v>
      </c>
      <c r="G9" s="136">
        <v>39630</v>
      </c>
      <c r="H9" s="388" t="s">
        <v>388</v>
      </c>
      <c r="I9" s="136">
        <v>39848</v>
      </c>
      <c r="J9" s="136">
        <v>39885</v>
      </c>
      <c r="K9" s="137">
        <f>J9-I9</f>
        <v>37</v>
      </c>
      <c r="L9" s="64">
        <v>2</v>
      </c>
      <c r="M9" s="197" t="s">
        <v>393</v>
      </c>
      <c r="N9" s="34" t="s">
        <v>163</v>
      </c>
      <c r="O9" s="34" t="s">
        <v>33</v>
      </c>
      <c r="P9" s="94" t="s">
        <v>89</v>
      </c>
      <c r="Q9" s="82">
        <v>37</v>
      </c>
      <c r="R9" s="368"/>
      <c r="S9">
        <v>1</v>
      </c>
    </row>
    <row r="10" spans="1:19" ht="30">
      <c r="A10" s="371">
        <v>39878</v>
      </c>
      <c r="B10" s="372" t="s">
        <v>72</v>
      </c>
      <c r="C10" s="372" t="s">
        <v>73</v>
      </c>
      <c r="D10" s="373" t="s">
        <v>318</v>
      </c>
      <c r="E10" s="374">
        <f>2009-1987</f>
        <v>22</v>
      </c>
      <c r="F10" s="373" t="s">
        <v>225</v>
      </c>
      <c r="G10" s="371">
        <v>39686</v>
      </c>
      <c r="H10" s="389" t="s">
        <v>388</v>
      </c>
      <c r="I10" s="381" t="s">
        <v>78</v>
      </c>
      <c r="J10" s="377"/>
      <c r="K10" s="373">
        <v>0</v>
      </c>
      <c r="L10" s="375">
        <v>2</v>
      </c>
      <c r="M10" s="380" t="s">
        <v>394</v>
      </c>
      <c r="N10" s="376" t="s">
        <v>177</v>
      </c>
      <c r="O10" s="380" t="s">
        <v>28</v>
      </c>
      <c r="P10" s="376" t="s">
        <v>41</v>
      </c>
      <c r="Q10" s="377"/>
      <c r="R10" s="378"/>
      <c r="S10" s="379">
        <v>0</v>
      </c>
    </row>
    <row r="11" spans="1:19" ht="45">
      <c r="A11" s="371">
        <v>39878</v>
      </c>
      <c r="B11" s="372" t="s">
        <v>113</v>
      </c>
      <c r="C11" s="372" t="s">
        <v>118</v>
      </c>
      <c r="D11" s="373" t="s">
        <v>317</v>
      </c>
      <c r="E11" s="374">
        <f>2009-1971</f>
        <v>38</v>
      </c>
      <c r="F11" s="373" t="s">
        <v>225</v>
      </c>
      <c r="G11" s="371">
        <v>39636</v>
      </c>
      <c r="H11" s="389" t="s">
        <v>388</v>
      </c>
      <c r="I11" s="373" t="s">
        <v>78</v>
      </c>
      <c r="J11" s="373"/>
      <c r="K11" s="373">
        <v>0</v>
      </c>
      <c r="L11" s="375">
        <v>2</v>
      </c>
      <c r="M11" s="380" t="s">
        <v>279</v>
      </c>
      <c r="N11" s="376" t="s">
        <v>178</v>
      </c>
      <c r="O11" s="376" t="s">
        <v>74</v>
      </c>
      <c r="P11" s="376" t="s">
        <v>41</v>
      </c>
      <c r="Q11" s="377"/>
      <c r="R11" s="378"/>
      <c r="S11" s="379">
        <v>0</v>
      </c>
    </row>
    <row r="12" spans="1:19" ht="45">
      <c r="A12" s="136">
        <v>39882</v>
      </c>
      <c r="B12" s="185" t="s">
        <v>113</v>
      </c>
      <c r="C12" s="185" t="s">
        <v>118</v>
      </c>
      <c r="D12" s="137" t="s">
        <v>317</v>
      </c>
      <c r="E12" s="348">
        <f>2009-1971</f>
        <v>38</v>
      </c>
      <c r="F12" s="137" t="s">
        <v>225</v>
      </c>
      <c r="G12" s="136">
        <v>39636</v>
      </c>
      <c r="H12" s="388" t="s">
        <v>388</v>
      </c>
      <c r="I12" s="136">
        <v>39882</v>
      </c>
      <c r="J12" s="136">
        <v>39890</v>
      </c>
      <c r="K12" s="137">
        <f t="shared" ref="K12:K28" si="0">J12-I12</f>
        <v>8</v>
      </c>
      <c r="L12" s="64">
        <v>6</v>
      </c>
      <c r="M12" s="197" t="s">
        <v>292</v>
      </c>
      <c r="N12" s="34" t="s">
        <v>181</v>
      </c>
      <c r="O12" s="197" t="s">
        <v>29</v>
      </c>
      <c r="P12" s="34" t="s">
        <v>41</v>
      </c>
      <c r="Q12" s="82"/>
      <c r="R12" s="368"/>
      <c r="S12">
        <v>1</v>
      </c>
    </row>
    <row r="13" spans="1:19" ht="30">
      <c r="A13" s="136">
        <v>39898</v>
      </c>
      <c r="B13" s="185" t="s">
        <v>201</v>
      </c>
      <c r="C13" s="185" t="s">
        <v>136</v>
      </c>
      <c r="D13" s="137" t="s">
        <v>318</v>
      </c>
      <c r="E13" s="348">
        <f>2009-1961</f>
        <v>48</v>
      </c>
      <c r="F13" s="137" t="s">
        <v>225</v>
      </c>
      <c r="G13" s="136">
        <v>39182</v>
      </c>
      <c r="H13" s="348" t="s">
        <v>251</v>
      </c>
      <c r="I13" s="136">
        <v>39898</v>
      </c>
      <c r="J13" s="136">
        <v>40096</v>
      </c>
      <c r="K13" s="137">
        <f t="shared" si="0"/>
        <v>198</v>
      </c>
      <c r="L13" s="64">
        <v>1</v>
      </c>
      <c r="M13" s="197" t="s">
        <v>398</v>
      </c>
      <c r="N13" s="34" t="s">
        <v>175</v>
      </c>
      <c r="O13" s="34" t="s">
        <v>70</v>
      </c>
      <c r="P13" s="34" t="s">
        <v>97</v>
      </c>
      <c r="Q13" s="82">
        <v>69</v>
      </c>
      <c r="R13" s="368"/>
      <c r="S13">
        <v>1</v>
      </c>
    </row>
    <row r="14" spans="1:19" ht="30">
      <c r="A14" s="136">
        <v>39902</v>
      </c>
      <c r="B14" s="185" t="s">
        <v>232</v>
      </c>
      <c r="C14" s="185" t="s">
        <v>233</v>
      </c>
      <c r="D14" s="137" t="s">
        <v>318</v>
      </c>
      <c r="E14" s="348">
        <f>2009-1980</f>
        <v>29</v>
      </c>
      <c r="F14" s="204" t="s">
        <v>225</v>
      </c>
      <c r="G14" s="136">
        <v>39647</v>
      </c>
      <c r="H14" s="388" t="s">
        <v>388</v>
      </c>
      <c r="I14" s="136">
        <v>39902</v>
      </c>
      <c r="J14" s="136">
        <v>39914</v>
      </c>
      <c r="K14" s="137">
        <f t="shared" si="0"/>
        <v>12</v>
      </c>
      <c r="L14" s="64">
        <v>6</v>
      </c>
      <c r="M14" s="197" t="s">
        <v>278</v>
      </c>
      <c r="N14" s="34" t="s">
        <v>174</v>
      </c>
      <c r="O14" s="34" t="s">
        <v>81</v>
      </c>
      <c r="P14" s="94" t="s">
        <v>89</v>
      </c>
      <c r="Q14" s="82">
        <v>37</v>
      </c>
      <c r="R14" s="368"/>
      <c r="S14">
        <v>1</v>
      </c>
    </row>
    <row r="15" spans="1:19" ht="60">
      <c r="A15" s="136">
        <v>39910</v>
      </c>
      <c r="B15" s="185" t="s">
        <v>199</v>
      </c>
      <c r="C15" s="185" t="s">
        <v>134</v>
      </c>
      <c r="D15" s="137" t="s">
        <v>318</v>
      </c>
      <c r="E15" s="349">
        <f>2009-1969</f>
        <v>40</v>
      </c>
      <c r="F15" s="137" t="s">
        <v>225</v>
      </c>
      <c r="G15" s="136">
        <v>39130</v>
      </c>
      <c r="H15" s="348" t="s">
        <v>252</v>
      </c>
      <c r="I15" s="136">
        <v>39910</v>
      </c>
      <c r="J15" s="136">
        <v>39928</v>
      </c>
      <c r="K15" s="137">
        <f t="shared" si="0"/>
        <v>18</v>
      </c>
      <c r="L15" s="64">
        <v>2</v>
      </c>
      <c r="M15" s="197" t="s">
        <v>399</v>
      </c>
      <c r="N15" s="197" t="s">
        <v>30</v>
      </c>
      <c r="O15" s="197" t="s">
        <v>31</v>
      </c>
      <c r="P15" s="94" t="s">
        <v>89</v>
      </c>
      <c r="Q15" s="82">
        <v>37</v>
      </c>
      <c r="R15" s="368"/>
      <c r="S15">
        <v>1</v>
      </c>
    </row>
    <row r="16" spans="1:19" ht="30">
      <c r="A16" s="35">
        <v>39931</v>
      </c>
      <c r="B16" s="189" t="s">
        <v>111</v>
      </c>
      <c r="C16" s="189" t="s">
        <v>116</v>
      </c>
      <c r="D16" s="26" t="s">
        <v>318</v>
      </c>
      <c r="E16" s="349">
        <f>2009-1956</f>
        <v>53</v>
      </c>
      <c r="F16" s="26" t="s">
        <v>225</v>
      </c>
      <c r="G16" s="51">
        <v>39876</v>
      </c>
      <c r="H16" s="388" t="s">
        <v>388</v>
      </c>
      <c r="I16" s="35">
        <v>39932</v>
      </c>
      <c r="J16" s="35">
        <v>39933</v>
      </c>
      <c r="K16" s="26">
        <f t="shared" si="0"/>
        <v>1</v>
      </c>
      <c r="L16" s="65">
        <v>6</v>
      </c>
      <c r="M16" s="31" t="s">
        <v>395</v>
      </c>
      <c r="N16" s="31" t="s">
        <v>176</v>
      </c>
      <c r="O16" s="31" t="s">
        <v>71</v>
      </c>
      <c r="P16" s="94" t="s">
        <v>41</v>
      </c>
      <c r="Q16" s="82">
        <v>78</v>
      </c>
      <c r="R16" s="369"/>
      <c r="S16">
        <v>1</v>
      </c>
    </row>
    <row r="17" spans="1:19" ht="30">
      <c r="A17" s="136">
        <v>39979</v>
      </c>
      <c r="B17" s="185" t="s">
        <v>322</v>
      </c>
      <c r="C17" s="185" t="s">
        <v>202</v>
      </c>
      <c r="D17" s="137" t="s">
        <v>318</v>
      </c>
      <c r="E17" s="348">
        <f>2009-1953</f>
        <v>56</v>
      </c>
      <c r="F17" s="137" t="s">
        <v>225</v>
      </c>
      <c r="G17" s="136">
        <v>39125</v>
      </c>
      <c r="H17" s="348" t="s">
        <v>252</v>
      </c>
      <c r="I17" s="136">
        <v>39980</v>
      </c>
      <c r="J17" s="136">
        <v>39984</v>
      </c>
      <c r="K17" s="137">
        <f t="shared" si="0"/>
        <v>4</v>
      </c>
      <c r="L17" s="64">
        <v>6</v>
      </c>
      <c r="M17" s="197" t="s">
        <v>32</v>
      </c>
      <c r="N17" s="34" t="s">
        <v>181</v>
      </c>
      <c r="O17" s="34" t="s">
        <v>281</v>
      </c>
      <c r="P17" s="34" t="s">
        <v>96</v>
      </c>
      <c r="Q17" s="82">
        <v>21</v>
      </c>
      <c r="R17" s="368"/>
      <c r="S17">
        <v>1</v>
      </c>
    </row>
    <row r="18" spans="1:19" s="396" customFormat="1" ht="30">
      <c r="A18" s="356">
        <v>39991</v>
      </c>
      <c r="B18" s="390" t="s">
        <v>337</v>
      </c>
      <c r="C18" s="390" t="s">
        <v>234</v>
      </c>
      <c r="D18" s="221" t="s">
        <v>317</v>
      </c>
      <c r="E18" s="391">
        <f>2009-1957</f>
        <v>52</v>
      </c>
      <c r="F18" s="221" t="s">
        <v>225</v>
      </c>
      <c r="G18" s="356">
        <v>39532</v>
      </c>
      <c r="H18" s="391" t="s">
        <v>251</v>
      </c>
      <c r="I18" s="356">
        <v>39994</v>
      </c>
      <c r="J18" s="356">
        <v>40002</v>
      </c>
      <c r="K18" s="137">
        <f t="shared" si="0"/>
        <v>8</v>
      </c>
      <c r="L18" s="392">
        <v>2</v>
      </c>
      <c r="M18" s="226" t="s">
        <v>356</v>
      </c>
      <c r="N18" s="393" t="s">
        <v>283</v>
      </c>
      <c r="O18" s="393" t="s">
        <v>102</v>
      </c>
      <c r="P18" s="393" t="s">
        <v>44</v>
      </c>
      <c r="Q18" s="394">
        <v>77</v>
      </c>
      <c r="R18" s="395"/>
      <c r="S18" s="396">
        <v>1</v>
      </c>
    </row>
    <row r="19" spans="1:19" s="396" customFormat="1">
      <c r="A19" s="397">
        <v>39991</v>
      </c>
      <c r="B19" s="398" t="s">
        <v>337</v>
      </c>
      <c r="C19" s="398" t="s">
        <v>234</v>
      </c>
      <c r="D19" s="399"/>
      <c r="E19" s="400"/>
      <c r="F19" s="399"/>
      <c r="G19" s="397">
        <v>39532</v>
      </c>
      <c r="H19" s="400" t="s">
        <v>251</v>
      </c>
      <c r="I19" s="397">
        <v>40009</v>
      </c>
      <c r="J19" s="397">
        <v>40030</v>
      </c>
      <c r="K19" s="399">
        <f t="shared" si="0"/>
        <v>21</v>
      </c>
      <c r="L19" s="401">
        <v>2</v>
      </c>
      <c r="M19" s="402" t="s">
        <v>336</v>
      </c>
      <c r="N19" s="402"/>
      <c r="O19" s="402"/>
      <c r="P19" s="402"/>
      <c r="Q19" s="403"/>
      <c r="R19" s="404"/>
      <c r="S19" s="396">
        <v>1</v>
      </c>
    </row>
    <row r="20" spans="1:19" ht="30">
      <c r="A20" s="136">
        <v>40010</v>
      </c>
      <c r="B20" s="185" t="s">
        <v>122</v>
      </c>
      <c r="C20" s="185" t="s">
        <v>125</v>
      </c>
      <c r="D20" s="137" t="s">
        <v>317</v>
      </c>
      <c r="E20" s="348">
        <f>2009-1954</f>
        <v>55</v>
      </c>
      <c r="F20" s="137" t="s">
        <v>225</v>
      </c>
      <c r="G20" s="136">
        <v>39638</v>
      </c>
      <c r="H20" s="348" t="s">
        <v>251</v>
      </c>
      <c r="I20" s="136">
        <v>40011</v>
      </c>
      <c r="J20" s="28">
        <v>40176</v>
      </c>
      <c r="K20" s="137">
        <f t="shared" si="0"/>
        <v>165</v>
      </c>
      <c r="L20" s="64">
        <v>1</v>
      </c>
      <c r="M20" s="200" t="s">
        <v>357</v>
      </c>
      <c r="N20" s="200" t="s">
        <v>170</v>
      </c>
      <c r="O20" s="34" t="s">
        <v>77</v>
      </c>
      <c r="P20" s="34" t="s">
        <v>41</v>
      </c>
      <c r="Q20" s="82"/>
      <c r="R20" s="368"/>
      <c r="S20" s="134">
        <v>1</v>
      </c>
    </row>
    <row r="21" spans="1:19" s="133" customFormat="1" ht="30">
      <c r="A21" s="36">
        <v>40016</v>
      </c>
      <c r="B21" s="187" t="s">
        <v>123</v>
      </c>
      <c r="C21" s="187" t="s">
        <v>126</v>
      </c>
      <c r="D21" s="140"/>
      <c r="E21" s="351"/>
      <c r="F21" s="140"/>
      <c r="G21" s="140"/>
      <c r="H21" s="367">
        <v>0</v>
      </c>
      <c r="I21" s="36">
        <v>40032</v>
      </c>
      <c r="J21" s="36">
        <v>40064</v>
      </c>
      <c r="K21" s="140">
        <v>0</v>
      </c>
      <c r="L21" s="158">
        <v>6</v>
      </c>
      <c r="M21" s="154" t="s">
        <v>27</v>
      </c>
      <c r="N21" s="154"/>
      <c r="O21" s="154" t="s">
        <v>82</v>
      </c>
      <c r="P21" s="154" t="s">
        <v>83</v>
      </c>
      <c r="Q21" s="127"/>
      <c r="R21" s="154"/>
      <c r="S21" s="134">
        <v>0</v>
      </c>
    </row>
    <row r="22" spans="1:19" ht="45">
      <c r="A22" s="136">
        <v>40019</v>
      </c>
      <c r="B22" s="185" t="s">
        <v>235</v>
      </c>
      <c r="C22" s="185" t="s">
        <v>236</v>
      </c>
      <c r="D22" s="137" t="s">
        <v>318</v>
      </c>
      <c r="E22" s="348">
        <f>2009-1973</f>
        <v>36</v>
      </c>
      <c r="F22" s="137" t="s">
        <v>225</v>
      </c>
      <c r="G22" s="136">
        <v>39833</v>
      </c>
      <c r="H22" s="388" t="s">
        <v>388</v>
      </c>
      <c r="I22" s="136">
        <v>40019</v>
      </c>
      <c r="J22" s="136">
        <v>40049</v>
      </c>
      <c r="K22" s="137">
        <f t="shared" si="0"/>
        <v>30</v>
      </c>
      <c r="L22" s="64">
        <v>6</v>
      </c>
      <c r="M22" s="197" t="s">
        <v>144</v>
      </c>
      <c r="N22" s="34" t="s">
        <v>173</v>
      </c>
      <c r="O22" s="197" t="s">
        <v>147</v>
      </c>
      <c r="P22" s="139" t="s">
        <v>92</v>
      </c>
      <c r="Q22" s="82"/>
      <c r="R22" s="368"/>
      <c r="S22" s="134">
        <v>1</v>
      </c>
    </row>
    <row r="23" spans="1:19" ht="45">
      <c r="A23" s="136">
        <v>40049</v>
      </c>
      <c r="B23" s="185" t="s">
        <v>320</v>
      </c>
      <c r="C23" s="185" t="s">
        <v>321</v>
      </c>
      <c r="D23" s="137" t="s">
        <v>318</v>
      </c>
      <c r="E23" s="348">
        <f>2009-1969</f>
        <v>40</v>
      </c>
      <c r="F23" s="137" t="s">
        <v>225</v>
      </c>
      <c r="G23" s="136">
        <v>39671</v>
      </c>
      <c r="H23" s="348" t="s">
        <v>251</v>
      </c>
      <c r="I23" s="136">
        <v>40050</v>
      </c>
      <c r="J23" s="136">
        <v>40160</v>
      </c>
      <c r="K23" s="137">
        <f t="shared" si="0"/>
        <v>110</v>
      </c>
      <c r="L23" s="64">
        <v>6</v>
      </c>
      <c r="M23" s="196" t="s">
        <v>396</v>
      </c>
      <c r="N23" s="85" t="s">
        <v>172</v>
      </c>
      <c r="O23" s="197" t="s">
        <v>148</v>
      </c>
      <c r="P23" s="34" t="s">
        <v>41</v>
      </c>
      <c r="Q23" s="82"/>
      <c r="R23" s="368"/>
      <c r="S23" s="134">
        <v>1</v>
      </c>
    </row>
    <row r="24" spans="1:19" ht="30">
      <c r="A24" s="136">
        <v>40073</v>
      </c>
      <c r="B24" s="185" t="s">
        <v>110</v>
      </c>
      <c r="C24" s="185" t="s">
        <v>115</v>
      </c>
      <c r="D24" s="137" t="s">
        <v>318</v>
      </c>
      <c r="E24" s="349">
        <f>2009-1968</f>
        <v>41</v>
      </c>
      <c r="F24" s="137" t="s">
        <v>225</v>
      </c>
      <c r="G24" s="136">
        <v>39314</v>
      </c>
      <c r="H24" s="348" t="s">
        <v>252</v>
      </c>
      <c r="I24" s="136">
        <v>40073</v>
      </c>
      <c r="J24" s="136">
        <v>40090</v>
      </c>
      <c r="K24" s="137">
        <f t="shared" si="0"/>
        <v>17</v>
      </c>
      <c r="L24" s="64">
        <v>6</v>
      </c>
      <c r="M24" s="197" t="s">
        <v>310</v>
      </c>
      <c r="N24" s="34" t="s">
        <v>178</v>
      </c>
      <c r="O24" s="34"/>
      <c r="P24" s="94" t="s">
        <v>89</v>
      </c>
      <c r="Q24" s="82">
        <v>37</v>
      </c>
      <c r="R24" s="368"/>
      <c r="S24" s="134">
        <v>1</v>
      </c>
    </row>
    <row r="25" spans="1:19" ht="45">
      <c r="A25" s="136">
        <v>40105</v>
      </c>
      <c r="B25" s="185" t="s">
        <v>237</v>
      </c>
      <c r="C25" s="185" t="s">
        <v>93</v>
      </c>
      <c r="D25" s="137" t="s">
        <v>318</v>
      </c>
      <c r="E25" s="348">
        <f>2009-1981</f>
        <v>28</v>
      </c>
      <c r="F25" s="137" t="s">
        <v>225</v>
      </c>
      <c r="G25" s="136">
        <v>39581</v>
      </c>
      <c r="H25" s="348" t="s">
        <v>251</v>
      </c>
      <c r="I25" s="136">
        <v>40106</v>
      </c>
      <c r="J25" s="136">
        <v>40108</v>
      </c>
      <c r="K25" s="137">
        <f t="shared" si="0"/>
        <v>2</v>
      </c>
      <c r="L25" s="64">
        <v>6</v>
      </c>
      <c r="M25" s="196" t="s">
        <v>188</v>
      </c>
      <c r="N25" s="85" t="s">
        <v>166</v>
      </c>
      <c r="O25" s="85" t="s">
        <v>104</v>
      </c>
      <c r="P25" s="34" t="s">
        <v>194</v>
      </c>
      <c r="Q25" s="82">
        <v>38</v>
      </c>
      <c r="R25" s="368"/>
      <c r="S25" s="134">
        <v>1</v>
      </c>
    </row>
    <row r="26" spans="1:19" s="106" customFormat="1" ht="36" customHeight="1">
      <c r="A26" s="155">
        <v>40152</v>
      </c>
      <c r="B26" s="190" t="s">
        <v>59</v>
      </c>
      <c r="C26" s="190" t="s">
        <v>206</v>
      </c>
      <c r="D26" s="154"/>
      <c r="E26" s="352"/>
      <c r="F26" s="154"/>
      <c r="G26" s="125">
        <v>39937</v>
      </c>
      <c r="H26" s="367">
        <v>0</v>
      </c>
      <c r="I26" s="155">
        <v>40154</v>
      </c>
      <c r="J26" s="155">
        <v>40174</v>
      </c>
      <c r="K26" s="121">
        <v>0</v>
      </c>
      <c r="L26" s="156">
        <v>6</v>
      </c>
      <c r="M26" s="154" t="s">
        <v>149</v>
      </c>
      <c r="N26" s="157" t="s">
        <v>178</v>
      </c>
      <c r="O26" s="154" t="s">
        <v>106</v>
      </c>
      <c r="P26" s="154" t="s">
        <v>41</v>
      </c>
      <c r="Q26" s="122"/>
      <c r="R26" s="370"/>
      <c r="S26" s="134">
        <v>0</v>
      </c>
    </row>
    <row r="27" spans="1:19" ht="45">
      <c r="A27" s="136">
        <v>40164</v>
      </c>
      <c r="B27" s="185" t="s">
        <v>230</v>
      </c>
      <c r="C27" s="185" t="s">
        <v>231</v>
      </c>
      <c r="D27" s="137" t="s">
        <v>318</v>
      </c>
      <c r="E27" s="348">
        <f>2009-1958</f>
        <v>51</v>
      </c>
      <c r="F27" s="137" t="s">
        <v>225</v>
      </c>
      <c r="G27" s="136">
        <v>39630</v>
      </c>
      <c r="H27" s="348" t="s">
        <v>251</v>
      </c>
      <c r="I27" s="136">
        <v>40165</v>
      </c>
      <c r="J27" s="28">
        <v>40177</v>
      </c>
      <c r="K27" s="137">
        <f t="shared" si="0"/>
        <v>12</v>
      </c>
      <c r="L27" s="64">
        <v>6</v>
      </c>
      <c r="M27" s="197" t="s">
        <v>189</v>
      </c>
      <c r="N27" s="34" t="s">
        <v>173</v>
      </c>
      <c r="O27" s="34" t="s">
        <v>79</v>
      </c>
      <c r="P27" s="34" t="s">
        <v>194</v>
      </c>
      <c r="Q27" s="82">
        <v>38</v>
      </c>
      <c r="R27" s="368"/>
      <c r="S27" s="134">
        <v>1</v>
      </c>
    </row>
    <row r="28" spans="1:19">
      <c r="A28" s="136">
        <v>40175</v>
      </c>
      <c r="B28" s="186" t="s">
        <v>57</v>
      </c>
      <c r="C28" s="186" t="s">
        <v>58</v>
      </c>
      <c r="D28" s="139" t="s">
        <v>318</v>
      </c>
      <c r="E28" s="362">
        <f>2009-1975</f>
        <v>34</v>
      </c>
      <c r="F28" s="139" t="s">
        <v>225</v>
      </c>
      <c r="G28" s="35">
        <v>39632</v>
      </c>
      <c r="H28" s="348" t="s">
        <v>251</v>
      </c>
      <c r="I28" s="51">
        <v>40176</v>
      </c>
      <c r="J28" s="51">
        <v>40178</v>
      </c>
      <c r="K28" s="137">
        <f t="shared" si="0"/>
        <v>2</v>
      </c>
      <c r="L28" s="64">
        <v>2</v>
      </c>
      <c r="M28" s="31" t="s">
        <v>190</v>
      </c>
      <c r="N28" s="83"/>
      <c r="O28" s="31" t="s">
        <v>283</v>
      </c>
      <c r="P28" s="139" t="s">
        <v>44</v>
      </c>
      <c r="Q28" s="94"/>
      <c r="R28" s="368"/>
      <c r="S28" s="134">
        <v>1</v>
      </c>
    </row>
    <row r="29" spans="1:19">
      <c r="K29" s="57">
        <f>SUM(K3:K28)</f>
        <v>1273</v>
      </c>
    </row>
    <row r="30" spans="1:19" ht="15.75" thickBot="1">
      <c r="J30" s="3"/>
    </row>
    <row r="31" spans="1:19" ht="15.75" thickBot="1">
      <c r="A31" s="77" t="s">
        <v>25</v>
      </c>
      <c r="B31" s="78" t="s">
        <v>287</v>
      </c>
      <c r="C31" s="232" t="s">
        <v>288</v>
      </c>
      <c r="D31" s="238" t="s">
        <v>335</v>
      </c>
      <c r="E31" s="345"/>
      <c r="F31" s="79" t="s">
        <v>379</v>
      </c>
      <c r="G31" s="142"/>
      <c r="H31" s="142"/>
    </row>
    <row r="32" spans="1:19">
      <c r="A32" s="231" t="s">
        <v>15</v>
      </c>
      <c r="B32" s="114" t="s">
        <v>14</v>
      </c>
      <c r="C32" s="233">
        <f>SUMIF(($L$3:$L$28),1)</f>
        <v>3</v>
      </c>
      <c r="D32" s="237"/>
      <c r="E32" s="346"/>
      <c r="F32" s="227">
        <f>C32-D32</f>
        <v>3</v>
      </c>
      <c r="G32" s="135"/>
      <c r="H32" s="135"/>
    </row>
    <row r="33" spans="1:18">
      <c r="A33" s="61" t="s">
        <v>17</v>
      </c>
      <c r="B33" s="18" t="s">
        <v>16</v>
      </c>
      <c r="C33" s="233">
        <f>SUMIF(($L$3:$L$28),2)/2</f>
        <v>8</v>
      </c>
      <c r="D33" s="236"/>
      <c r="E33" s="346"/>
      <c r="F33" s="227">
        <f t="shared" ref="F33:F39" si="1">C33-D33</f>
        <v>8</v>
      </c>
      <c r="G33" s="135"/>
      <c r="H33" s="135"/>
    </row>
    <row r="34" spans="1:18">
      <c r="A34" s="61" t="s">
        <v>19</v>
      </c>
      <c r="B34" s="63" t="s">
        <v>18</v>
      </c>
      <c r="C34" s="233">
        <f>SUMIF(($L$3:$L$28),3)/3</f>
        <v>0</v>
      </c>
      <c r="D34" s="236"/>
      <c r="E34" s="346"/>
      <c r="F34" s="227">
        <f t="shared" si="1"/>
        <v>0</v>
      </c>
      <c r="G34" s="135"/>
      <c r="H34" s="135"/>
    </row>
    <row r="35" spans="1:18" s="3" customFormat="1">
      <c r="A35" s="61" t="s">
        <v>20</v>
      </c>
      <c r="B35" s="18" t="s">
        <v>331</v>
      </c>
      <c r="C35" s="233">
        <f>SUMIF(($L$3:$L$28),4)/4</f>
        <v>0</v>
      </c>
      <c r="D35" s="236"/>
      <c r="E35" s="346"/>
      <c r="F35" s="227">
        <f t="shared" si="1"/>
        <v>0</v>
      </c>
      <c r="G35" s="135"/>
      <c r="H35" s="135"/>
      <c r="K35" s="86"/>
      <c r="L35" s="86"/>
      <c r="P35" s="86"/>
      <c r="Q35" s="86"/>
    </row>
    <row r="36" spans="1:18" s="3" customFormat="1">
      <c r="A36" s="61" t="s">
        <v>22</v>
      </c>
      <c r="B36" s="18" t="s">
        <v>21</v>
      </c>
      <c r="C36" s="233">
        <f>SUMIF(($L$3:$L$28),5)/5</f>
        <v>0</v>
      </c>
      <c r="D36" s="236"/>
      <c r="E36" s="346"/>
      <c r="F36" s="227">
        <f t="shared" si="1"/>
        <v>0</v>
      </c>
      <c r="G36" s="135"/>
      <c r="H36" s="135"/>
      <c r="K36" s="86"/>
      <c r="L36" s="86"/>
      <c r="P36" s="86"/>
      <c r="Q36" s="86"/>
    </row>
    <row r="37" spans="1:18" s="3" customFormat="1">
      <c r="A37" s="61" t="s">
        <v>24</v>
      </c>
      <c r="B37" s="18" t="s">
        <v>23</v>
      </c>
      <c r="C37" s="233">
        <f>SUMIF(($L$3:$L$28),6)/6</f>
        <v>13</v>
      </c>
      <c r="D37" s="236">
        <v>2</v>
      </c>
      <c r="E37" s="346"/>
      <c r="F37" s="227">
        <f t="shared" si="1"/>
        <v>11</v>
      </c>
      <c r="G37" s="135"/>
      <c r="H37" s="135"/>
      <c r="K37" s="86"/>
      <c r="L37" s="86"/>
      <c r="P37" s="86"/>
      <c r="Q37" s="86"/>
    </row>
    <row r="38" spans="1:18" s="134" customFormat="1">
      <c r="A38" s="61" t="s">
        <v>221</v>
      </c>
      <c r="B38" s="18" t="s">
        <v>220</v>
      </c>
      <c r="C38" s="233">
        <f>SUMIF(($L$3:$L$28),7)/7</f>
        <v>0</v>
      </c>
      <c r="D38" s="236"/>
      <c r="E38" s="346"/>
      <c r="F38" s="227">
        <f t="shared" si="1"/>
        <v>0</v>
      </c>
      <c r="G38" s="135"/>
      <c r="H38" s="135"/>
      <c r="K38" s="86"/>
      <c r="L38" s="86"/>
      <c r="P38" s="86"/>
      <c r="Q38" s="86"/>
    </row>
    <row r="39" spans="1:18" s="134" customFormat="1" ht="15.75" thickBot="1">
      <c r="A39" s="230" t="s">
        <v>223</v>
      </c>
      <c r="B39" s="115" t="s">
        <v>329</v>
      </c>
      <c r="C39" s="233">
        <f>SUMIF(($L$3:$L$28),7)/7</f>
        <v>0</v>
      </c>
      <c r="D39" s="239"/>
      <c r="E39" s="135"/>
      <c r="F39" s="227">
        <f t="shared" si="1"/>
        <v>0</v>
      </c>
      <c r="G39" s="135"/>
      <c r="H39" s="135"/>
      <c r="K39" s="86"/>
      <c r="L39" s="86"/>
      <c r="P39" s="86"/>
      <c r="Q39" s="86"/>
    </row>
    <row r="40" spans="1:18" s="3" customFormat="1" ht="15.75" thickBot="1">
      <c r="A40" s="479" t="s">
        <v>107</v>
      </c>
      <c r="B40" s="480"/>
      <c r="C40" s="234">
        <f>SUM(C32:C39)</f>
        <v>24</v>
      </c>
      <c r="D40" s="234">
        <f t="shared" ref="D40:F40" si="2">SUM(D32:D39)</f>
        <v>2</v>
      </c>
      <c r="E40" s="347"/>
      <c r="F40" s="240">
        <f t="shared" si="2"/>
        <v>22</v>
      </c>
      <c r="H40" s="134"/>
      <c r="K40" s="86"/>
      <c r="L40" s="86"/>
      <c r="P40" s="86"/>
      <c r="Q40" s="86"/>
    </row>
    <row r="41" spans="1:18" s="3" customFormat="1" ht="15.75" thickBot="1">
      <c r="C41" s="86"/>
      <c r="D41" s="134"/>
      <c r="E41" s="134"/>
      <c r="F41" s="134"/>
      <c r="H41" s="134"/>
      <c r="K41" s="86"/>
      <c r="L41" s="86"/>
      <c r="P41" s="86"/>
      <c r="Q41" s="86"/>
    </row>
    <row r="42" spans="1:18" ht="15.75" thickBot="1">
      <c r="A42" s="332" t="s">
        <v>272</v>
      </c>
      <c r="B42" s="331">
        <v>151</v>
      </c>
    </row>
    <row r="44" spans="1:18" s="133" customFormat="1" ht="15.75" thickBot="1">
      <c r="C44" s="57"/>
      <c r="K44" s="57"/>
      <c r="L44" s="57"/>
      <c r="P44" s="57"/>
      <c r="Q44" s="57"/>
    </row>
    <row r="45" spans="1:18" ht="19.5" thickBot="1">
      <c r="A45" s="76"/>
      <c r="B45" s="75" t="s">
        <v>84</v>
      </c>
      <c r="C45" s="59"/>
      <c r="D45" s="76"/>
      <c r="E45" s="76"/>
      <c r="F45" s="76"/>
      <c r="G45" s="76"/>
      <c r="H45" s="76"/>
      <c r="I45" s="76"/>
      <c r="J45" s="76"/>
      <c r="K45" s="59"/>
      <c r="L45" s="59"/>
      <c r="M45" s="76"/>
      <c r="N45" s="76"/>
      <c r="O45" s="76"/>
      <c r="P45" s="60"/>
    </row>
    <row r="46" spans="1:18" ht="30" customHeight="1" thickBot="1">
      <c r="A46" s="45">
        <v>40152</v>
      </c>
      <c r="B46" s="43" t="s">
        <v>205</v>
      </c>
      <c r="C46" s="92" t="s">
        <v>206</v>
      </c>
      <c r="D46" s="44"/>
      <c r="E46" s="44"/>
      <c r="F46" s="44"/>
      <c r="G46" s="44"/>
      <c r="H46" s="44"/>
      <c r="I46" s="46">
        <v>40154</v>
      </c>
      <c r="J46" s="46">
        <v>40175</v>
      </c>
      <c r="K46" s="92">
        <f t="shared" ref="K46" si="3">J46-I46</f>
        <v>21</v>
      </c>
      <c r="L46" s="92"/>
      <c r="M46" s="50" t="s">
        <v>332</v>
      </c>
      <c r="N46" s="47"/>
      <c r="O46" s="47"/>
      <c r="P46" s="87" t="s">
        <v>41</v>
      </c>
    </row>
    <row r="47" spans="1:18" ht="30">
      <c r="A47" s="54">
        <v>40016</v>
      </c>
      <c r="B47" s="52" t="s">
        <v>123</v>
      </c>
      <c r="C47" s="93" t="s">
        <v>126</v>
      </c>
      <c r="D47" s="53"/>
      <c r="E47" s="53"/>
      <c r="F47" s="53"/>
      <c r="G47" s="53"/>
      <c r="H47" s="53"/>
      <c r="I47" s="54">
        <v>40032</v>
      </c>
      <c r="J47" s="54">
        <v>40064</v>
      </c>
      <c r="K47" s="93">
        <f>J47-I47</f>
        <v>32</v>
      </c>
      <c r="L47" s="93"/>
      <c r="M47" s="55" t="s">
        <v>27</v>
      </c>
      <c r="N47" s="55"/>
      <c r="O47" s="55" t="s">
        <v>82</v>
      </c>
      <c r="P47" s="88" t="s">
        <v>83</v>
      </c>
      <c r="Q47" s="98"/>
      <c r="R47" s="58"/>
    </row>
    <row r="48" spans="1:18" ht="30.75" customHeight="1">
      <c r="A48" s="24"/>
      <c r="B48" s="22"/>
      <c r="C48" s="137"/>
      <c r="D48" s="23"/>
      <c r="E48" s="23"/>
      <c r="F48" s="23"/>
      <c r="G48" s="23"/>
      <c r="H48" s="23"/>
      <c r="I48" s="24"/>
      <c r="J48" s="24"/>
      <c r="K48" s="27"/>
      <c r="L48" s="27"/>
      <c r="M48" s="56"/>
      <c r="N48" s="56"/>
      <c r="O48" s="25"/>
      <c r="P48" s="89"/>
    </row>
  </sheetData>
  <autoFilter ref="A2:R29"/>
  <sortState ref="A4:N26">
    <sortCondition ref="A4:A26"/>
  </sortState>
  <mergeCells count="2">
    <mergeCell ref="A1:R1"/>
    <mergeCell ref="A40:B40"/>
  </mergeCells>
  <phoneticPr fontId="24" type="noConversion"/>
  <pageMargins left="0.70866141732283472" right="0.70866141732283472" top="0.74803149606299213" bottom="0.74803149606299213" header="0.31496062992125984" footer="0.31496062992125984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T75"/>
  <sheetViews>
    <sheetView topLeftCell="A16" zoomScale="75" zoomScaleNormal="75" zoomScalePageLayoutView="75" workbookViewId="0">
      <selection activeCell="H11" sqref="H11"/>
    </sheetView>
  </sheetViews>
  <sheetFormatPr baseColWidth="10" defaultRowHeight="15"/>
  <cols>
    <col min="1" max="1" width="13" customWidth="1"/>
    <col min="2" max="2" width="18.140625" customWidth="1"/>
    <col min="4" max="5" width="10.85546875" style="133"/>
    <col min="6" max="6" width="23.85546875" style="133" customWidth="1"/>
    <col min="7" max="7" width="13.42578125" customWidth="1"/>
    <col min="8" max="8" width="13.42578125" style="133" customWidth="1"/>
    <col min="9" max="9" width="15.85546875" customWidth="1"/>
    <col min="10" max="10" width="14" customWidth="1"/>
    <col min="11" max="11" width="15.28515625" customWidth="1"/>
    <col min="13" max="13" width="54.42578125" customWidth="1"/>
    <col min="14" max="14" width="21" style="67" customWidth="1"/>
    <col min="15" max="15" width="22.42578125" customWidth="1"/>
    <col min="16" max="16" width="14.7109375" style="57" customWidth="1"/>
    <col min="17" max="17" width="15.42578125" style="1" customWidth="1"/>
  </cols>
  <sheetData>
    <row r="1" spans="1:20" ht="15.75" thickBot="1">
      <c r="A1" s="481" t="s">
        <v>303</v>
      </c>
      <c r="B1" s="482"/>
      <c r="C1" s="482"/>
      <c r="D1" s="482"/>
      <c r="E1" s="482"/>
      <c r="F1" s="482"/>
      <c r="G1" s="482"/>
      <c r="H1" s="482"/>
      <c r="I1" s="482"/>
      <c r="J1" s="482"/>
      <c r="K1" s="482"/>
      <c r="L1" s="482"/>
      <c r="M1" s="482"/>
      <c r="N1" s="482"/>
      <c r="O1" s="482"/>
      <c r="P1" s="482"/>
      <c r="Q1" s="482"/>
      <c r="R1" s="483"/>
    </row>
    <row r="2" spans="1:20" ht="30">
      <c r="A2" s="100" t="s">
        <v>38</v>
      </c>
      <c r="B2" s="101" t="s">
        <v>304</v>
      </c>
      <c r="C2" s="101" t="s">
        <v>305</v>
      </c>
      <c r="D2" s="143" t="s">
        <v>316</v>
      </c>
      <c r="E2" s="361" t="s">
        <v>277</v>
      </c>
      <c r="F2" s="96" t="s">
        <v>224</v>
      </c>
      <c r="G2" s="101" t="s">
        <v>100</v>
      </c>
      <c r="H2" s="360" t="s">
        <v>276</v>
      </c>
      <c r="I2" s="101" t="s">
        <v>306</v>
      </c>
      <c r="J2" s="101" t="s">
        <v>307</v>
      </c>
      <c r="K2" s="101" t="s">
        <v>157</v>
      </c>
      <c r="L2" s="101" t="s">
        <v>290</v>
      </c>
      <c r="M2" s="102" t="s">
        <v>308</v>
      </c>
      <c r="N2" s="103" t="s">
        <v>289</v>
      </c>
      <c r="O2" s="102" t="s">
        <v>158</v>
      </c>
      <c r="P2" s="101" t="s">
        <v>128</v>
      </c>
      <c r="Q2" s="107" t="s">
        <v>179</v>
      </c>
      <c r="R2" s="104" t="s">
        <v>180</v>
      </c>
    </row>
    <row r="3" spans="1:20" ht="30" customHeight="1">
      <c r="A3" s="136">
        <v>39837</v>
      </c>
      <c r="B3" s="185" t="s">
        <v>121</v>
      </c>
      <c r="C3" s="185" t="s">
        <v>124</v>
      </c>
      <c r="D3" s="137" t="s">
        <v>317</v>
      </c>
      <c r="E3" s="350">
        <f>2009-1958</f>
        <v>51</v>
      </c>
      <c r="F3" s="137" t="s">
        <v>225</v>
      </c>
      <c r="G3" s="136">
        <v>39764</v>
      </c>
      <c r="H3" s="405" t="s">
        <v>388</v>
      </c>
      <c r="I3" s="28">
        <v>40179</v>
      </c>
      <c r="J3" s="136">
        <v>40543</v>
      </c>
      <c r="K3" s="137">
        <f t="shared" ref="K3:K8" si="0">J3-I3</f>
        <v>364</v>
      </c>
      <c r="L3" s="64">
        <v>6</v>
      </c>
      <c r="M3" s="354" t="s">
        <v>162</v>
      </c>
      <c r="N3" s="228"/>
      <c r="O3" s="34"/>
      <c r="P3" s="137" t="s">
        <v>41</v>
      </c>
      <c r="Q3" s="94"/>
      <c r="R3" s="62" t="s">
        <v>371</v>
      </c>
      <c r="S3">
        <v>1</v>
      </c>
    </row>
    <row r="4" spans="1:20" ht="30">
      <c r="A4" s="136">
        <v>40010</v>
      </c>
      <c r="B4" s="185" t="s">
        <v>122</v>
      </c>
      <c r="C4" s="185" t="s">
        <v>125</v>
      </c>
      <c r="D4" s="137" t="s">
        <v>317</v>
      </c>
      <c r="E4" s="350">
        <f>2009-1954</f>
        <v>55</v>
      </c>
      <c r="F4" s="137" t="s">
        <v>225</v>
      </c>
      <c r="G4" s="136">
        <v>39638</v>
      </c>
      <c r="H4" s="350" t="s">
        <v>251</v>
      </c>
      <c r="I4" s="28">
        <v>40179</v>
      </c>
      <c r="J4" s="136">
        <v>40189</v>
      </c>
      <c r="K4" s="137">
        <f t="shared" si="0"/>
        <v>10</v>
      </c>
      <c r="L4" s="64">
        <v>1</v>
      </c>
      <c r="M4" s="25" t="s">
        <v>80</v>
      </c>
      <c r="N4" s="82" t="s">
        <v>170</v>
      </c>
      <c r="O4" s="25" t="s">
        <v>77</v>
      </c>
      <c r="P4" s="137" t="s">
        <v>41</v>
      </c>
      <c r="Q4" s="94"/>
      <c r="R4" s="62" t="s">
        <v>371</v>
      </c>
      <c r="S4" s="133">
        <v>1</v>
      </c>
      <c r="T4" s="133"/>
    </row>
    <row r="5" spans="1:20" ht="30">
      <c r="A5" s="136">
        <v>40164</v>
      </c>
      <c r="B5" s="186" t="s">
        <v>230</v>
      </c>
      <c r="C5" s="186" t="s">
        <v>231</v>
      </c>
      <c r="D5" s="139" t="s">
        <v>318</v>
      </c>
      <c r="E5" s="350">
        <f>2009-1958</f>
        <v>51</v>
      </c>
      <c r="F5" s="139" t="s">
        <v>225</v>
      </c>
      <c r="G5" s="136">
        <v>39630</v>
      </c>
      <c r="H5" s="350" t="s">
        <v>251</v>
      </c>
      <c r="I5" s="28">
        <v>40179</v>
      </c>
      <c r="J5" s="136">
        <v>40198</v>
      </c>
      <c r="K5" s="137">
        <f t="shared" si="0"/>
        <v>19</v>
      </c>
      <c r="L5" s="64">
        <v>6</v>
      </c>
      <c r="M5" s="25" t="s">
        <v>80</v>
      </c>
      <c r="N5" s="82" t="s">
        <v>173</v>
      </c>
      <c r="O5" s="25" t="s">
        <v>79</v>
      </c>
      <c r="P5" s="137" t="s">
        <v>194</v>
      </c>
      <c r="Q5" s="94"/>
      <c r="R5" s="62" t="s">
        <v>373</v>
      </c>
      <c r="S5" s="133">
        <v>1</v>
      </c>
      <c r="T5" s="133"/>
    </row>
    <row r="6" spans="1:20" ht="36" customHeight="1">
      <c r="A6" s="136">
        <v>40175</v>
      </c>
      <c r="B6" s="186" t="s">
        <v>57</v>
      </c>
      <c r="C6" s="186" t="s">
        <v>58</v>
      </c>
      <c r="D6" s="139" t="s">
        <v>318</v>
      </c>
      <c r="E6" s="362">
        <f>2009-1975</f>
        <v>34</v>
      </c>
      <c r="F6" s="139" t="s">
        <v>225</v>
      </c>
      <c r="G6" s="35">
        <v>39632</v>
      </c>
      <c r="H6" s="350" t="s">
        <v>251</v>
      </c>
      <c r="I6" s="51">
        <v>40179</v>
      </c>
      <c r="J6" s="51">
        <v>40183</v>
      </c>
      <c r="K6" s="137">
        <f t="shared" si="0"/>
        <v>4</v>
      </c>
      <c r="L6" s="64">
        <v>2</v>
      </c>
      <c r="M6" s="48" t="s">
        <v>105</v>
      </c>
      <c r="N6" s="83"/>
      <c r="O6" s="31" t="s">
        <v>283</v>
      </c>
      <c r="P6" s="139" t="s">
        <v>390</v>
      </c>
      <c r="Q6" s="94"/>
      <c r="R6" s="62" t="s">
        <v>371</v>
      </c>
      <c r="S6" s="133">
        <v>1</v>
      </c>
      <c r="T6" s="133"/>
    </row>
    <row r="7" spans="1:20" ht="39.75" customHeight="1">
      <c r="A7" s="136">
        <v>40213</v>
      </c>
      <c r="B7" s="186" t="s">
        <v>241</v>
      </c>
      <c r="C7" s="186" t="s">
        <v>242</v>
      </c>
      <c r="D7" s="139" t="s">
        <v>318</v>
      </c>
      <c r="E7" s="362">
        <f>2010-1979</f>
        <v>31</v>
      </c>
      <c r="F7" s="139" t="s">
        <v>227</v>
      </c>
      <c r="G7" s="35">
        <v>40182</v>
      </c>
      <c r="H7" s="405" t="s">
        <v>388</v>
      </c>
      <c r="I7" s="136">
        <v>40213</v>
      </c>
      <c r="J7" s="136">
        <v>40436</v>
      </c>
      <c r="K7" s="137">
        <f t="shared" si="0"/>
        <v>223</v>
      </c>
      <c r="L7" s="64">
        <v>2</v>
      </c>
      <c r="M7" s="48" t="s">
        <v>142</v>
      </c>
      <c r="N7" s="83"/>
      <c r="O7" s="31" t="s">
        <v>283</v>
      </c>
      <c r="P7" s="137" t="s">
        <v>194</v>
      </c>
      <c r="Q7" s="94"/>
      <c r="R7" s="62" t="s">
        <v>370</v>
      </c>
      <c r="S7" s="133">
        <v>1</v>
      </c>
      <c r="T7" s="133"/>
    </row>
    <row r="8" spans="1:20" ht="30">
      <c r="A8" s="136">
        <v>40217</v>
      </c>
      <c r="B8" s="186" t="s">
        <v>55</v>
      </c>
      <c r="C8" s="186" t="s">
        <v>56</v>
      </c>
      <c r="D8" s="139" t="s">
        <v>317</v>
      </c>
      <c r="E8" s="362">
        <f>2010-1955</f>
        <v>55</v>
      </c>
      <c r="F8" s="139" t="s">
        <v>225</v>
      </c>
      <c r="G8" s="35">
        <v>39995</v>
      </c>
      <c r="H8" s="405" t="s">
        <v>388</v>
      </c>
      <c r="I8" s="51">
        <v>40218</v>
      </c>
      <c r="J8" s="51">
        <v>40231</v>
      </c>
      <c r="K8" s="137">
        <f t="shared" si="0"/>
        <v>13</v>
      </c>
      <c r="L8" s="64">
        <v>1</v>
      </c>
      <c r="M8" s="49" t="s">
        <v>2</v>
      </c>
      <c r="N8" s="84" t="s">
        <v>175</v>
      </c>
      <c r="O8" s="32" t="s">
        <v>150</v>
      </c>
      <c r="P8" s="35" t="s">
        <v>10</v>
      </c>
      <c r="Q8" s="94"/>
      <c r="R8" s="62" t="s">
        <v>371</v>
      </c>
      <c r="S8" s="133">
        <v>1</v>
      </c>
      <c r="T8" s="133"/>
    </row>
    <row r="9" spans="1:20" ht="30">
      <c r="A9" s="29">
        <v>40220</v>
      </c>
      <c r="B9" s="187" t="s">
        <v>50</v>
      </c>
      <c r="C9" s="187" t="s">
        <v>51</v>
      </c>
      <c r="D9" s="140"/>
      <c r="E9" s="351"/>
      <c r="F9" s="140"/>
      <c r="G9" s="36">
        <v>39923</v>
      </c>
      <c r="H9" s="367">
        <f t="shared" ref="H9" si="1">A9-G9</f>
        <v>297</v>
      </c>
      <c r="I9" s="29">
        <v>40222</v>
      </c>
      <c r="J9" s="29">
        <v>40230</v>
      </c>
      <c r="K9" s="138">
        <v>0</v>
      </c>
      <c r="L9" s="119">
        <v>6</v>
      </c>
      <c r="M9" s="201" t="s">
        <v>185</v>
      </c>
      <c r="N9" s="120" t="s">
        <v>171</v>
      </c>
      <c r="O9" s="121" t="s">
        <v>284</v>
      </c>
      <c r="P9" s="138" t="s">
        <v>194</v>
      </c>
      <c r="Q9" s="122"/>
      <c r="R9" s="355" t="s">
        <v>323</v>
      </c>
      <c r="S9" s="133">
        <v>1</v>
      </c>
      <c r="T9" s="133"/>
    </row>
    <row r="10" spans="1:20">
      <c r="A10" s="136">
        <v>40257</v>
      </c>
      <c r="B10" s="185" t="s">
        <v>152</v>
      </c>
      <c r="C10" s="185" t="s">
        <v>153</v>
      </c>
      <c r="D10" s="139" t="s">
        <v>318</v>
      </c>
      <c r="E10" s="362">
        <f>2010-1979</f>
        <v>31</v>
      </c>
      <c r="F10" s="139" t="s">
        <v>225</v>
      </c>
      <c r="G10" s="136">
        <v>40052</v>
      </c>
      <c r="H10" s="405" t="s">
        <v>388</v>
      </c>
      <c r="I10" s="137" t="s">
        <v>64</v>
      </c>
      <c r="J10" s="137"/>
      <c r="K10" s="137">
        <v>0</v>
      </c>
      <c r="L10" s="64">
        <v>5</v>
      </c>
      <c r="M10" s="48" t="s">
        <v>160</v>
      </c>
      <c r="N10" s="83"/>
      <c r="O10" s="31" t="s">
        <v>12</v>
      </c>
      <c r="P10" s="139" t="s">
        <v>90</v>
      </c>
      <c r="Q10" s="94">
        <v>42</v>
      </c>
      <c r="R10" s="62" t="s">
        <v>293</v>
      </c>
      <c r="S10" s="133">
        <v>1</v>
      </c>
      <c r="T10" s="133"/>
    </row>
    <row r="11" spans="1:20" ht="30">
      <c r="A11" s="136">
        <v>40264</v>
      </c>
      <c r="B11" s="186" t="s">
        <v>199</v>
      </c>
      <c r="C11" s="186" t="s">
        <v>134</v>
      </c>
      <c r="D11" s="139" t="s">
        <v>318</v>
      </c>
      <c r="E11" s="363">
        <f>2010-1969</f>
        <v>41</v>
      </c>
      <c r="F11" s="139" t="s">
        <v>225</v>
      </c>
      <c r="G11" s="112">
        <v>39130</v>
      </c>
      <c r="H11" s="350" t="s">
        <v>253</v>
      </c>
      <c r="I11" s="137" t="s">
        <v>64</v>
      </c>
      <c r="J11" s="137"/>
      <c r="K11" s="137">
        <v>0</v>
      </c>
      <c r="L11" s="64">
        <v>5</v>
      </c>
      <c r="M11" s="202" t="s">
        <v>300</v>
      </c>
      <c r="N11" s="82" t="s">
        <v>171</v>
      </c>
      <c r="O11" s="34" t="s">
        <v>68</v>
      </c>
      <c r="P11" s="94" t="s">
        <v>89</v>
      </c>
      <c r="Q11" s="94" t="s">
        <v>5</v>
      </c>
      <c r="R11" s="62" t="s">
        <v>371</v>
      </c>
      <c r="S11" s="133">
        <v>1</v>
      </c>
      <c r="T11" s="133"/>
    </row>
    <row r="12" spans="1:20" ht="30">
      <c r="A12" s="136">
        <v>40280</v>
      </c>
      <c r="B12" s="186" t="s">
        <v>243</v>
      </c>
      <c r="C12" s="186" t="s">
        <v>244</v>
      </c>
      <c r="D12" s="137" t="s">
        <v>317</v>
      </c>
      <c r="E12" s="350">
        <f>2010-1965</f>
        <v>45</v>
      </c>
      <c r="F12" s="137" t="s">
        <v>225</v>
      </c>
      <c r="G12" s="35">
        <v>40244</v>
      </c>
      <c r="H12" s="405" t="s">
        <v>388</v>
      </c>
      <c r="I12" s="137" t="s">
        <v>64</v>
      </c>
      <c r="J12" s="137"/>
      <c r="K12" s="137">
        <v>0</v>
      </c>
      <c r="L12" s="64">
        <v>3</v>
      </c>
      <c r="M12" s="49" t="s">
        <v>1</v>
      </c>
      <c r="N12" s="84"/>
      <c r="O12" s="32"/>
      <c r="P12" s="94" t="s">
        <v>89</v>
      </c>
      <c r="Q12" s="94"/>
      <c r="R12" s="62" t="s">
        <v>371</v>
      </c>
      <c r="S12" s="133">
        <v>1</v>
      </c>
      <c r="T12" s="133"/>
    </row>
    <row r="13" spans="1:20" ht="30" customHeight="1">
      <c r="A13" s="136">
        <v>40281</v>
      </c>
      <c r="B13" s="186" t="s">
        <v>55</v>
      </c>
      <c r="C13" s="186" t="s">
        <v>56</v>
      </c>
      <c r="D13" s="137" t="s">
        <v>317</v>
      </c>
      <c r="E13" s="362">
        <f>2010-1955</f>
        <v>55</v>
      </c>
      <c r="F13" s="137" t="s">
        <v>225</v>
      </c>
      <c r="G13" s="35">
        <v>39995</v>
      </c>
      <c r="H13" s="405" t="s">
        <v>388</v>
      </c>
      <c r="I13" s="136">
        <v>40282</v>
      </c>
      <c r="J13" s="51">
        <v>40427</v>
      </c>
      <c r="K13" s="137">
        <f>J13-I13</f>
        <v>145</v>
      </c>
      <c r="L13" s="64">
        <v>2</v>
      </c>
      <c r="M13" s="49" t="s">
        <v>103</v>
      </c>
      <c r="N13" s="84"/>
      <c r="O13" s="32" t="s">
        <v>283</v>
      </c>
      <c r="P13" s="35" t="s">
        <v>10</v>
      </c>
      <c r="Q13" s="94"/>
      <c r="R13" s="62" t="s">
        <v>411</v>
      </c>
      <c r="S13" s="133">
        <v>1</v>
      </c>
      <c r="T13" s="133"/>
    </row>
    <row r="14" spans="1:20">
      <c r="A14" s="136">
        <v>40288</v>
      </c>
      <c r="B14" s="185" t="s">
        <v>60</v>
      </c>
      <c r="C14" s="185" t="s">
        <v>61</v>
      </c>
      <c r="D14" s="139" t="s">
        <v>318</v>
      </c>
      <c r="E14" s="362">
        <f>2010-1973</f>
        <v>37</v>
      </c>
      <c r="F14" s="139" t="s">
        <v>225</v>
      </c>
      <c r="G14" s="136">
        <v>40057</v>
      </c>
      <c r="H14" s="405" t="s">
        <v>388</v>
      </c>
      <c r="I14" s="136">
        <v>40288</v>
      </c>
      <c r="J14" s="136">
        <v>40543</v>
      </c>
      <c r="K14" s="137">
        <f>J14-I14</f>
        <v>255</v>
      </c>
      <c r="L14" s="64">
        <v>1</v>
      </c>
      <c r="M14" s="48" t="s">
        <v>298</v>
      </c>
      <c r="N14" s="83" t="s">
        <v>175</v>
      </c>
      <c r="O14" s="31" t="s">
        <v>150</v>
      </c>
      <c r="P14" s="139" t="s">
        <v>409</v>
      </c>
      <c r="Q14" s="94" t="s">
        <v>6</v>
      </c>
      <c r="R14" s="62" t="s">
        <v>371</v>
      </c>
      <c r="S14" s="133">
        <v>1</v>
      </c>
      <c r="T14" s="133"/>
    </row>
    <row r="15" spans="1:20" ht="30">
      <c r="A15" s="136">
        <v>40323</v>
      </c>
      <c r="B15" s="186" t="s">
        <v>240</v>
      </c>
      <c r="C15" s="186" t="s">
        <v>236</v>
      </c>
      <c r="D15" s="139" t="s">
        <v>318</v>
      </c>
      <c r="E15" s="362">
        <f>2010-1963</f>
        <v>47</v>
      </c>
      <c r="F15" s="139" t="s">
        <v>225</v>
      </c>
      <c r="G15" s="35">
        <v>39804</v>
      </c>
      <c r="H15" s="350" t="s">
        <v>251</v>
      </c>
      <c r="I15" s="136">
        <v>40324</v>
      </c>
      <c r="J15" s="136">
        <v>40345</v>
      </c>
      <c r="K15" s="137">
        <f>J15-I15</f>
        <v>21</v>
      </c>
      <c r="L15" s="64">
        <v>6</v>
      </c>
      <c r="M15" s="49" t="s">
        <v>169</v>
      </c>
      <c r="N15" s="84" t="s">
        <v>178</v>
      </c>
      <c r="O15" s="32" t="s">
        <v>222</v>
      </c>
      <c r="P15" s="139" t="s">
        <v>409</v>
      </c>
      <c r="Q15" s="94" t="s">
        <v>7</v>
      </c>
      <c r="R15" s="62" t="s">
        <v>371</v>
      </c>
      <c r="S15" s="133">
        <v>1</v>
      </c>
      <c r="T15" s="133"/>
    </row>
    <row r="16" spans="1:20" ht="30" customHeight="1">
      <c r="A16" s="29">
        <v>40330</v>
      </c>
      <c r="B16" s="188" t="s">
        <v>209</v>
      </c>
      <c r="C16" s="188" t="s">
        <v>210</v>
      </c>
      <c r="D16" s="138"/>
      <c r="E16" s="367"/>
      <c r="F16" s="138"/>
      <c r="G16" s="138"/>
      <c r="H16" s="367">
        <v>0</v>
      </c>
      <c r="I16" s="29">
        <v>40330</v>
      </c>
      <c r="J16" s="29">
        <v>40344</v>
      </c>
      <c r="K16" s="138">
        <v>0</v>
      </c>
      <c r="L16" s="119">
        <v>6</v>
      </c>
      <c r="M16" s="30" t="s">
        <v>314</v>
      </c>
      <c r="N16" s="69"/>
      <c r="O16" s="30"/>
      <c r="P16" s="36" t="s">
        <v>41</v>
      </c>
      <c r="Q16" s="203"/>
      <c r="R16" s="355" t="s">
        <v>372</v>
      </c>
      <c r="S16" s="133">
        <v>1</v>
      </c>
      <c r="T16" s="133"/>
    </row>
    <row r="17" spans="1:20" ht="30.75" customHeight="1">
      <c r="A17" s="136">
        <v>40378</v>
      </c>
      <c r="B17" s="186" t="s">
        <v>53</v>
      </c>
      <c r="C17" s="186" t="s">
        <v>54</v>
      </c>
      <c r="D17" s="137" t="s">
        <v>317</v>
      </c>
      <c r="E17" s="350">
        <f>2010-1978</f>
        <v>32</v>
      </c>
      <c r="F17" s="137" t="s">
        <v>225</v>
      </c>
      <c r="G17" s="35">
        <v>40182</v>
      </c>
      <c r="H17" s="405" t="s">
        <v>388</v>
      </c>
      <c r="I17" s="136">
        <v>40378</v>
      </c>
      <c r="J17" s="136">
        <v>40383</v>
      </c>
      <c r="K17" s="137">
        <f>J17-I17</f>
        <v>5</v>
      </c>
      <c r="L17" s="64">
        <v>6</v>
      </c>
      <c r="M17" s="49" t="s">
        <v>299</v>
      </c>
      <c r="N17" s="84" t="s">
        <v>175</v>
      </c>
      <c r="O17" s="32" t="s">
        <v>13</v>
      </c>
      <c r="P17" s="35" t="s">
        <v>94</v>
      </c>
      <c r="Q17" s="94" t="s">
        <v>3</v>
      </c>
      <c r="R17" s="62" t="s">
        <v>371</v>
      </c>
      <c r="S17" s="133">
        <v>1</v>
      </c>
      <c r="T17" s="133"/>
    </row>
    <row r="18" spans="1:20" ht="30" customHeight="1">
      <c r="A18" s="136">
        <v>40380</v>
      </c>
      <c r="B18" s="186" t="s">
        <v>217</v>
      </c>
      <c r="C18" s="186" t="s">
        <v>52</v>
      </c>
      <c r="D18" s="137" t="s">
        <v>317</v>
      </c>
      <c r="E18" s="350">
        <f>2010-1971</f>
        <v>39</v>
      </c>
      <c r="F18" s="137" t="s">
        <v>225</v>
      </c>
      <c r="G18" s="35">
        <v>39798</v>
      </c>
      <c r="H18" s="350" t="s">
        <v>251</v>
      </c>
      <c r="I18" s="137" t="s">
        <v>64</v>
      </c>
      <c r="J18" s="137"/>
      <c r="K18" s="137">
        <v>0</v>
      </c>
      <c r="L18" s="64">
        <v>6</v>
      </c>
      <c r="M18" s="49" t="s">
        <v>130</v>
      </c>
      <c r="N18" s="84"/>
      <c r="O18" s="32"/>
      <c r="P18" s="139" t="s">
        <v>409</v>
      </c>
      <c r="Q18" s="94" t="s">
        <v>4</v>
      </c>
      <c r="R18" s="62" t="s">
        <v>371</v>
      </c>
      <c r="S18" s="133">
        <v>1</v>
      </c>
      <c r="T18" s="133"/>
    </row>
    <row r="19" spans="1:20" ht="30" customHeight="1">
      <c r="A19" s="36">
        <v>40380</v>
      </c>
      <c r="B19" s="187" t="s">
        <v>48</v>
      </c>
      <c r="C19" s="187" t="s">
        <v>49</v>
      </c>
      <c r="D19" s="140"/>
      <c r="E19" s="351"/>
      <c r="F19" s="140"/>
      <c r="G19" s="140"/>
      <c r="H19" s="367">
        <v>0</v>
      </c>
      <c r="I19" s="29">
        <v>40381</v>
      </c>
      <c r="J19" s="138"/>
      <c r="K19" s="138">
        <v>0</v>
      </c>
      <c r="L19" s="119">
        <v>6</v>
      </c>
      <c r="M19" s="30" t="s">
        <v>358</v>
      </c>
      <c r="N19" s="69" t="s">
        <v>198</v>
      </c>
      <c r="O19" s="30" t="s">
        <v>197</v>
      </c>
      <c r="P19" s="36" t="s">
        <v>96</v>
      </c>
      <c r="Q19" s="203"/>
      <c r="R19" s="355" t="s">
        <v>371</v>
      </c>
      <c r="S19" s="133">
        <v>1</v>
      </c>
      <c r="T19" s="133"/>
    </row>
    <row r="20" spans="1:20">
      <c r="A20" s="136">
        <v>40381</v>
      </c>
      <c r="B20" s="186" t="s">
        <v>26</v>
      </c>
      <c r="C20" s="186" t="s">
        <v>45</v>
      </c>
      <c r="D20" s="137" t="s">
        <v>317</v>
      </c>
      <c r="E20" s="350">
        <f>2010-1959</f>
        <v>51</v>
      </c>
      <c r="F20" s="137" t="s">
        <v>226</v>
      </c>
      <c r="G20" s="35">
        <v>39839</v>
      </c>
      <c r="H20" s="350" t="s">
        <v>251</v>
      </c>
      <c r="I20" s="136">
        <v>40387</v>
      </c>
      <c r="J20" s="136">
        <v>40543</v>
      </c>
      <c r="K20" s="137">
        <f>J20-I20</f>
        <v>156</v>
      </c>
      <c r="L20" s="64">
        <v>2</v>
      </c>
      <c r="M20" s="202" t="s">
        <v>311</v>
      </c>
      <c r="N20" s="82"/>
      <c r="O20" s="34" t="s">
        <v>283</v>
      </c>
      <c r="P20" s="137" t="s">
        <v>95</v>
      </c>
      <c r="Q20" s="94"/>
      <c r="R20" s="62" t="s">
        <v>368</v>
      </c>
      <c r="S20" s="133">
        <v>1</v>
      </c>
      <c r="T20" s="133"/>
    </row>
    <row r="21" spans="1:20" ht="30" customHeight="1">
      <c r="A21" s="36">
        <v>40393</v>
      </c>
      <c r="B21" s="187" t="s">
        <v>62</v>
      </c>
      <c r="C21" s="187" t="s">
        <v>63</v>
      </c>
      <c r="D21" s="140"/>
      <c r="E21" s="351"/>
      <c r="F21" s="140"/>
      <c r="G21" s="140"/>
      <c r="H21" s="367">
        <v>0</v>
      </c>
      <c r="I21" s="138" t="s">
        <v>64</v>
      </c>
      <c r="J21" s="138"/>
      <c r="K21" s="138">
        <v>0</v>
      </c>
      <c r="L21" s="119">
        <v>6</v>
      </c>
      <c r="M21" s="33" t="s">
        <v>86</v>
      </c>
      <c r="N21" s="70" t="s">
        <v>172</v>
      </c>
      <c r="O21" s="33" t="s">
        <v>362</v>
      </c>
      <c r="P21" s="138" t="s">
        <v>91</v>
      </c>
      <c r="Q21" s="203"/>
      <c r="R21" s="355" t="s">
        <v>371</v>
      </c>
      <c r="S21" s="133">
        <v>1</v>
      </c>
      <c r="T21" s="133"/>
    </row>
    <row r="22" spans="1:20" ht="30">
      <c r="A22" s="136">
        <v>40402</v>
      </c>
      <c r="B22" s="185" t="s">
        <v>152</v>
      </c>
      <c r="C22" s="185" t="s">
        <v>153</v>
      </c>
      <c r="D22" s="139" t="s">
        <v>318</v>
      </c>
      <c r="E22" s="362">
        <f>2010-1979</f>
        <v>31</v>
      </c>
      <c r="F22" s="139" t="s">
        <v>225</v>
      </c>
      <c r="G22" s="136">
        <v>40052</v>
      </c>
      <c r="H22" s="405" t="s">
        <v>388</v>
      </c>
      <c r="I22" s="136">
        <v>40403</v>
      </c>
      <c r="J22" s="136">
        <v>40504</v>
      </c>
      <c r="K22" s="137">
        <f>J22-I22</f>
        <v>101</v>
      </c>
      <c r="L22" s="64">
        <v>2</v>
      </c>
      <c r="M22" s="48" t="s">
        <v>87</v>
      </c>
      <c r="N22" s="83"/>
      <c r="O22" s="31"/>
      <c r="P22" s="139" t="s">
        <v>90</v>
      </c>
      <c r="Q22" s="94"/>
      <c r="R22" s="62" t="s">
        <v>371</v>
      </c>
      <c r="S22" s="133">
        <v>1</v>
      </c>
      <c r="T22" s="133"/>
    </row>
    <row r="23" spans="1:20" ht="30">
      <c r="A23" s="136">
        <v>40413</v>
      </c>
      <c r="B23" s="189" t="s">
        <v>207</v>
      </c>
      <c r="C23" s="185" t="s">
        <v>208</v>
      </c>
      <c r="D23" s="139" t="s">
        <v>318</v>
      </c>
      <c r="E23" s="362">
        <f>2010-1984</f>
        <v>26</v>
      </c>
      <c r="F23" s="139" t="s">
        <v>225</v>
      </c>
      <c r="G23" s="136">
        <v>40371</v>
      </c>
      <c r="H23" s="405" t="s">
        <v>388</v>
      </c>
      <c r="I23" s="136">
        <v>40413</v>
      </c>
      <c r="J23" s="136">
        <v>40463</v>
      </c>
      <c r="K23" s="137">
        <f>J23-I23</f>
        <v>50</v>
      </c>
      <c r="L23" s="64">
        <v>3</v>
      </c>
      <c r="M23" s="202" t="s">
        <v>359</v>
      </c>
      <c r="N23" s="82"/>
      <c r="O23" s="34"/>
      <c r="P23" s="137" t="s">
        <v>41</v>
      </c>
      <c r="Q23" s="94"/>
      <c r="R23" s="62" t="s">
        <v>371</v>
      </c>
      <c r="S23" s="133">
        <v>1</v>
      </c>
      <c r="T23" s="133"/>
    </row>
    <row r="24" spans="1:20" ht="30">
      <c r="A24" s="29">
        <v>40417</v>
      </c>
      <c r="B24" s="188" t="s">
        <v>211</v>
      </c>
      <c r="C24" s="188" t="s">
        <v>212</v>
      </c>
      <c r="D24" s="138"/>
      <c r="E24" s="367"/>
      <c r="F24" s="138"/>
      <c r="G24" s="138"/>
      <c r="H24" s="367"/>
      <c r="I24" s="29">
        <v>40417</v>
      </c>
      <c r="J24" s="29">
        <v>40446</v>
      </c>
      <c r="K24" s="138">
        <v>0</v>
      </c>
      <c r="L24" s="119">
        <v>1</v>
      </c>
      <c r="M24" s="30" t="s">
        <v>85</v>
      </c>
      <c r="N24" s="69" t="s">
        <v>175</v>
      </c>
      <c r="O24" s="30" t="s">
        <v>363</v>
      </c>
      <c r="P24" s="36" t="s">
        <v>196</v>
      </c>
      <c r="Q24" s="203"/>
      <c r="R24" s="355" t="s">
        <v>371</v>
      </c>
      <c r="S24" s="133">
        <v>1</v>
      </c>
      <c r="T24" s="133"/>
    </row>
    <row r="25" spans="1:20" ht="30">
      <c r="A25" s="29">
        <v>40417</v>
      </c>
      <c r="B25" s="188" t="s">
        <v>211</v>
      </c>
      <c r="C25" s="188" t="s">
        <v>212</v>
      </c>
      <c r="D25" s="138"/>
      <c r="E25" s="367"/>
      <c r="F25" s="138"/>
      <c r="G25" s="138"/>
      <c r="H25" s="367"/>
      <c r="I25" s="29">
        <v>40450</v>
      </c>
      <c r="J25" s="29">
        <v>40472</v>
      </c>
      <c r="K25" s="138">
        <v>0</v>
      </c>
      <c r="L25" s="207">
        <v>1</v>
      </c>
      <c r="M25" s="30" t="s">
        <v>127</v>
      </c>
      <c r="N25" s="69" t="s">
        <v>175</v>
      </c>
      <c r="O25" s="30" t="s">
        <v>363</v>
      </c>
      <c r="P25" s="36" t="s">
        <v>196</v>
      </c>
      <c r="Q25" s="203"/>
      <c r="R25" s="355" t="s">
        <v>371</v>
      </c>
      <c r="S25" s="133">
        <v>1</v>
      </c>
      <c r="T25" s="133"/>
    </row>
    <row r="26" spans="1:20" ht="30">
      <c r="A26" s="136">
        <v>40432</v>
      </c>
      <c r="B26" s="186" t="s">
        <v>46</v>
      </c>
      <c r="C26" s="186" t="s">
        <v>47</v>
      </c>
      <c r="D26" s="139" t="s">
        <v>318</v>
      </c>
      <c r="E26" s="362">
        <f>2010-1965</f>
        <v>45</v>
      </c>
      <c r="F26" s="139" t="s">
        <v>225</v>
      </c>
      <c r="G26" s="35">
        <v>40330</v>
      </c>
      <c r="H26" s="405" t="s">
        <v>388</v>
      </c>
      <c r="I26" s="137" t="s">
        <v>64</v>
      </c>
      <c r="J26" s="137"/>
      <c r="K26" s="137">
        <v>0</v>
      </c>
      <c r="L26" s="64">
        <v>6</v>
      </c>
      <c r="M26" s="202" t="s">
        <v>131</v>
      </c>
      <c r="N26" s="82" t="s">
        <v>173</v>
      </c>
      <c r="O26" s="197" t="s">
        <v>364</v>
      </c>
      <c r="P26" s="139" t="s">
        <v>409</v>
      </c>
      <c r="Q26" s="94" t="s">
        <v>6</v>
      </c>
      <c r="R26" s="62" t="s">
        <v>371</v>
      </c>
      <c r="S26" s="133">
        <v>1</v>
      </c>
      <c r="T26" s="133"/>
    </row>
    <row r="27" spans="1:20" s="133" customFormat="1" ht="30">
      <c r="A27" s="136">
        <v>40438</v>
      </c>
      <c r="B27" s="186" t="s">
        <v>324</v>
      </c>
      <c r="C27" s="186" t="s">
        <v>325</v>
      </c>
      <c r="D27" s="139" t="s">
        <v>317</v>
      </c>
      <c r="E27" s="358"/>
      <c r="F27" s="139" t="s">
        <v>225</v>
      </c>
      <c r="G27" s="35">
        <v>39923</v>
      </c>
      <c r="H27" s="350" t="s">
        <v>251</v>
      </c>
      <c r="I27" s="204" t="s">
        <v>64</v>
      </c>
      <c r="J27" s="137"/>
      <c r="K27" s="137">
        <v>0</v>
      </c>
      <c r="L27" s="205">
        <v>2</v>
      </c>
      <c r="M27" s="202" t="s">
        <v>330</v>
      </c>
      <c r="N27" s="160" t="s">
        <v>326</v>
      </c>
      <c r="O27" s="197" t="s">
        <v>327</v>
      </c>
      <c r="P27" s="139" t="s">
        <v>194</v>
      </c>
      <c r="Q27" s="145" t="s">
        <v>405</v>
      </c>
      <c r="R27" s="62" t="s">
        <v>369</v>
      </c>
      <c r="S27" s="133">
        <v>1</v>
      </c>
    </row>
    <row r="28" spans="1:20" ht="30">
      <c r="A28" s="29">
        <v>40465</v>
      </c>
      <c r="B28" s="187" t="s">
        <v>217</v>
      </c>
      <c r="C28" s="187" t="s">
        <v>218</v>
      </c>
      <c r="D28" s="140"/>
      <c r="E28" s="351"/>
      <c r="F28" s="140"/>
      <c r="G28" s="36">
        <v>39588</v>
      </c>
      <c r="H28" s="367"/>
      <c r="I28" s="138" t="s">
        <v>64</v>
      </c>
      <c r="J28" s="138"/>
      <c r="K28" s="138">
        <v>0</v>
      </c>
      <c r="L28" s="119">
        <v>6</v>
      </c>
      <c r="M28" s="123" t="s">
        <v>161</v>
      </c>
      <c r="N28" s="124" t="s">
        <v>176</v>
      </c>
      <c r="O28" s="125" t="s">
        <v>365</v>
      </c>
      <c r="P28" s="140" t="s">
        <v>409</v>
      </c>
      <c r="Q28" s="122" t="s">
        <v>8</v>
      </c>
      <c r="R28" s="355" t="s">
        <v>184</v>
      </c>
      <c r="S28" s="133">
        <v>1</v>
      </c>
      <c r="T28" s="133"/>
    </row>
    <row r="29" spans="1:20" ht="30">
      <c r="A29" s="136">
        <v>40473</v>
      </c>
      <c r="B29" s="186" t="s">
        <v>238</v>
      </c>
      <c r="C29" s="186" t="s">
        <v>239</v>
      </c>
      <c r="D29" s="137" t="s">
        <v>317</v>
      </c>
      <c r="E29" s="350">
        <f>2010-1958</f>
        <v>52</v>
      </c>
      <c r="F29" s="137" t="s">
        <v>226</v>
      </c>
      <c r="G29" s="35">
        <v>39258</v>
      </c>
      <c r="H29" s="350" t="s">
        <v>253</v>
      </c>
      <c r="I29" s="136">
        <v>40474</v>
      </c>
      <c r="J29" s="136">
        <v>40480</v>
      </c>
      <c r="K29" s="137">
        <f>J29-I29</f>
        <v>6</v>
      </c>
      <c r="L29" s="64">
        <v>2</v>
      </c>
      <c r="M29" s="49" t="s">
        <v>186</v>
      </c>
      <c r="N29" s="84"/>
      <c r="O29" s="32"/>
      <c r="P29" s="94" t="s">
        <v>89</v>
      </c>
      <c r="Q29" s="94" t="s">
        <v>5</v>
      </c>
      <c r="R29" s="62" t="s">
        <v>183</v>
      </c>
      <c r="S29" s="133">
        <v>1</v>
      </c>
      <c r="T29" s="133"/>
    </row>
    <row r="30" spans="1:20" ht="30">
      <c r="A30" s="29">
        <v>40476</v>
      </c>
      <c r="B30" s="187" t="s">
        <v>215</v>
      </c>
      <c r="C30" s="187" t="s">
        <v>216</v>
      </c>
      <c r="D30" s="140"/>
      <c r="E30" s="351"/>
      <c r="F30" s="140"/>
      <c r="G30" s="36">
        <v>39860</v>
      </c>
      <c r="H30" s="367"/>
      <c r="I30" s="138" t="s">
        <v>64</v>
      </c>
      <c r="J30" s="138"/>
      <c r="K30" s="138">
        <v>0</v>
      </c>
      <c r="L30" s="119">
        <v>6</v>
      </c>
      <c r="M30" s="123" t="s">
        <v>0</v>
      </c>
      <c r="N30" s="124" t="s">
        <v>174</v>
      </c>
      <c r="O30" s="125" t="s">
        <v>285</v>
      </c>
      <c r="P30" s="138" t="s">
        <v>91</v>
      </c>
      <c r="Q30" s="203" t="s">
        <v>367</v>
      </c>
      <c r="R30" s="355" t="s">
        <v>182</v>
      </c>
      <c r="S30" s="133">
        <v>1</v>
      </c>
      <c r="T30" s="133"/>
    </row>
    <row r="31" spans="1:20" ht="45">
      <c r="A31" s="136">
        <v>40479</v>
      </c>
      <c r="B31" s="186" t="s">
        <v>213</v>
      </c>
      <c r="C31" s="186" t="s">
        <v>214</v>
      </c>
      <c r="D31" s="137" t="s">
        <v>317</v>
      </c>
      <c r="E31" s="350">
        <f>2010-1963</f>
        <v>47</v>
      </c>
      <c r="F31" s="137" t="s">
        <v>225</v>
      </c>
      <c r="G31" s="35">
        <v>40455</v>
      </c>
      <c r="H31" s="405" t="s">
        <v>388</v>
      </c>
      <c r="I31" s="136">
        <v>40480</v>
      </c>
      <c r="J31" s="136">
        <v>40480</v>
      </c>
      <c r="K31" s="137">
        <v>1</v>
      </c>
      <c r="L31" s="64">
        <v>6</v>
      </c>
      <c r="M31" s="49" t="s">
        <v>88</v>
      </c>
      <c r="N31" s="84" t="s">
        <v>175</v>
      </c>
      <c r="O31" s="32" t="s">
        <v>159</v>
      </c>
      <c r="P31" s="137" t="s">
        <v>91</v>
      </c>
      <c r="Q31" s="145" t="s">
        <v>366</v>
      </c>
      <c r="R31" s="62" t="s">
        <v>297</v>
      </c>
      <c r="S31" s="133">
        <v>1</v>
      </c>
      <c r="T31" s="133"/>
    </row>
    <row r="32" spans="1:20" ht="45">
      <c r="A32" s="29">
        <v>40486</v>
      </c>
      <c r="B32" s="187" t="s">
        <v>154</v>
      </c>
      <c r="C32" s="187" t="s">
        <v>155</v>
      </c>
      <c r="D32" s="140"/>
      <c r="E32" s="351"/>
      <c r="F32" s="140"/>
      <c r="G32" s="36">
        <v>40057</v>
      </c>
      <c r="H32" s="367"/>
      <c r="I32" s="138" t="s">
        <v>64</v>
      </c>
      <c r="J32" s="138"/>
      <c r="K32" s="138">
        <v>0</v>
      </c>
      <c r="L32" s="119">
        <v>4</v>
      </c>
      <c r="M32" s="126" t="s">
        <v>195</v>
      </c>
      <c r="N32" s="127"/>
      <c r="O32" s="121" t="s">
        <v>11</v>
      </c>
      <c r="P32" s="140" t="s">
        <v>409</v>
      </c>
      <c r="Q32" s="122"/>
      <c r="R32" s="355" t="s">
        <v>296</v>
      </c>
      <c r="S32" s="133">
        <v>1</v>
      </c>
      <c r="T32" s="133"/>
    </row>
    <row r="33" spans="1:20" ht="45">
      <c r="A33" s="29">
        <v>40486</v>
      </c>
      <c r="B33" s="187" t="s">
        <v>217</v>
      </c>
      <c r="C33" s="187" t="s">
        <v>218</v>
      </c>
      <c r="D33" s="140"/>
      <c r="E33" s="351"/>
      <c r="F33" s="140"/>
      <c r="G33" s="36">
        <v>39588</v>
      </c>
      <c r="H33" s="367"/>
      <c r="I33" s="138" t="s">
        <v>64</v>
      </c>
      <c r="J33" s="138"/>
      <c r="K33" s="138">
        <v>0</v>
      </c>
      <c r="L33" s="119">
        <v>4</v>
      </c>
      <c r="M33" s="201" t="s">
        <v>361</v>
      </c>
      <c r="N33" s="120"/>
      <c r="O33" s="121" t="s">
        <v>11</v>
      </c>
      <c r="P33" s="140" t="s">
        <v>409</v>
      </c>
      <c r="Q33" s="122"/>
      <c r="R33" s="355" t="s">
        <v>296</v>
      </c>
      <c r="S33" s="133">
        <v>1</v>
      </c>
      <c r="T33" s="133"/>
    </row>
    <row r="34" spans="1:20" ht="45.75" customHeight="1">
      <c r="A34" s="29">
        <v>40497</v>
      </c>
      <c r="B34" s="187" t="s">
        <v>145</v>
      </c>
      <c r="C34" s="187" t="s">
        <v>146</v>
      </c>
      <c r="D34" s="140"/>
      <c r="E34" s="351"/>
      <c r="F34" s="140"/>
      <c r="G34" s="36">
        <v>39811</v>
      </c>
      <c r="H34" s="367"/>
      <c r="I34" s="138" t="s">
        <v>64</v>
      </c>
      <c r="J34" s="138"/>
      <c r="K34" s="138">
        <v>0</v>
      </c>
      <c r="L34" s="119">
        <v>6</v>
      </c>
      <c r="M34" s="201" t="s">
        <v>360</v>
      </c>
      <c r="N34" s="120" t="s">
        <v>172</v>
      </c>
      <c r="O34" s="121" t="s">
        <v>282</v>
      </c>
      <c r="P34" s="140" t="s">
        <v>409</v>
      </c>
      <c r="Q34" s="122" t="s">
        <v>9</v>
      </c>
      <c r="R34" s="355" t="s">
        <v>294</v>
      </c>
      <c r="S34" s="133">
        <v>1</v>
      </c>
      <c r="T34" s="133"/>
    </row>
    <row r="35" spans="1:20" ht="45">
      <c r="A35" s="356">
        <v>40497</v>
      </c>
      <c r="B35" s="219" t="s">
        <v>412</v>
      </c>
      <c r="C35" s="219" t="s">
        <v>413</v>
      </c>
      <c r="D35" s="220" t="s">
        <v>318</v>
      </c>
      <c r="E35" s="364">
        <f>2010-1973</f>
        <v>37</v>
      </c>
      <c r="F35" s="220" t="s">
        <v>225</v>
      </c>
      <c r="G35" s="35">
        <v>39960</v>
      </c>
      <c r="H35" s="350" t="s">
        <v>251</v>
      </c>
      <c r="I35" s="204" t="s">
        <v>64</v>
      </c>
      <c r="J35" s="221"/>
      <c r="K35" s="221"/>
      <c r="L35" s="223">
        <v>6</v>
      </c>
      <c r="M35" s="222" t="s">
        <v>374</v>
      </c>
      <c r="N35" s="224" t="s">
        <v>375</v>
      </c>
      <c r="O35" s="226" t="s">
        <v>381</v>
      </c>
      <c r="P35" s="220" t="s">
        <v>10</v>
      </c>
      <c r="Q35" s="225" t="s">
        <v>376</v>
      </c>
      <c r="R35" s="357" t="s">
        <v>377</v>
      </c>
      <c r="S35" s="133">
        <v>1</v>
      </c>
      <c r="T35" s="133"/>
    </row>
    <row r="36" spans="1:20" s="133" customFormat="1" ht="50.25" customHeight="1">
      <c r="A36" s="136">
        <v>40499</v>
      </c>
      <c r="B36" s="186" t="s">
        <v>156</v>
      </c>
      <c r="C36" s="186" t="s">
        <v>63</v>
      </c>
      <c r="D36" s="139" t="s">
        <v>318</v>
      </c>
      <c r="E36" s="362">
        <f>2010-1972</f>
        <v>38</v>
      </c>
      <c r="F36" s="139" t="s">
        <v>225</v>
      </c>
      <c r="G36" s="35">
        <v>40280</v>
      </c>
      <c r="H36" s="405" t="s">
        <v>388</v>
      </c>
      <c r="I36" s="35">
        <v>40503</v>
      </c>
      <c r="J36" s="35">
        <v>40543</v>
      </c>
      <c r="K36" s="137">
        <f>J36-I36</f>
        <v>40</v>
      </c>
      <c r="L36" s="64">
        <v>2</v>
      </c>
      <c r="M36" s="49" t="s">
        <v>141</v>
      </c>
      <c r="N36" s="84" t="s">
        <v>177</v>
      </c>
      <c r="O36" s="32" t="s">
        <v>34</v>
      </c>
      <c r="P36" s="35" t="s">
        <v>91</v>
      </c>
      <c r="Q36" s="94">
        <v>31</v>
      </c>
      <c r="R36" s="62" t="s">
        <v>295</v>
      </c>
      <c r="S36" s="133">
        <v>1</v>
      </c>
    </row>
    <row r="37" spans="1:20">
      <c r="A37" s="29">
        <v>40695</v>
      </c>
      <c r="B37" s="188" t="s">
        <v>209</v>
      </c>
      <c r="C37" s="188" t="s">
        <v>210</v>
      </c>
      <c r="D37" s="138"/>
      <c r="E37" s="367"/>
      <c r="F37" s="138"/>
      <c r="G37" s="138"/>
      <c r="H37" s="367">
        <v>0</v>
      </c>
      <c r="I37" s="29">
        <v>40415</v>
      </c>
      <c r="J37" s="29">
        <v>40422</v>
      </c>
      <c r="K37" s="138">
        <v>0</v>
      </c>
      <c r="L37" s="138">
        <v>6</v>
      </c>
      <c r="M37" s="30" t="s">
        <v>40</v>
      </c>
      <c r="N37" s="69"/>
      <c r="O37" s="30"/>
      <c r="P37" s="36" t="s">
        <v>41</v>
      </c>
      <c r="Q37" s="203"/>
      <c r="R37" s="355" t="s">
        <v>371</v>
      </c>
      <c r="S37" s="133">
        <v>1</v>
      </c>
      <c r="T37" s="133"/>
    </row>
    <row r="38" spans="1:20" s="11" customFormat="1" ht="45">
      <c r="A38" s="365">
        <v>40539</v>
      </c>
      <c r="B38" s="139" t="s">
        <v>351</v>
      </c>
      <c r="C38" s="139" t="s">
        <v>352</v>
      </c>
      <c r="D38" s="139" t="s">
        <v>318</v>
      </c>
      <c r="E38" s="139">
        <v>39</v>
      </c>
      <c r="F38" s="139" t="s">
        <v>225</v>
      </c>
      <c r="G38" s="35">
        <v>39646</v>
      </c>
      <c r="H38" s="350" t="s">
        <v>252</v>
      </c>
      <c r="I38" s="51">
        <v>40543</v>
      </c>
      <c r="J38" s="51">
        <v>40565</v>
      </c>
      <c r="K38" s="137">
        <f t="shared" ref="K38" si="2">J38-I38</f>
        <v>22</v>
      </c>
      <c r="L38" s="26">
        <v>3</v>
      </c>
      <c r="M38" s="48" t="s">
        <v>353</v>
      </c>
      <c r="N38" s="366" t="s">
        <v>385</v>
      </c>
      <c r="O38" s="31" t="s">
        <v>386</v>
      </c>
      <c r="P38" s="139" t="s">
        <v>94</v>
      </c>
      <c r="Q38" s="359" t="s">
        <v>406</v>
      </c>
      <c r="R38" s="229"/>
      <c r="S38" s="11">
        <f>SUM(S3:S37)</f>
        <v>35</v>
      </c>
    </row>
    <row r="39" spans="1:20" s="135" customFormat="1">
      <c r="A39" s="163"/>
      <c r="B39" s="163"/>
      <c r="C39" s="144"/>
      <c r="D39" s="144"/>
      <c r="E39" s="144"/>
      <c r="F39" s="144"/>
      <c r="G39" s="144"/>
      <c r="H39" s="144"/>
      <c r="I39" s="144"/>
      <c r="J39" s="153"/>
      <c r="K39" s="153">
        <f>SUM(K3:K38)</f>
        <v>1435</v>
      </c>
      <c r="N39" s="159"/>
      <c r="P39" s="162"/>
      <c r="Q39" s="14"/>
    </row>
    <row r="40" spans="1:20" ht="15.75" thickBot="1">
      <c r="A40" s="116"/>
      <c r="B40" s="116"/>
      <c r="C40" s="117"/>
      <c r="D40" s="144"/>
      <c r="E40" s="144"/>
      <c r="F40" s="144"/>
    </row>
    <row r="41" spans="1:20" ht="30.75" thickBot="1">
      <c r="A41" s="131" t="s">
        <v>315</v>
      </c>
      <c r="B41" s="132">
        <v>130</v>
      </c>
      <c r="C41" s="117"/>
      <c r="D41" s="144"/>
      <c r="E41" s="144"/>
      <c r="F41" s="144"/>
    </row>
    <row r="42" spans="1:20">
      <c r="A42" s="116"/>
      <c r="B42" s="116"/>
      <c r="C42" s="144"/>
      <c r="D42" s="144"/>
      <c r="E42" s="144"/>
      <c r="F42" s="144"/>
      <c r="G42" s="135"/>
      <c r="H42" s="135"/>
      <c r="I42" s="135"/>
      <c r="J42" s="135"/>
    </row>
    <row r="43" spans="1:20">
      <c r="A43" s="128"/>
      <c r="B43" s="129"/>
      <c r="C43" s="117"/>
      <c r="D43" s="144"/>
      <c r="E43" s="144"/>
      <c r="F43" s="144"/>
    </row>
    <row r="44" spans="1:20" s="3" customFormat="1">
      <c r="A44" s="106"/>
      <c r="B44" s="130"/>
      <c r="D44" s="134"/>
      <c r="E44" s="134"/>
      <c r="F44" s="134"/>
      <c r="H44" s="134"/>
      <c r="N44" s="68"/>
      <c r="P44" s="86"/>
      <c r="Q44" s="95"/>
    </row>
    <row r="45" spans="1:20" ht="15.75" thickBot="1"/>
    <row r="46" spans="1:20" ht="19.5" thickBot="1">
      <c r="A46" s="485" t="s">
        <v>140</v>
      </c>
      <c r="B46" s="485"/>
      <c r="C46" s="485"/>
      <c r="D46" s="485"/>
      <c r="E46" s="485"/>
      <c r="F46" s="485"/>
      <c r="G46" s="485"/>
      <c r="H46" s="485"/>
      <c r="I46" s="485"/>
      <c r="J46" s="485"/>
      <c r="K46" s="485"/>
      <c r="L46" s="485"/>
      <c r="M46" s="485"/>
      <c r="N46" s="485"/>
      <c r="O46" s="485"/>
      <c r="P46" s="486"/>
    </row>
    <row r="47" spans="1:20" ht="30">
      <c r="A47" s="169">
        <v>40330</v>
      </c>
      <c r="B47" s="166" t="s">
        <v>209</v>
      </c>
      <c r="C47" s="166" t="s">
        <v>210</v>
      </c>
      <c r="D47" s="166"/>
      <c r="E47" s="166"/>
      <c r="F47" s="166"/>
      <c r="G47" s="166"/>
      <c r="H47" s="166"/>
      <c r="I47" s="170">
        <v>40330</v>
      </c>
      <c r="J47" s="170">
        <v>40344</v>
      </c>
      <c r="K47" s="166">
        <f t="shared" ref="K47:K52" si="3">J47-I47</f>
        <v>14</v>
      </c>
      <c r="L47" s="166"/>
      <c r="M47" s="171" t="s">
        <v>139</v>
      </c>
      <c r="N47" s="172"/>
      <c r="O47" s="171"/>
      <c r="P47" s="173" t="s">
        <v>41</v>
      </c>
    </row>
    <row r="48" spans="1:20" ht="30" customHeight="1">
      <c r="A48" s="37"/>
      <c r="B48" s="138" t="s">
        <v>209</v>
      </c>
      <c r="C48" s="138" t="s">
        <v>210</v>
      </c>
      <c r="D48" s="138"/>
      <c r="E48" s="138"/>
      <c r="F48" s="138"/>
      <c r="G48" s="138"/>
      <c r="H48" s="138"/>
      <c r="I48" s="29">
        <v>40415</v>
      </c>
      <c r="J48" s="29">
        <v>40422</v>
      </c>
      <c r="K48" s="138">
        <f t="shared" si="3"/>
        <v>7</v>
      </c>
      <c r="L48" s="138"/>
      <c r="M48" s="30" t="s">
        <v>40</v>
      </c>
      <c r="N48" s="69"/>
      <c r="O48" s="30"/>
      <c r="P48" s="38" t="s">
        <v>41</v>
      </c>
    </row>
    <row r="49" spans="1:16" ht="30">
      <c r="A49" s="118">
        <v>40417</v>
      </c>
      <c r="B49" s="138" t="s">
        <v>211</v>
      </c>
      <c r="C49" s="138" t="s">
        <v>212</v>
      </c>
      <c r="D49" s="138"/>
      <c r="E49" s="138"/>
      <c r="F49" s="138"/>
      <c r="G49" s="138"/>
      <c r="H49" s="138"/>
      <c r="I49" s="29">
        <v>40417</v>
      </c>
      <c r="J49" s="29">
        <v>40446</v>
      </c>
      <c r="K49" s="138">
        <f t="shared" si="3"/>
        <v>29</v>
      </c>
      <c r="L49" s="138"/>
      <c r="M49" s="30" t="s">
        <v>65</v>
      </c>
      <c r="N49" s="69"/>
      <c r="O49" s="30"/>
      <c r="P49" s="38" t="s">
        <v>66</v>
      </c>
    </row>
    <row r="50" spans="1:16" ht="30" customHeight="1">
      <c r="A50" s="118">
        <v>40417</v>
      </c>
      <c r="B50" s="138" t="s">
        <v>211</v>
      </c>
      <c r="C50" s="138" t="s">
        <v>212</v>
      </c>
      <c r="D50" s="138"/>
      <c r="E50" s="138"/>
      <c r="F50" s="138"/>
      <c r="G50" s="138"/>
      <c r="H50" s="138"/>
      <c r="I50" s="29">
        <v>40450</v>
      </c>
      <c r="J50" s="29">
        <v>40472</v>
      </c>
      <c r="K50" s="138">
        <f t="shared" si="3"/>
        <v>22</v>
      </c>
      <c r="L50" s="138"/>
      <c r="M50" s="30" t="s">
        <v>127</v>
      </c>
      <c r="N50" s="69"/>
      <c r="O50" s="30"/>
      <c r="P50" s="38" t="s">
        <v>66</v>
      </c>
    </row>
    <row r="51" spans="1:16" ht="30">
      <c r="A51" s="146">
        <v>40380</v>
      </c>
      <c r="B51" s="140" t="s">
        <v>48</v>
      </c>
      <c r="C51" s="140" t="s">
        <v>49</v>
      </c>
      <c r="D51" s="140"/>
      <c r="E51" s="140"/>
      <c r="F51" s="140"/>
      <c r="G51" s="140"/>
      <c r="H51" s="140"/>
      <c r="I51" s="29">
        <v>40381</v>
      </c>
      <c r="J51" s="138"/>
      <c r="K51" s="138">
        <f t="shared" si="3"/>
        <v>-40381</v>
      </c>
      <c r="L51" s="138"/>
      <c r="M51" s="30" t="s">
        <v>138</v>
      </c>
      <c r="N51" s="69"/>
      <c r="O51" s="30"/>
      <c r="P51" s="38" t="s">
        <v>43</v>
      </c>
    </row>
    <row r="52" spans="1:16" ht="30" customHeight="1">
      <c r="A52" s="146">
        <v>40220</v>
      </c>
      <c r="B52" s="140" t="s">
        <v>50</v>
      </c>
      <c r="C52" s="140" t="s">
        <v>51</v>
      </c>
      <c r="D52" s="140"/>
      <c r="E52" s="140"/>
      <c r="F52" s="140"/>
      <c r="G52" s="140"/>
      <c r="H52" s="140"/>
      <c r="I52" s="29">
        <v>40222</v>
      </c>
      <c r="J52" s="29">
        <v>40231</v>
      </c>
      <c r="K52" s="138">
        <f t="shared" si="3"/>
        <v>9</v>
      </c>
      <c r="L52" s="138"/>
      <c r="M52" s="33" t="s">
        <v>151</v>
      </c>
      <c r="N52" s="70"/>
      <c r="O52" s="33"/>
      <c r="P52" s="39" t="s">
        <v>42</v>
      </c>
    </row>
    <row r="53" spans="1:16" ht="30" customHeight="1" thickBot="1">
      <c r="A53" s="174">
        <v>40393</v>
      </c>
      <c r="B53" s="141" t="s">
        <v>62</v>
      </c>
      <c r="C53" s="141" t="s">
        <v>63</v>
      </c>
      <c r="D53" s="141"/>
      <c r="E53" s="141"/>
      <c r="F53" s="141"/>
      <c r="G53" s="141"/>
      <c r="H53" s="141"/>
      <c r="I53" s="40" t="s">
        <v>64</v>
      </c>
      <c r="J53" s="40"/>
      <c r="K53" s="40">
        <v>0</v>
      </c>
      <c r="L53" s="40"/>
      <c r="M53" s="41" t="s">
        <v>39</v>
      </c>
      <c r="N53" s="71"/>
      <c r="O53" s="41"/>
      <c r="P53" s="42" t="s">
        <v>36</v>
      </c>
    </row>
    <row r="55" spans="1:16" ht="19.5" thickBot="1">
      <c r="A55" s="484" t="s">
        <v>328</v>
      </c>
      <c r="B55" s="484"/>
      <c r="C55" s="484"/>
      <c r="D55" s="484"/>
      <c r="E55" s="484"/>
      <c r="F55" s="484"/>
      <c r="G55" s="484"/>
      <c r="H55" s="484"/>
      <c r="I55" s="484"/>
      <c r="J55" s="484"/>
      <c r="K55" s="484"/>
      <c r="L55" s="484"/>
      <c r="M55" s="484"/>
      <c r="N55" s="484"/>
      <c r="O55" s="484"/>
      <c r="P55" s="484"/>
    </row>
    <row r="56" spans="1:16" ht="45">
      <c r="A56" s="175">
        <v>40497</v>
      </c>
      <c r="B56" s="176" t="s">
        <v>145</v>
      </c>
      <c r="C56" s="176" t="s">
        <v>146</v>
      </c>
      <c r="D56" s="176"/>
      <c r="E56" s="176"/>
      <c r="F56" s="176"/>
      <c r="G56" s="176"/>
      <c r="H56" s="176"/>
      <c r="I56" s="166" t="s">
        <v>64</v>
      </c>
      <c r="J56" s="166"/>
      <c r="K56" s="166">
        <v>0</v>
      </c>
      <c r="L56" s="166"/>
      <c r="M56" s="177" t="s">
        <v>245</v>
      </c>
      <c r="N56" s="178"/>
      <c r="O56" s="179" t="s">
        <v>380</v>
      </c>
      <c r="P56" s="180" t="s">
        <v>37</v>
      </c>
    </row>
    <row r="57" spans="1:16" ht="30">
      <c r="A57" s="146">
        <v>40476</v>
      </c>
      <c r="B57" s="140" t="s">
        <v>215</v>
      </c>
      <c r="C57" s="140" t="s">
        <v>216</v>
      </c>
      <c r="D57" s="140"/>
      <c r="E57" s="140"/>
      <c r="F57" s="140"/>
      <c r="G57" s="140"/>
      <c r="H57" s="140"/>
      <c r="I57" s="138" t="s">
        <v>64</v>
      </c>
      <c r="J57" s="138"/>
      <c r="K57" s="138">
        <v>0</v>
      </c>
      <c r="L57" s="138"/>
      <c r="M57" s="123" t="s">
        <v>35</v>
      </c>
      <c r="N57" s="164"/>
      <c r="O57" s="125" t="s">
        <v>285</v>
      </c>
      <c r="P57" s="165" t="s">
        <v>36</v>
      </c>
    </row>
    <row r="58" spans="1:16" ht="30">
      <c r="A58" s="146">
        <v>40465</v>
      </c>
      <c r="B58" s="140" t="s">
        <v>217</v>
      </c>
      <c r="C58" s="140" t="s">
        <v>218</v>
      </c>
      <c r="D58" s="140"/>
      <c r="E58" s="140"/>
      <c r="F58" s="140"/>
      <c r="G58" s="140"/>
      <c r="H58" s="140"/>
      <c r="I58" s="138" t="s">
        <v>64</v>
      </c>
      <c r="J58" s="138"/>
      <c r="K58" s="138">
        <v>0</v>
      </c>
      <c r="L58" s="138"/>
      <c r="M58" s="123" t="s">
        <v>161</v>
      </c>
      <c r="N58" s="164"/>
      <c r="O58" s="125" t="s">
        <v>365</v>
      </c>
      <c r="P58" s="165" t="s">
        <v>37</v>
      </c>
    </row>
    <row r="59" spans="1:16" ht="45">
      <c r="A59" s="118">
        <v>40486</v>
      </c>
      <c r="B59" s="140" t="s">
        <v>154</v>
      </c>
      <c r="C59" s="140" t="s">
        <v>155</v>
      </c>
      <c r="D59" s="140"/>
      <c r="E59" s="140"/>
      <c r="F59" s="140"/>
      <c r="G59" s="140"/>
      <c r="H59" s="140"/>
      <c r="I59" s="138" t="s">
        <v>64</v>
      </c>
      <c r="J59" s="138"/>
      <c r="K59" s="138">
        <v>0</v>
      </c>
      <c r="L59" s="138"/>
      <c r="M59" s="126" t="s">
        <v>378</v>
      </c>
      <c r="N59" s="167"/>
      <c r="O59" s="121" t="s">
        <v>11</v>
      </c>
      <c r="P59" s="168" t="s">
        <v>37</v>
      </c>
    </row>
    <row r="60" spans="1:16" ht="45.75" thickBot="1">
      <c r="A60" s="181">
        <v>40486</v>
      </c>
      <c r="B60" s="141" t="s">
        <v>217</v>
      </c>
      <c r="C60" s="141" t="s">
        <v>218</v>
      </c>
      <c r="D60" s="141"/>
      <c r="E60" s="141"/>
      <c r="F60" s="141"/>
      <c r="G60" s="141"/>
      <c r="H60" s="141"/>
      <c r="I60" s="40" t="s">
        <v>64</v>
      </c>
      <c r="J60" s="40"/>
      <c r="K60" s="40">
        <v>0</v>
      </c>
      <c r="L60" s="40"/>
      <c r="M60" s="206" t="s">
        <v>228</v>
      </c>
      <c r="N60" s="182"/>
      <c r="O60" s="183" t="s">
        <v>11</v>
      </c>
      <c r="P60" s="184" t="s">
        <v>37</v>
      </c>
    </row>
    <row r="62" spans="1:16">
      <c r="C62" s="133"/>
      <c r="G62" s="133"/>
      <c r="I62" s="133"/>
      <c r="J62" s="133"/>
      <c r="K62" s="133"/>
    </row>
    <row r="63" spans="1:16">
      <c r="C63" s="133"/>
      <c r="D63" s="209" t="s">
        <v>25</v>
      </c>
      <c r="E63" s="209"/>
      <c r="F63" s="186" t="s">
        <v>287</v>
      </c>
      <c r="G63" s="186"/>
      <c r="H63" s="186"/>
      <c r="I63" s="186"/>
      <c r="J63" s="186" t="s">
        <v>288</v>
      </c>
      <c r="K63" s="186" t="s">
        <v>335</v>
      </c>
      <c r="L63" s="62" t="s">
        <v>379</v>
      </c>
    </row>
    <row r="64" spans="1:16">
      <c r="C64" s="133"/>
      <c r="D64" s="210" t="s">
        <v>15</v>
      </c>
      <c r="E64" s="210"/>
      <c r="F64" s="191" t="s">
        <v>14</v>
      </c>
      <c r="G64" s="191"/>
      <c r="H64" s="191"/>
      <c r="I64" s="191"/>
      <c r="J64" s="211">
        <f>SUMIF(($L$3:$L$37),1)</f>
        <v>5</v>
      </c>
      <c r="K64" s="62">
        <v>2</v>
      </c>
      <c r="L64" s="62">
        <f>J64-K64</f>
        <v>3</v>
      </c>
    </row>
    <row r="65" spans="2:12">
      <c r="C65" s="133"/>
      <c r="D65" s="210" t="s">
        <v>17</v>
      </c>
      <c r="E65" s="210"/>
      <c r="F65" s="191" t="s">
        <v>16</v>
      </c>
      <c r="G65" s="191"/>
      <c r="H65" s="191"/>
      <c r="I65" s="191"/>
      <c r="J65" s="211">
        <f>SUMIF(($L$3:$L$37),2)/2</f>
        <v>8</v>
      </c>
      <c r="K65" s="62"/>
      <c r="L65" s="62">
        <f t="shared" ref="L65:L71" si="4">J65-K65</f>
        <v>8</v>
      </c>
    </row>
    <row r="66" spans="2:12">
      <c r="C66" s="133"/>
      <c r="D66" s="210" t="s">
        <v>19</v>
      </c>
      <c r="E66" s="210"/>
      <c r="F66" s="212" t="s">
        <v>18</v>
      </c>
      <c r="G66" s="212"/>
      <c r="H66" s="212"/>
      <c r="I66" s="212"/>
      <c r="J66" s="211">
        <f>SUMIF(($L$3:$L$38),3)/3</f>
        <v>3</v>
      </c>
      <c r="K66" s="62"/>
      <c r="L66" s="62">
        <f t="shared" si="4"/>
        <v>3</v>
      </c>
    </row>
    <row r="67" spans="2:12">
      <c r="C67" s="133"/>
      <c r="D67" s="210" t="s">
        <v>20</v>
      </c>
      <c r="E67" s="210"/>
      <c r="F67" s="191" t="s">
        <v>331</v>
      </c>
      <c r="G67" s="191"/>
      <c r="H67" s="191"/>
      <c r="I67" s="191"/>
      <c r="J67" s="211">
        <f>SUMIF(($L$3:$L$37),4)/4</f>
        <v>2</v>
      </c>
      <c r="K67" s="62">
        <v>2</v>
      </c>
      <c r="L67" s="62">
        <f t="shared" si="4"/>
        <v>0</v>
      </c>
    </row>
    <row r="68" spans="2:12">
      <c r="C68" s="133"/>
      <c r="D68" s="210" t="s">
        <v>22</v>
      </c>
      <c r="E68" s="210"/>
      <c r="F68" s="191" t="s">
        <v>21</v>
      </c>
      <c r="G68" s="191"/>
      <c r="H68" s="191"/>
      <c r="I68" s="191"/>
      <c r="J68" s="211">
        <f>SUMIF(($L$3:$L$37),5)/5</f>
        <v>2</v>
      </c>
      <c r="K68" s="62"/>
      <c r="L68" s="62">
        <f t="shared" si="4"/>
        <v>2</v>
      </c>
    </row>
    <row r="69" spans="2:12">
      <c r="C69" s="133"/>
      <c r="D69" s="210" t="s">
        <v>24</v>
      </c>
      <c r="E69" s="210"/>
      <c r="F69" s="191" t="s">
        <v>23</v>
      </c>
      <c r="G69" s="191"/>
      <c r="H69" s="191"/>
      <c r="I69" s="191"/>
      <c r="J69" s="211">
        <f>SUMIF(($L$3:$L$37),6)/6</f>
        <v>16</v>
      </c>
      <c r="K69" s="62">
        <v>8</v>
      </c>
      <c r="L69" s="62">
        <f t="shared" si="4"/>
        <v>8</v>
      </c>
    </row>
    <row r="70" spans="2:12">
      <c r="C70" s="133"/>
      <c r="D70" s="213" t="s">
        <v>221</v>
      </c>
      <c r="E70" s="213"/>
      <c r="F70" s="214" t="s">
        <v>220</v>
      </c>
      <c r="G70" s="214"/>
      <c r="H70" s="214"/>
      <c r="I70" s="214"/>
      <c r="J70" s="211">
        <f>SUMIF(($L$3:$L$37),7)/7</f>
        <v>0</v>
      </c>
      <c r="K70" s="62"/>
      <c r="L70" s="62">
        <f t="shared" si="4"/>
        <v>0</v>
      </c>
    </row>
    <row r="71" spans="2:12">
      <c r="C71" s="133"/>
      <c r="D71" s="213" t="s">
        <v>223</v>
      </c>
      <c r="E71" s="213"/>
      <c r="F71" s="214" t="s">
        <v>329</v>
      </c>
      <c r="G71" s="211"/>
      <c r="H71" s="211"/>
      <c r="I71" s="211"/>
      <c r="J71" s="211">
        <f>SUMIF(($L$3:$L$37),8)/8</f>
        <v>0</v>
      </c>
      <c r="K71" s="62"/>
      <c r="L71" s="62">
        <f t="shared" si="4"/>
        <v>0</v>
      </c>
    </row>
    <row r="72" spans="2:12">
      <c r="C72" s="133"/>
      <c r="D72" s="215"/>
      <c r="E72" s="215"/>
      <c r="F72" s="215"/>
      <c r="G72" s="215"/>
      <c r="H72" s="215"/>
      <c r="I72" s="215"/>
      <c r="J72" s="215"/>
      <c r="K72" s="133"/>
    </row>
    <row r="73" spans="2:12" ht="30">
      <c r="C73" s="133"/>
      <c r="D73" s="216" t="s">
        <v>410</v>
      </c>
      <c r="E73" s="353"/>
      <c r="F73" s="217"/>
      <c r="G73" s="217"/>
      <c r="H73" s="217"/>
      <c r="I73" s="217"/>
      <c r="J73" s="218">
        <f>SUM(J64:J72)</f>
        <v>36</v>
      </c>
      <c r="K73" s="218">
        <f t="shared" ref="K73:L73" si="5">SUM(K64:K72)</f>
        <v>12</v>
      </c>
      <c r="L73" s="218">
        <f t="shared" si="5"/>
        <v>24</v>
      </c>
    </row>
    <row r="74" spans="2:12" ht="15.75" thickBot="1">
      <c r="C74" s="133"/>
      <c r="D74" s="215"/>
      <c r="E74" s="215"/>
      <c r="F74" s="215"/>
      <c r="G74" s="215"/>
      <c r="H74" s="215"/>
      <c r="I74" s="215"/>
      <c r="J74" s="215"/>
      <c r="K74" s="133"/>
    </row>
    <row r="75" spans="2:12" ht="15.75" thickBot="1">
      <c r="B75" s="333" t="s">
        <v>273</v>
      </c>
      <c r="C75" s="113">
        <v>130</v>
      </c>
    </row>
  </sheetData>
  <autoFilter ref="A2:R39"/>
  <sortState ref="A3:R37">
    <sortCondition ref="A3:A37"/>
  </sortState>
  <mergeCells count="3">
    <mergeCell ref="A1:R1"/>
    <mergeCell ref="A55:P55"/>
    <mergeCell ref="A46:P46"/>
  </mergeCells>
  <phoneticPr fontId="24" type="noConversion"/>
  <pageMargins left="0.70866141732283472" right="0.70866141732283472" top="0.74803149606299213" bottom="0.74803149606299213" header="0.31496062992125984" footer="0.31496062992125984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Z313"/>
  <sheetViews>
    <sheetView topLeftCell="A2" zoomScale="112" zoomScaleNormal="112" zoomScalePageLayoutView="112" workbookViewId="0">
      <selection activeCell="H27" sqref="H27"/>
    </sheetView>
  </sheetViews>
  <sheetFormatPr baseColWidth="10" defaultColWidth="10.85546875" defaultRowHeight="15"/>
  <cols>
    <col min="1" max="1" width="20" style="133" customWidth="1"/>
    <col min="2" max="2" width="11.140625" style="133" customWidth="1"/>
    <col min="3" max="3" width="10.85546875" style="133"/>
    <col min="4" max="4" width="13.42578125" style="133" customWidth="1"/>
    <col min="5" max="5" width="12.140625" style="133" customWidth="1"/>
    <col min="6" max="6" width="12.42578125" style="133" customWidth="1"/>
    <col min="7" max="7" width="11.85546875" style="133" customWidth="1"/>
    <col min="8" max="8" width="9.42578125" style="133" customWidth="1"/>
    <col min="9" max="9" width="12" style="133" customWidth="1"/>
    <col min="10" max="10" width="10.85546875" style="133"/>
    <col min="11" max="11" width="11.42578125" style="133" customWidth="1"/>
    <col min="12" max="12" width="10.85546875" style="133"/>
    <col min="13" max="13" width="8.140625" style="133" customWidth="1"/>
    <col min="14" max="14" width="17.140625" style="133" customWidth="1"/>
    <col min="15" max="18" width="10.85546875" style="133"/>
    <col min="19" max="19" width="8" style="133" customWidth="1"/>
    <col min="20" max="16384" width="10.85546875" style="133"/>
  </cols>
  <sheetData>
    <row r="1" spans="1:12">
      <c r="B1" s="503" t="s">
        <v>338</v>
      </c>
      <c r="C1" s="503"/>
      <c r="D1" s="503"/>
      <c r="E1" s="503"/>
      <c r="H1" s="503" t="s">
        <v>338</v>
      </c>
      <c r="I1" s="503"/>
      <c r="J1" s="503"/>
      <c r="K1" s="503"/>
    </row>
    <row r="2" spans="1:12">
      <c r="B2" s="133">
        <v>2008</v>
      </c>
      <c r="C2" s="133">
        <v>2009</v>
      </c>
      <c r="D2" s="133">
        <v>2010</v>
      </c>
      <c r="H2" s="133">
        <v>2008</v>
      </c>
      <c r="I2" s="133">
        <v>2009</v>
      </c>
      <c r="J2" s="133">
        <v>2010</v>
      </c>
      <c r="K2" s="133">
        <v>2011</v>
      </c>
      <c r="L2" s="133">
        <v>2012</v>
      </c>
    </row>
    <row r="3" spans="1:12">
      <c r="A3" s="133" t="s">
        <v>339</v>
      </c>
      <c r="B3" s="133">
        <v>108</v>
      </c>
      <c r="C3" s="133">
        <v>151</v>
      </c>
      <c r="D3" s="133">
        <v>130</v>
      </c>
      <c r="G3" s="133" t="s">
        <v>400</v>
      </c>
      <c r="H3" s="246">
        <v>2.7E-2</v>
      </c>
      <c r="I3" s="246">
        <v>2.7900000000000001E-2</v>
      </c>
      <c r="J3" s="246">
        <v>3.2399999999999998E-2</v>
      </c>
      <c r="K3" s="246">
        <v>4.1000000000000002E-2</v>
      </c>
      <c r="L3" s="246">
        <v>5.0900000000000001E-2</v>
      </c>
    </row>
    <row r="21" spans="1:5" ht="15.75" thickBot="1"/>
    <row r="22" spans="1:5">
      <c r="A22" s="247" t="s">
        <v>338</v>
      </c>
      <c r="B22" s="248">
        <v>2008</v>
      </c>
      <c r="C22" s="248">
        <v>2009</v>
      </c>
      <c r="D22" s="248">
        <v>2010</v>
      </c>
      <c r="E22" s="72">
        <v>2011</v>
      </c>
    </row>
    <row r="23" spans="1:5">
      <c r="A23" s="236" t="s">
        <v>401</v>
      </c>
      <c r="B23" s="62">
        <v>108</v>
      </c>
      <c r="C23" s="62">
        <v>151</v>
      </c>
      <c r="D23" s="62">
        <v>130</v>
      </c>
      <c r="E23" s="73"/>
    </row>
    <row r="24" spans="1:5">
      <c r="A24" s="236" t="s">
        <v>402</v>
      </c>
      <c r="B24" s="249">
        <v>2.7E-2</v>
      </c>
      <c r="C24" s="249">
        <v>2.7900000000000001E-2</v>
      </c>
      <c r="D24" s="249">
        <v>3.2399999999999998E-2</v>
      </c>
      <c r="E24" s="250">
        <v>4.1000000000000002E-2</v>
      </c>
    </row>
    <row r="43" spans="1:4">
      <c r="A43" s="62" t="s">
        <v>340</v>
      </c>
      <c r="B43" s="62">
        <v>2008</v>
      </c>
      <c r="C43" s="62">
        <v>2009</v>
      </c>
      <c r="D43" s="62">
        <v>2010</v>
      </c>
    </row>
    <row r="44" spans="1:4">
      <c r="A44" s="62" t="s">
        <v>341</v>
      </c>
      <c r="B44" s="62">
        <f>'AT 2008'!B30</f>
        <v>108</v>
      </c>
      <c r="C44" s="62">
        <f>'AT 2009'!B42</f>
        <v>151</v>
      </c>
      <c r="D44" s="62">
        <f>'AT 2010'!C75</f>
        <v>130</v>
      </c>
    </row>
    <row r="45" spans="1:4">
      <c r="A45" s="62" t="s">
        <v>342</v>
      </c>
      <c r="B45" s="62">
        <f>'AT 2008'!C27</f>
        <v>12</v>
      </c>
      <c r="C45" s="62">
        <f>'AT 2009'!C40</f>
        <v>24</v>
      </c>
      <c r="D45" s="62">
        <f>'AT 2010'!J73</f>
        <v>36</v>
      </c>
    </row>
    <row r="46" spans="1:4">
      <c r="A46" s="62" t="s">
        <v>343</v>
      </c>
      <c r="B46" s="62">
        <f>'AT 2008'!D27</f>
        <v>1</v>
      </c>
      <c r="C46" s="62">
        <f>'AT 2009'!D40</f>
        <v>2</v>
      </c>
      <c r="D46" s="62">
        <f>'AT 2010'!K73</f>
        <v>12</v>
      </c>
    </row>
    <row r="47" spans="1:4">
      <c r="A47" s="62" t="s">
        <v>344</v>
      </c>
      <c r="B47" s="62">
        <f>'AT 2008'!F27</f>
        <v>11</v>
      </c>
      <c r="C47" s="62">
        <f>'AT 2009'!F40</f>
        <v>22</v>
      </c>
      <c r="D47" s="62">
        <f>'AT 2010'!L73</f>
        <v>24</v>
      </c>
    </row>
    <row r="65" spans="1:8" ht="21">
      <c r="A65" s="334" t="s">
        <v>274</v>
      </c>
    </row>
    <row r="66" spans="1:8">
      <c r="E66" s="135"/>
      <c r="F66" s="135"/>
      <c r="G66" s="135"/>
      <c r="H66" s="135"/>
    </row>
    <row r="67" spans="1:8">
      <c r="E67" s="159"/>
      <c r="F67" s="135"/>
      <c r="G67" s="159"/>
      <c r="H67" s="135"/>
    </row>
    <row r="68" spans="1:8">
      <c r="A68" s="160"/>
      <c r="B68" s="251">
        <v>2008</v>
      </c>
      <c r="C68" s="251">
        <v>2009</v>
      </c>
      <c r="D68" s="251">
        <v>2010</v>
      </c>
      <c r="E68" s="162"/>
      <c r="F68" s="135"/>
      <c r="G68" s="162"/>
      <c r="H68" s="135"/>
    </row>
    <row r="69" spans="1:8">
      <c r="A69" s="18" t="s">
        <v>14</v>
      </c>
      <c r="B69" s="62">
        <f>'AT 2008'!F21</f>
        <v>2</v>
      </c>
      <c r="C69" s="62">
        <f>'AT 2009'!F32</f>
        <v>3</v>
      </c>
      <c r="D69" s="62">
        <f>'AT 2010'!L64</f>
        <v>3</v>
      </c>
      <c r="E69" s="135"/>
      <c r="F69" s="135"/>
      <c r="G69" s="135"/>
      <c r="H69" s="135"/>
    </row>
    <row r="70" spans="1:8">
      <c r="A70" s="18" t="s">
        <v>16</v>
      </c>
      <c r="B70" s="62">
        <f>'AT 2008'!F22</f>
        <v>1</v>
      </c>
      <c r="C70" s="62">
        <f>'AT 2009'!F33</f>
        <v>8</v>
      </c>
      <c r="D70" s="62">
        <f>'AT 2010'!L65</f>
        <v>8</v>
      </c>
      <c r="E70" s="135"/>
      <c r="F70" s="135"/>
      <c r="G70" s="135"/>
      <c r="H70" s="135"/>
    </row>
    <row r="71" spans="1:8">
      <c r="A71" s="63" t="s">
        <v>18</v>
      </c>
      <c r="B71" s="62">
        <f>'AT 2008'!F23</f>
        <v>1</v>
      </c>
      <c r="C71" s="62">
        <f>'AT 2009'!F34</f>
        <v>0</v>
      </c>
      <c r="D71" s="62">
        <f>'AT 2010'!L66</f>
        <v>3</v>
      </c>
      <c r="E71" s="135"/>
      <c r="F71" s="135"/>
      <c r="G71" s="135"/>
      <c r="H71" s="135"/>
    </row>
    <row r="72" spans="1:8">
      <c r="A72" s="199" t="s">
        <v>345</v>
      </c>
      <c r="B72" s="62">
        <f>'AT 2008'!F24</f>
        <v>0</v>
      </c>
      <c r="C72" s="62">
        <f>'AT 2009'!F35</f>
        <v>0</v>
      </c>
      <c r="D72" s="62">
        <f>'AT 2010'!L67</f>
        <v>0</v>
      </c>
      <c r="E72" s="135"/>
      <c r="F72" s="135"/>
      <c r="G72" s="135"/>
      <c r="H72" s="135"/>
    </row>
    <row r="73" spans="1:8">
      <c r="A73" s="18" t="s">
        <v>21</v>
      </c>
      <c r="B73" s="62">
        <f>'AT 2008'!F25</f>
        <v>0</v>
      </c>
      <c r="C73" s="62">
        <f>'AT 2009'!F36</f>
        <v>0</v>
      </c>
      <c r="D73" s="62">
        <f>'AT 2010'!L68</f>
        <v>2</v>
      </c>
      <c r="E73" s="135"/>
      <c r="F73" s="135"/>
      <c r="G73" s="135"/>
      <c r="H73" s="135"/>
    </row>
    <row r="74" spans="1:8">
      <c r="A74" s="18" t="s">
        <v>387</v>
      </c>
      <c r="B74" s="62">
        <f>'AT 2008'!F26</f>
        <v>7</v>
      </c>
      <c r="C74" s="62">
        <f>'AT 2009'!F37</f>
        <v>11</v>
      </c>
      <c r="D74" s="62">
        <f>'AT 2010'!L69</f>
        <v>8</v>
      </c>
      <c r="E74" s="135"/>
      <c r="F74" s="135"/>
      <c r="G74" s="135"/>
      <c r="H74" s="135"/>
    </row>
    <row r="75" spans="1:8">
      <c r="A75" s="62" t="s">
        <v>379</v>
      </c>
      <c r="B75" s="62">
        <f t="shared" ref="B75" si="0">SUM(B69:B74)</f>
        <v>11</v>
      </c>
      <c r="C75" s="211">
        <f>SUM(C69:C74)</f>
        <v>22</v>
      </c>
      <c r="D75" s="62">
        <f>SUM(D69:D74)</f>
        <v>24</v>
      </c>
      <c r="E75" s="144"/>
      <c r="F75" s="135"/>
      <c r="G75" s="135"/>
      <c r="H75" s="135"/>
    </row>
    <row r="76" spans="1:8">
      <c r="E76" s="135"/>
      <c r="F76" s="135"/>
      <c r="G76" s="135"/>
      <c r="H76" s="135"/>
    </row>
    <row r="77" spans="1:8">
      <c r="E77" s="135"/>
      <c r="F77" s="135"/>
      <c r="G77" s="135"/>
      <c r="H77" s="135"/>
    </row>
    <row r="93" spans="1:7" ht="23.25">
      <c r="A93" s="252" t="s">
        <v>275</v>
      </c>
    </row>
    <row r="96" spans="1:7">
      <c r="A96" s="253" t="s">
        <v>246</v>
      </c>
      <c r="B96" s="493">
        <v>2008</v>
      </c>
      <c r="C96" s="493"/>
      <c r="D96" s="493">
        <v>2009</v>
      </c>
      <c r="E96" s="493"/>
      <c r="F96" s="493">
        <v>2010</v>
      </c>
      <c r="G96" s="493"/>
    </row>
    <row r="97" spans="1:7">
      <c r="B97" s="160" t="s">
        <v>247</v>
      </c>
      <c r="C97" s="160" t="s">
        <v>248</v>
      </c>
      <c r="D97" s="160" t="s">
        <v>247</v>
      </c>
      <c r="E97" s="160" t="s">
        <v>248</v>
      </c>
      <c r="F97" s="160" t="s">
        <v>247</v>
      </c>
      <c r="G97" s="160" t="s">
        <v>248</v>
      </c>
    </row>
    <row r="98" spans="1:7">
      <c r="A98" s="254" t="s">
        <v>14</v>
      </c>
      <c r="B98" s="62">
        <v>1</v>
      </c>
      <c r="C98" s="62">
        <v>1</v>
      </c>
      <c r="D98" s="62">
        <v>1</v>
      </c>
      <c r="E98" s="62">
        <v>2</v>
      </c>
      <c r="F98" s="62">
        <v>1</v>
      </c>
      <c r="G98" s="62">
        <v>2</v>
      </c>
    </row>
    <row r="99" spans="1:7">
      <c r="A99" s="254" t="s">
        <v>16</v>
      </c>
      <c r="B99" s="62">
        <v>1</v>
      </c>
      <c r="C99" s="62"/>
      <c r="D99" s="62">
        <v>5</v>
      </c>
      <c r="E99" s="62">
        <v>3</v>
      </c>
      <c r="F99" s="62">
        <v>4</v>
      </c>
      <c r="G99" s="62">
        <v>4</v>
      </c>
    </row>
    <row r="100" spans="1:7">
      <c r="A100" s="255" t="s">
        <v>18</v>
      </c>
      <c r="B100" s="62"/>
      <c r="C100" s="62">
        <v>1</v>
      </c>
      <c r="D100" s="62">
        <v>0</v>
      </c>
      <c r="E100" s="62">
        <v>0</v>
      </c>
      <c r="F100" s="62">
        <v>2</v>
      </c>
      <c r="G100" s="62">
        <v>1</v>
      </c>
    </row>
    <row r="101" spans="1:7">
      <c r="A101" s="199" t="s">
        <v>345</v>
      </c>
      <c r="B101" s="62"/>
      <c r="C101" s="62"/>
      <c r="D101" s="62">
        <v>0</v>
      </c>
      <c r="E101" s="62">
        <v>0</v>
      </c>
      <c r="F101" s="62">
        <v>0</v>
      </c>
      <c r="G101" s="62">
        <v>0</v>
      </c>
    </row>
    <row r="102" spans="1:7">
      <c r="A102" s="254" t="s">
        <v>21</v>
      </c>
      <c r="B102" s="62"/>
      <c r="C102" s="62"/>
      <c r="D102" s="62">
        <v>0</v>
      </c>
      <c r="E102" s="62">
        <v>0</v>
      </c>
      <c r="F102" s="62">
        <v>2</v>
      </c>
      <c r="G102" s="62">
        <v>0</v>
      </c>
    </row>
    <row r="103" spans="1:7">
      <c r="A103" s="254" t="s">
        <v>23</v>
      </c>
      <c r="B103" s="62">
        <v>6</v>
      </c>
      <c r="C103" s="62">
        <v>1</v>
      </c>
      <c r="D103" s="62">
        <v>9</v>
      </c>
      <c r="E103" s="62">
        <v>2</v>
      </c>
      <c r="F103" s="62">
        <v>4</v>
      </c>
      <c r="G103" s="62">
        <v>4</v>
      </c>
    </row>
    <row r="104" spans="1:7">
      <c r="A104" s="256" t="s">
        <v>379</v>
      </c>
      <c r="B104" s="62">
        <f t="shared" ref="B104:G104" si="1">SUM(B98:B103)</f>
        <v>8</v>
      </c>
      <c r="C104" s="62">
        <f t="shared" si="1"/>
        <v>3</v>
      </c>
      <c r="D104" s="211">
        <f t="shared" si="1"/>
        <v>15</v>
      </c>
      <c r="E104" s="211">
        <f t="shared" si="1"/>
        <v>7</v>
      </c>
      <c r="F104" s="62">
        <f t="shared" si="1"/>
        <v>13</v>
      </c>
      <c r="G104" s="62">
        <f t="shared" si="1"/>
        <v>11</v>
      </c>
    </row>
    <row r="126" spans="1:1" ht="18.75">
      <c r="A126" s="257" t="s">
        <v>249</v>
      </c>
    </row>
    <row r="129" spans="1:14" ht="15.75" thickBot="1">
      <c r="J129" s="135"/>
      <c r="K129" s="135"/>
      <c r="L129" s="135"/>
      <c r="M129" s="135"/>
      <c r="N129" s="135"/>
    </row>
    <row r="130" spans="1:14">
      <c r="A130" s="253" t="s">
        <v>246</v>
      </c>
      <c r="B130" s="500">
        <v>2008</v>
      </c>
      <c r="C130" s="502"/>
      <c r="D130" s="500">
        <v>2009</v>
      </c>
      <c r="E130" s="501"/>
      <c r="F130" s="502"/>
      <c r="G130" s="500">
        <v>2010</v>
      </c>
      <c r="H130" s="501"/>
      <c r="I130" s="502"/>
      <c r="J130" s="135"/>
      <c r="K130" s="135"/>
      <c r="L130" s="135"/>
      <c r="M130" s="58"/>
      <c r="N130" s="135"/>
    </row>
    <row r="131" spans="1:14">
      <c r="A131" s="256"/>
      <c r="B131" s="236" t="s">
        <v>250</v>
      </c>
      <c r="C131" s="73" t="s">
        <v>251</v>
      </c>
      <c r="D131" s="236" t="s">
        <v>250</v>
      </c>
      <c r="E131" s="160" t="s">
        <v>251</v>
      </c>
      <c r="F131" s="385" t="s">
        <v>252</v>
      </c>
      <c r="G131" s="236" t="s">
        <v>250</v>
      </c>
      <c r="H131" s="160" t="s">
        <v>251</v>
      </c>
      <c r="I131" s="385" t="s">
        <v>253</v>
      </c>
      <c r="J131" s="135"/>
      <c r="K131" s="135"/>
      <c r="L131" s="135"/>
      <c r="M131" s="258"/>
      <c r="N131" s="135"/>
    </row>
    <row r="132" spans="1:14">
      <c r="A132" s="254" t="s">
        <v>14</v>
      </c>
      <c r="B132" s="236">
        <v>1</v>
      </c>
      <c r="C132" s="73">
        <v>1</v>
      </c>
      <c r="D132" s="287">
        <v>1</v>
      </c>
      <c r="E132" s="259">
        <v>2</v>
      </c>
      <c r="F132" s="288">
        <v>0</v>
      </c>
      <c r="G132" s="287">
        <v>2</v>
      </c>
      <c r="H132" s="259">
        <v>1</v>
      </c>
      <c r="I132" s="288"/>
      <c r="J132" s="135"/>
      <c r="K132" s="135"/>
      <c r="L132" s="135"/>
      <c r="M132" s="258"/>
      <c r="N132" s="135"/>
    </row>
    <row r="133" spans="1:14">
      <c r="A133" s="254" t="s">
        <v>16</v>
      </c>
      <c r="B133" s="236"/>
      <c r="C133" s="73">
        <v>1</v>
      </c>
      <c r="D133" s="287">
        <v>3</v>
      </c>
      <c r="E133" s="259">
        <v>4</v>
      </c>
      <c r="F133" s="288">
        <v>1</v>
      </c>
      <c r="G133" s="287">
        <v>4</v>
      </c>
      <c r="H133" s="259">
        <v>3</v>
      </c>
      <c r="I133" s="288">
        <v>1</v>
      </c>
      <c r="J133" s="135"/>
      <c r="K133" s="135"/>
      <c r="L133" s="135"/>
      <c r="M133" s="258"/>
      <c r="N133" s="135"/>
    </row>
    <row r="134" spans="1:14">
      <c r="A134" s="255" t="s">
        <v>18</v>
      </c>
      <c r="B134" s="236">
        <v>1</v>
      </c>
      <c r="C134" s="73"/>
      <c r="D134" s="287">
        <v>0</v>
      </c>
      <c r="E134" s="259">
        <v>0</v>
      </c>
      <c r="F134" s="288">
        <v>0</v>
      </c>
      <c r="G134" s="287">
        <v>2</v>
      </c>
      <c r="H134" s="259">
        <v>1</v>
      </c>
      <c r="I134" s="288"/>
      <c r="J134" s="135"/>
      <c r="K134" s="135"/>
      <c r="L134" s="135"/>
      <c r="M134" s="258"/>
      <c r="N134" s="135"/>
    </row>
    <row r="135" spans="1:14">
      <c r="A135" s="254" t="s">
        <v>345</v>
      </c>
      <c r="B135" s="236"/>
      <c r="C135" s="73"/>
      <c r="D135" s="287">
        <v>0</v>
      </c>
      <c r="E135" s="259">
        <v>0</v>
      </c>
      <c r="F135" s="288">
        <v>0</v>
      </c>
      <c r="G135" s="287">
        <v>0</v>
      </c>
      <c r="H135" s="259">
        <v>0</v>
      </c>
      <c r="I135" s="288"/>
      <c r="J135" s="135"/>
      <c r="K135" s="135"/>
      <c r="L135" s="135"/>
      <c r="M135" s="258"/>
      <c r="N135" s="135"/>
    </row>
    <row r="136" spans="1:14">
      <c r="A136" s="254" t="s">
        <v>21</v>
      </c>
      <c r="B136" s="236"/>
      <c r="C136" s="73"/>
      <c r="D136" s="287">
        <v>0</v>
      </c>
      <c r="E136" s="259">
        <v>0</v>
      </c>
      <c r="F136" s="288">
        <v>0</v>
      </c>
      <c r="G136" s="287">
        <v>1</v>
      </c>
      <c r="H136" s="259">
        <v>0</v>
      </c>
      <c r="I136" s="288">
        <v>1</v>
      </c>
      <c r="J136" s="135"/>
      <c r="K136" s="135"/>
      <c r="L136" s="135"/>
      <c r="M136" s="258"/>
      <c r="N136" s="135"/>
    </row>
    <row r="137" spans="1:14">
      <c r="A137" s="254" t="s">
        <v>23</v>
      </c>
      <c r="B137" s="236">
        <v>4</v>
      </c>
      <c r="C137" s="73">
        <v>3</v>
      </c>
      <c r="D137" s="287">
        <v>6</v>
      </c>
      <c r="E137" s="259">
        <v>3</v>
      </c>
      <c r="F137" s="288">
        <v>2</v>
      </c>
      <c r="G137" s="287">
        <v>4</v>
      </c>
      <c r="H137" s="259">
        <v>4</v>
      </c>
      <c r="I137" s="288"/>
      <c r="J137" s="135"/>
      <c r="K137" s="135"/>
      <c r="L137" s="135"/>
      <c r="M137" s="258"/>
      <c r="N137" s="135"/>
    </row>
    <row r="138" spans="1:14" ht="15.75" thickBot="1">
      <c r="A138" s="384" t="s">
        <v>379</v>
      </c>
      <c r="B138" s="386">
        <f t="shared" ref="B138:I138" si="2">SUM(B132:B137)</f>
        <v>6</v>
      </c>
      <c r="C138" s="387">
        <f t="shared" si="2"/>
        <v>5</v>
      </c>
      <c r="D138" s="290">
        <f t="shared" si="2"/>
        <v>10</v>
      </c>
      <c r="E138" s="291">
        <f t="shared" si="2"/>
        <v>9</v>
      </c>
      <c r="F138" s="292">
        <f t="shared" si="2"/>
        <v>3</v>
      </c>
      <c r="G138" s="290">
        <f t="shared" si="2"/>
        <v>13</v>
      </c>
      <c r="H138" s="291">
        <f t="shared" si="2"/>
        <v>9</v>
      </c>
      <c r="I138" s="292">
        <f t="shared" si="2"/>
        <v>2</v>
      </c>
      <c r="J138" s="135"/>
      <c r="K138" s="135"/>
      <c r="L138" s="135"/>
      <c r="M138" s="135"/>
      <c r="N138" s="135"/>
    </row>
    <row r="158" spans="1:26">
      <c r="A158" s="135"/>
      <c r="B158" s="135"/>
      <c r="C158" s="135"/>
      <c r="D158" s="135"/>
      <c r="E158" s="135"/>
      <c r="F158" s="135"/>
      <c r="G158" s="135"/>
      <c r="H158" s="135"/>
      <c r="I158" s="135"/>
      <c r="J158" s="135"/>
      <c r="K158" s="135"/>
      <c r="L158" s="135"/>
      <c r="M158" s="135"/>
      <c r="N158" s="135"/>
      <c r="O158" s="135"/>
      <c r="P158" s="135"/>
      <c r="Q158" s="135"/>
      <c r="R158" s="135"/>
      <c r="S158" s="135"/>
      <c r="T158" s="135"/>
      <c r="U158" s="135"/>
      <c r="V158" s="135"/>
      <c r="W158" s="135"/>
      <c r="X158" s="135"/>
      <c r="Y158" s="135"/>
      <c r="Z158" s="135"/>
    </row>
    <row r="159" spans="1:26" ht="18.75">
      <c r="A159" s="257" t="s">
        <v>128</v>
      </c>
      <c r="B159" s="135"/>
      <c r="C159" s="135"/>
      <c r="D159" s="135"/>
      <c r="E159" s="135"/>
      <c r="F159" s="135"/>
      <c r="G159" s="135"/>
      <c r="H159" s="135"/>
      <c r="I159" s="135"/>
      <c r="J159" s="135"/>
      <c r="K159" s="135"/>
      <c r="L159" s="135"/>
      <c r="M159" s="135"/>
      <c r="N159" s="135"/>
      <c r="O159" s="135"/>
      <c r="P159" s="135"/>
      <c r="Q159" s="135"/>
      <c r="R159" s="135"/>
      <c r="S159" s="135"/>
      <c r="T159" s="135"/>
      <c r="U159" s="135"/>
      <c r="V159" s="135"/>
      <c r="W159" s="135"/>
      <c r="X159" s="135"/>
      <c r="Y159" s="135"/>
      <c r="Z159" s="135"/>
    </row>
    <row r="160" spans="1:26" ht="15.75" thickBot="1">
      <c r="A160" s="135"/>
      <c r="B160" s="159"/>
      <c r="C160" s="159"/>
      <c r="D160" s="159"/>
      <c r="E160" s="159"/>
      <c r="F160" s="135"/>
      <c r="G160" s="135"/>
      <c r="H160" s="135"/>
      <c r="I160" s="135"/>
      <c r="J160" s="135"/>
      <c r="K160" s="135"/>
      <c r="L160" s="135"/>
      <c r="M160" s="135"/>
      <c r="N160" s="135"/>
      <c r="O160" s="135"/>
      <c r="P160" s="135"/>
      <c r="Q160" s="135"/>
      <c r="R160" s="135"/>
      <c r="S160" s="135"/>
      <c r="T160" s="135"/>
      <c r="U160" s="135"/>
      <c r="V160" s="135"/>
      <c r="W160" s="135"/>
      <c r="X160" s="135"/>
      <c r="Y160" s="135"/>
      <c r="Z160" s="135"/>
    </row>
    <row r="161" spans="1:26" ht="15.75" thickBot="1">
      <c r="A161" s="135"/>
      <c r="B161" s="494">
        <v>2008</v>
      </c>
      <c r="C161" s="495"/>
      <c r="D161" s="495"/>
      <c r="E161" s="496"/>
      <c r="F161" s="497">
        <v>2009</v>
      </c>
      <c r="G161" s="498"/>
      <c r="H161" s="498"/>
      <c r="I161" s="260">
        <v>2010</v>
      </c>
      <c r="J161" s="261"/>
      <c r="K161" s="261"/>
      <c r="L161" s="261"/>
      <c r="M161" s="262"/>
      <c r="N161" s="159"/>
      <c r="P161" s="135"/>
      <c r="Q161" s="135"/>
      <c r="R161" s="135"/>
      <c r="S161" s="135"/>
      <c r="T161" s="135"/>
      <c r="U161" s="135"/>
      <c r="V161" s="135"/>
      <c r="W161" s="135"/>
      <c r="X161" s="135"/>
      <c r="Y161" s="135"/>
      <c r="Z161" s="135"/>
    </row>
    <row r="162" spans="1:26">
      <c r="A162" s="263"/>
      <c r="B162" s="264" t="s">
        <v>14</v>
      </c>
      <c r="C162" s="80" t="s">
        <v>16</v>
      </c>
      <c r="D162" s="265" t="s">
        <v>18</v>
      </c>
      <c r="E162" s="266" t="s">
        <v>254</v>
      </c>
      <c r="F162" s="264" t="s">
        <v>14</v>
      </c>
      <c r="G162" s="80" t="s">
        <v>16</v>
      </c>
      <c r="H162" s="266" t="s">
        <v>254</v>
      </c>
      <c r="I162" s="264" t="s">
        <v>14</v>
      </c>
      <c r="J162" s="80" t="s">
        <v>16</v>
      </c>
      <c r="K162" s="265" t="s">
        <v>18</v>
      </c>
      <c r="L162" s="80" t="s">
        <v>21</v>
      </c>
      <c r="M162" s="266" t="s">
        <v>254</v>
      </c>
      <c r="R162" s="499"/>
      <c r="S162" s="499"/>
      <c r="T162" s="499"/>
      <c r="U162" s="499"/>
      <c r="V162" s="499"/>
      <c r="W162" s="499"/>
      <c r="X162" s="159"/>
      <c r="Y162" s="135"/>
      <c r="Z162" s="135"/>
    </row>
    <row r="163" spans="1:26">
      <c r="A163" s="267" t="s">
        <v>255</v>
      </c>
      <c r="B163" s="236"/>
      <c r="C163" s="62"/>
      <c r="D163" s="62"/>
      <c r="E163" s="73">
        <v>1</v>
      </c>
      <c r="F163" s="236"/>
      <c r="G163" s="62"/>
      <c r="H163" s="73"/>
      <c r="I163" s="236"/>
      <c r="J163" s="62">
        <v>1</v>
      </c>
      <c r="K163" s="62"/>
      <c r="L163" s="62">
        <v>1</v>
      </c>
      <c r="M163" s="73"/>
      <c r="N163" s="135">
        <f t="shared" ref="N163:N174" si="3">SUM(B163:M163)</f>
        <v>3</v>
      </c>
      <c r="P163" s="135"/>
      <c r="Q163" s="135"/>
      <c r="R163" s="268"/>
      <c r="S163" s="268"/>
      <c r="T163" s="269"/>
      <c r="U163" s="268"/>
      <c r="V163" s="268"/>
      <c r="W163" s="268"/>
      <c r="X163" s="270"/>
      <c r="Y163" s="135"/>
      <c r="Z163" s="135"/>
    </row>
    <row r="164" spans="1:26">
      <c r="A164" s="267" t="s">
        <v>98</v>
      </c>
      <c r="B164" s="236"/>
      <c r="C164" s="62"/>
      <c r="D164" s="62"/>
      <c r="E164" s="271">
        <v>1</v>
      </c>
      <c r="F164" s="236"/>
      <c r="G164" s="62"/>
      <c r="H164" s="73"/>
      <c r="I164" s="236"/>
      <c r="J164" s="62"/>
      <c r="K164" s="62"/>
      <c r="L164" s="62"/>
      <c r="M164" s="73"/>
      <c r="N164" s="135">
        <f t="shared" si="3"/>
        <v>1</v>
      </c>
      <c r="P164" s="272"/>
      <c r="Q164" s="135"/>
      <c r="R164" s="135"/>
      <c r="S164" s="135"/>
      <c r="T164" s="135"/>
      <c r="U164" s="135"/>
      <c r="V164" s="135"/>
      <c r="W164" s="135"/>
      <c r="X164" s="135"/>
      <c r="Y164" s="135"/>
      <c r="Z164" s="135"/>
    </row>
    <row r="165" spans="1:26">
      <c r="A165" s="267" t="s">
        <v>194</v>
      </c>
      <c r="B165" s="236">
        <v>1</v>
      </c>
      <c r="C165" s="62"/>
      <c r="D165" s="62"/>
      <c r="E165" s="73">
        <v>1</v>
      </c>
      <c r="F165" s="236"/>
      <c r="G165" s="62"/>
      <c r="H165" s="73">
        <v>2</v>
      </c>
      <c r="I165" s="236"/>
      <c r="J165" s="62">
        <v>2</v>
      </c>
      <c r="K165" s="62"/>
      <c r="L165" s="62"/>
      <c r="M165" s="73">
        <v>1</v>
      </c>
      <c r="N165" s="273">
        <f t="shared" si="3"/>
        <v>7</v>
      </c>
      <c r="P165" s="272"/>
      <c r="Q165" s="135"/>
      <c r="R165" s="135"/>
      <c r="S165" s="135"/>
      <c r="T165" s="135"/>
      <c r="U165" s="135"/>
      <c r="V165" s="135"/>
      <c r="W165" s="135"/>
      <c r="X165" s="135"/>
      <c r="Y165" s="135"/>
      <c r="Z165" s="135"/>
    </row>
    <row r="166" spans="1:26">
      <c r="A166" s="267" t="s">
        <v>256</v>
      </c>
      <c r="B166" s="236"/>
      <c r="C166" s="62"/>
      <c r="D166" s="62">
        <v>1</v>
      </c>
      <c r="E166" s="274">
        <v>1</v>
      </c>
      <c r="F166" s="62">
        <v>1</v>
      </c>
      <c r="G166" s="62">
        <v>5</v>
      </c>
      <c r="H166" s="73">
        <v>4</v>
      </c>
      <c r="I166" s="236">
        <v>1</v>
      </c>
      <c r="J166" s="62">
        <v>1</v>
      </c>
      <c r="K166" s="62">
        <v>1</v>
      </c>
      <c r="L166" s="62"/>
      <c r="M166" s="73">
        <v>1</v>
      </c>
      <c r="N166" s="275">
        <f t="shared" si="3"/>
        <v>16</v>
      </c>
      <c r="P166" s="272"/>
      <c r="Q166" s="135"/>
      <c r="R166" s="135"/>
      <c r="S166" s="135"/>
      <c r="T166" s="135"/>
      <c r="U166" s="135"/>
      <c r="V166" s="135"/>
      <c r="W166" s="135"/>
      <c r="X166" s="135"/>
      <c r="Y166" s="135"/>
      <c r="Z166" s="135"/>
    </row>
    <row r="167" spans="1:26">
      <c r="A167" s="267" t="s">
        <v>257</v>
      </c>
      <c r="B167" s="236">
        <v>1</v>
      </c>
      <c r="C167" s="62"/>
      <c r="D167" s="62"/>
      <c r="E167" s="73"/>
      <c r="F167" s="236">
        <v>1</v>
      </c>
      <c r="G167" s="62"/>
      <c r="H167" s="73"/>
      <c r="I167" s="236"/>
      <c r="J167" s="62"/>
      <c r="K167" s="62"/>
      <c r="L167" s="62"/>
      <c r="M167" s="73"/>
      <c r="N167" s="135">
        <f t="shared" si="3"/>
        <v>2</v>
      </c>
      <c r="P167" s="272"/>
      <c r="Q167" s="135"/>
      <c r="R167" s="135"/>
      <c r="S167" s="135"/>
      <c r="T167" s="135"/>
      <c r="U167" s="135"/>
      <c r="V167" s="135"/>
      <c r="W167" s="135"/>
      <c r="X167" s="135"/>
      <c r="Y167" s="135"/>
      <c r="Z167" s="135"/>
    </row>
    <row r="168" spans="1:26">
      <c r="A168" s="267" t="s">
        <v>258</v>
      </c>
      <c r="B168" s="236"/>
      <c r="C168" s="62">
        <v>1</v>
      </c>
      <c r="D168" s="62"/>
      <c r="E168" s="274">
        <v>3</v>
      </c>
      <c r="F168" s="236"/>
      <c r="G168" s="62">
        <v>3</v>
      </c>
      <c r="H168" s="73">
        <v>3</v>
      </c>
      <c r="I168" s="236"/>
      <c r="J168" s="62">
        <v>1</v>
      </c>
      <c r="K168" s="62">
        <v>1</v>
      </c>
      <c r="L168" s="229">
        <v>1</v>
      </c>
      <c r="M168" s="73"/>
      <c r="N168" s="275">
        <f t="shared" si="3"/>
        <v>13</v>
      </c>
      <c r="P168" s="272"/>
      <c r="Q168" s="135"/>
      <c r="R168" s="135"/>
      <c r="S168" s="135"/>
      <c r="T168" s="135"/>
      <c r="U168" s="135"/>
      <c r="V168" s="135"/>
      <c r="W168" s="135"/>
      <c r="X168" s="135"/>
      <c r="Y168" s="135"/>
      <c r="Z168" s="135"/>
    </row>
    <row r="169" spans="1:26">
      <c r="A169" s="267" t="s">
        <v>96</v>
      </c>
      <c r="B169" s="236"/>
      <c r="C169" s="62"/>
      <c r="D169" s="62"/>
      <c r="E169" s="73"/>
      <c r="F169" s="236"/>
      <c r="G169" s="62"/>
      <c r="H169" s="73">
        <v>1</v>
      </c>
      <c r="I169" s="236"/>
      <c r="J169" s="62"/>
      <c r="K169" s="62"/>
      <c r="L169" s="62"/>
      <c r="M169" s="73"/>
      <c r="N169" s="135">
        <f t="shared" si="3"/>
        <v>1</v>
      </c>
      <c r="P169" s="272"/>
      <c r="Q169" s="135"/>
      <c r="R169" s="135"/>
      <c r="S169" s="135"/>
      <c r="T169" s="135"/>
      <c r="U169" s="135"/>
      <c r="V169" s="135"/>
      <c r="W169" s="135"/>
      <c r="X169" s="135"/>
      <c r="Y169" s="135"/>
      <c r="Z169" s="135"/>
    </row>
    <row r="170" spans="1:26">
      <c r="A170" s="267" t="s">
        <v>259</v>
      </c>
      <c r="B170" s="236"/>
      <c r="C170" s="62"/>
      <c r="D170" s="62"/>
      <c r="E170" s="73"/>
      <c r="F170" s="236"/>
      <c r="G170" s="62"/>
      <c r="H170" s="73">
        <v>1</v>
      </c>
      <c r="I170" s="236">
        <v>1</v>
      </c>
      <c r="J170" s="62"/>
      <c r="K170" s="62"/>
      <c r="L170" s="62"/>
      <c r="M170" s="73">
        <v>3</v>
      </c>
      <c r="N170" s="273">
        <f t="shared" si="3"/>
        <v>5</v>
      </c>
      <c r="P170" s="272"/>
      <c r="Q170" s="135"/>
      <c r="R170" s="135"/>
      <c r="S170" s="135"/>
      <c r="T170" s="135"/>
      <c r="U170" s="135"/>
      <c r="V170" s="135"/>
      <c r="W170" s="135"/>
      <c r="X170" s="135"/>
      <c r="Y170" s="135"/>
      <c r="Z170" s="135"/>
    </row>
    <row r="171" spans="1:26">
      <c r="A171" s="267" t="s">
        <v>91</v>
      </c>
      <c r="B171" s="236"/>
      <c r="C171" s="62"/>
      <c r="D171" s="62"/>
      <c r="E171" s="73"/>
      <c r="F171" s="236">
        <v>1</v>
      </c>
      <c r="G171" s="62"/>
      <c r="H171" s="73"/>
      <c r="I171" s="236"/>
      <c r="J171" s="62">
        <v>1</v>
      </c>
      <c r="K171" s="62"/>
      <c r="L171" s="62"/>
      <c r="M171" s="73">
        <v>1</v>
      </c>
      <c r="N171" s="135">
        <f t="shared" si="3"/>
        <v>3</v>
      </c>
      <c r="P171" s="272"/>
      <c r="Q171" s="135"/>
      <c r="R171" s="135"/>
      <c r="S171" s="135"/>
      <c r="T171" s="135"/>
      <c r="U171" s="135"/>
      <c r="V171" s="135"/>
      <c r="W171" s="135"/>
      <c r="X171" s="135"/>
      <c r="Y171" s="135"/>
      <c r="Z171" s="135"/>
    </row>
    <row r="172" spans="1:26">
      <c r="A172" s="267" t="s">
        <v>10</v>
      </c>
      <c r="B172" s="236"/>
      <c r="C172" s="62"/>
      <c r="D172" s="62"/>
      <c r="E172" s="73"/>
      <c r="F172" s="236"/>
      <c r="G172" s="62"/>
      <c r="H172" s="73"/>
      <c r="I172" s="236">
        <v>1</v>
      </c>
      <c r="J172" s="62">
        <v>1</v>
      </c>
      <c r="K172" s="62"/>
      <c r="L172" s="62"/>
      <c r="M172" s="73">
        <v>1</v>
      </c>
      <c r="N172" s="135">
        <f t="shared" si="3"/>
        <v>3</v>
      </c>
      <c r="P172" s="272"/>
      <c r="Q172" s="135"/>
      <c r="R172" s="135"/>
      <c r="S172" s="135"/>
      <c r="T172" s="135"/>
      <c r="U172" s="135"/>
      <c r="V172" s="135"/>
      <c r="W172" s="135"/>
      <c r="X172" s="135"/>
      <c r="Y172" s="135"/>
      <c r="Z172" s="135"/>
    </row>
    <row r="173" spans="1:26">
      <c r="A173" s="267" t="s">
        <v>94</v>
      </c>
      <c r="B173" s="236"/>
      <c r="C173" s="62"/>
      <c r="D173" s="62"/>
      <c r="E173" s="73"/>
      <c r="F173" s="236"/>
      <c r="G173" s="62"/>
      <c r="H173" s="73"/>
      <c r="I173" s="236"/>
      <c r="J173" s="62"/>
      <c r="K173" s="62">
        <v>1</v>
      </c>
      <c r="L173" s="62"/>
      <c r="M173" s="73">
        <v>1</v>
      </c>
      <c r="N173" s="135">
        <f t="shared" si="3"/>
        <v>2</v>
      </c>
      <c r="P173" s="135"/>
      <c r="Q173" s="11"/>
      <c r="R173" s="135"/>
      <c r="S173" s="135"/>
      <c r="T173" s="135"/>
      <c r="U173" s="135"/>
      <c r="V173" s="135"/>
      <c r="W173" s="135"/>
      <c r="X173" s="135"/>
      <c r="Y173" s="135"/>
      <c r="Z173" s="135"/>
    </row>
    <row r="174" spans="1:26" ht="15.75" thickBot="1">
      <c r="A174" s="276" t="s">
        <v>95</v>
      </c>
      <c r="B174" s="277"/>
      <c r="C174" s="278"/>
      <c r="D174" s="278"/>
      <c r="E174" s="279"/>
      <c r="F174" s="280"/>
      <c r="G174" s="278"/>
      <c r="H174" s="279"/>
      <c r="I174" s="277"/>
      <c r="J174" s="281">
        <v>1</v>
      </c>
      <c r="K174" s="281"/>
      <c r="L174" s="281"/>
      <c r="M174" s="74"/>
      <c r="N174" s="135">
        <f t="shared" si="3"/>
        <v>1</v>
      </c>
      <c r="P174" s="135"/>
      <c r="Q174" s="135"/>
      <c r="R174" s="135"/>
      <c r="S174" s="135"/>
      <c r="T174" s="135"/>
      <c r="U174" s="135"/>
      <c r="V174" s="135"/>
      <c r="W174" s="135"/>
      <c r="X174" s="135"/>
      <c r="Y174" s="135"/>
      <c r="Z174" s="135"/>
    </row>
    <row r="175" spans="1:26" ht="15.75" thickBot="1">
      <c r="A175" s="135"/>
      <c r="B175" s="406">
        <f>SUM(B163:B174)</f>
        <v>2</v>
      </c>
      <c r="C175" s="407">
        <f t="shared" ref="C175:F175" si="4">SUM(C163:C174)</f>
        <v>1</v>
      </c>
      <c r="D175" s="407">
        <f t="shared" si="4"/>
        <v>1</v>
      </c>
      <c r="E175" s="331">
        <f t="shared" si="4"/>
        <v>7</v>
      </c>
      <c r="F175" s="406">
        <f t="shared" si="4"/>
        <v>3</v>
      </c>
      <c r="G175" s="407">
        <f t="shared" ref="G175" si="5">SUM(G163:G174)</f>
        <v>8</v>
      </c>
      <c r="H175" s="331">
        <f t="shared" ref="H175" si="6">SUM(H163:H174)</f>
        <v>11</v>
      </c>
      <c r="I175" s="406">
        <f t="shared" ref="I175:J175" si="7">SUM(I163:I174)</f>
        <v>3</v>
      </c>
      <c r="J175" s="407">
        <f t="shared" si="7"/>
        <v>8</v>
      </c>
      <c r="K175" s="407">
        <f t="shared" ref="K175" si="8">SUM(K163:K174)</f>
        <v>3</v>
      </c>
      <c r="L175" s="407">
        <f t="shared" ref="L175" si="9">SUM(L163:L174)</f>
        <v>2</v>
      </c>
      <c r="M175" s="331">
        <f t="shared" ref="M175" si="10">SUM(M163:M174)</f>
        <v>8</v>
      </c>
      <c r="N175" s="135"/>
      <c r="O175" s="135"/>
      <c r="P175" s="135"/>
      <c r="Q175" s="135"/>
      <c r="R175" s="135"/>
      <c r="S175" s="135"/>
      <c r="T175" s="135"/>
      <c r="U175" s="135"/>
      <c r="V175" s="135"/>
      <c r="W175" s="135"/>
      <c r="X175" s="135"/>
      <c r="Y175" s="135"/>
      <c r="Z175" s="135"/>
    </row>
    <row r="176" spans="1:26">
      <c r="A176" s="272"/>
      <c r="B176" s="135"/>
      <c r="C176" s="135"/>
      <c r="D176" s="135"/>
      <c r="E176" s="268"/>
      <c r="F176" s="268"/>
      <c r="G176" s="269"/>
      <c r="H176" s="268"/>
      <c r="I176" s="268"/>
      <c r="J176" s="268"/>
      <c r="K176" s="270"/>
      <c r="L176" s="135"/>
      <c r="M176" s="135"/>
      <c r="N176" s="135"/>
      <c r="O176" s="135"/>
      <c r="P176" s="135"/>
      <c r="Q176" s="135"/>
      <c r="R176" s="135"/>
      <c r="S176" s="135"/>
      <c r="T176" s="135"/>
      <c r="U176" s="135"/>
      <c r="V176" s="135"/>
      <c r="W176" s="135"/>
      <c r="X176" s="135"/>
      <c r="Y176" s="135"/>
      <c r="Z176" s="135"/>
    </row>
    <row r="177" spans="1:26">
      <c r="A177" s="272"/>
      <c r="B177" s="135"/>
      <c r="C177" s="272"/>
      <c r="D177" s="135"/>
      <c r="E177" s="135"/>
      <c r="F177" s="135"/>
      <c r="G177" s="135"/>
      <c r="H177" s="135"/>
      <c r="I177" s="135"/>
      <c r="J177" s="135"/>
      <c r="K177" s="135"/>
      <c r="L177" s="135"/>
      <c r="M177" s="135"/>
      <c r="N177" s="135"/>
      <c r="O177" s="135"/>
      <c r="P177" s="135"/>
      <c r="Q177" s="135"/>
      <c r="R177" s="135"/>
      <c r="S177" s="135"/>
      <c r="T177" s="135"/>
      <c r="U177" s="135"/>
      <c r="V177" s="135"/>
      <c r="W177" s="135"/>
      <c r="X177" s="135"/>
      <c r="Y177" s="135"/>
      <c r="Z177" s="135"/>
    </row>
    <row r="178" spans="1:26">
      <c r="A178" s="272"/>
      <c r="B178" s="135"/>
      <c r="C178" s="272"/>
      <c r="D178" s="135"/>
      <c r="E178" s="135"/>
      <c r="F178" s="135"/>
      <c r="G178" s="159"/>
      <c r="H178" s="159"/>
      <c r="I178" s="159"/>
      <c r="J178" s="159"/>
      <c r="K178" s="159"/>
      <c r="L178" s="159"/>
      <c r="M178" s="159"/>
      <c r="N178" s="135"/>
    </row>
    <row r="179" spans="1:26">
      <c r="A179" s="272"/>
      <c r="B179" s="135"/>
      <c r="C179" s="272"/>
      <c r="D179" s="135"/>
      <c r="E179" s="135"/>
      <c r="F179" s="135"/>
      <c r="G179" s="268"/>
      <c r="H179" s="268"/>
      <c r="I179" s="269"/>
      <c r="J179" s="268"/>
      <c r="K179" s="268"/>
      <c r="L179" s="268"/>
      <c r="M179" s="270"/>
      <c r="N179" s="135"/>
    </row>
    <row r="180" spans="1:26">
      <c r="A180" s="272"/>
      <c r="B180" s="135"/>
      <c r="C180" s="272"/>
      <c r="D180" s="135"/>
      <c r="E180" s="272"/>
      <c r="F180" s="135"/>
      <c r="G180" s="135"/>
      <c r="H180" s="135"/>
      <c r="I180" s="135"/>
      <c r="J180" s="135"/>
      <c r="K180" s="135"/>
      <c r="L180" s="135"/>
      <c r="M180" s="135"/>
      <c r="N180" s="135"/>
    </row>
    <row r="181" spans="1:26">
      <c r="A181" s="272"/>
      <c r="B181" s="135"/>
      <c r="C181" s="272"/>
      <c r="D181" s="135"/>
      <c r="E181" s="272"/>
      <c r="F181" s="135"/>
      <c r="G181" s="135"/>
      <c r="H181" s="135"/>
      <c r="I181" s="135"/>
      <c r="J181" s="135"/>
      <c r="K181" s="135"/>
      <c r="L181" s="135"/>
      <c r="M181" s="135"/>
      <c r="N181" s="135"/>
    </row>
    <row r="182" spans="1:26">
      <c r="A182" s="272"/>
      <c r="B182" s="135"/>
      <c r="C182" s="272"/>
      <c r="D182" s="135"/>
      <c r="E182" s="272"/>
      <c r="F182" s="135"/>
      <c r="G182" s="135"/>
      <c r="H182" s="135"/>
      <c r="I182" s="135"/>
      <c r="J182" s="135"/>
      <c r="K182" s="135"/>
      <c r="L182" s="135"/>
      <c r="M182" s="135"/>
      <c r="N182" s="135"/>
    </row>
    <row r="183" spans="1:26">
      <c r="A183" s="272"/>
      <c r="B183" s="135"/>
      <c r="C183" s="272"/>
      <c r="D183" s="135"/>
      <c r="E183" s="272"/>
      <c r="F183" s="135"/>
      <c r="G183" s="135"/>
      <c r="H183" s="135"/>
      <c r="I183" s="135"/>
      <c r="J183" s="135"/>
      <c r="K183" s="135"/>
      <c r="L183" s="135"/>
      <c r="M183" s="135"/>
      <c r="N183" s="135"/>
    </row>
    <row r="184" spans="1:26">
      <c r="A184" s="272"/>
      <c r="B184" s="135"/>
      <c r="C184" s="272"/>
      <c r="D184" s="135"/>
      <c r="E184" s="272"/>
      <c r="F184" s="135"/>
      <c r="G184" s="135"/>
      <c r="H184" s="135"/>
      <c r="I184" s="135"/>
      <c r="J184" s="135"/>
      <c r="K184" s="135"/>
      <c r="L184" s="135"/>
      <c r="M184" s="135"/>
      <c r="N184" s="135"/>
    </row>
    <row r="185" spans="1:26">
      <c r="A185" s="272"/>
      <c r="B185" s="135"/>
      <c r="C185" s="272"/>
      <c r="D185" s="135"/>
      <c r="E185" s="272"/>
      <c r="F185" s="135"/>
      <c r="G185" s="135"/>
      <c r="H185" s="135"/>
      <c r="I185" s="135"/>
      <c r="J185" s="135"/>
      <c r="K185" s="135"/>
      <c r="L185" s="135"/>
      <c r="M185" s="135"/>
      <c r="N185" s="135"/>
    </row>
    <row r="186" spans="1:26">
      <c r="A186" s="272"/>
      <c r="B186" s="135"/>
      <c r="C186" s="272"/>
      <c r="D186" s="135"/>
      <c r="E186" s="272"/>
      <c r="F186" s="135"/>
      <c r="G186" s="135"/>
      <c r="H186" s="135"/>
      <c r="I186" s="135"/>
      <c r="J186" s="135"/>
      <c r="K186" s="135"/>
      <c r="L186" s="135"/>
      <c r="M186" s="135"/>
      <c r="N186" s="135"/>
    </row>
    <row r="187" spans="1:26">
      <c r="B187" s="11"/>
      <c r="C187" s="272"/>
      <c r="D187" s="135"/>
      <c r="E187" s="272"/>
      <c r="F187" s="135"/>
      <c r="G187" s="135"/>
      <c r="H187" s="135"/>
      <c r="I187" s="135"/>
      <c r="J187" s="135"/>
      <c r="K187" s="135"/>
      <c r="L187" s="135"/>
      <c r="M187" s="135"/>
      <c r="N187" s="135"/>
    </row>
    <row r="188" spans="1:26">
      <c r="A188" s="135"/>
      <c r="B188" s="135"/>
      <c r="C188" s="135"/>
      <c r="D188" s="11"/>
      <c r="E188" s="272"/>
      <c r="F188" s="135"/>
      <c r="G188" s="135"/>
      <c r="H188" s="135"/>
      <c r="I188" s="135"/>
      <c r="J188" s="135"/>
      <c r="K188" s="135"/>
      <c r="L188" s="135"/>
      <c r="M188" s="135"/>
      <c r="N188" s="135"/>
    </row>
    <row r="189" spans="1:26">
      <c r="A189" s="135"/>
      <c r="B189" s="135"/>
      <c r="C189" s="135"/>
      <c r="D189" s="135"/>
      <c r="E189" s="135"/>
      <c r="F189" s="11"/>
      <c r="G189" s="135"/>
      <c r="H189" s="135"/>
      <c r="I189" s="135"/>
      <c r="J189" s="135"/>
      <c r="K189" s="135"/>
      <c r="L189" s="135"/>
      <c r="M189" s="135"/>
      <c r="N189" s="135"/>
    </row>
    <row r="190" spans="1:26">
      <c r="B190" s="135"/>
      <c r="C190" s="135"/>
      <c r="D190" s="135"/>
      <c r="E190" s="135"/>
      <c r="F190" s="135"/>
      <c r="G190" s="135"/>
      <c r="H190" s="135"/>
      <c r="I190" s="135"/>
      <c r="J190" s="135"/>
      <c r="K190" s="135"/>
      <c r="L190" s="135"/>
      <c r="M190" s="135"/>
      <c r="N190" s="135"/>
    </row>
    <row r="191" spans="1:26">
      <c r="B191" s="135"/>
      <c r="C191" s="135"/>
      <c r="D191" s="135"/>
      <c r="E191" s="159"/>
      <c r="F191" s="159"/>
      <c r="G191" s="159"/>
      <c r="H191" s="159"/>
      <c r="I191" s="159"/>
      <c r="J191" s="159"/>
      <c r="K191" s="159"/>
      <c r="L191" s="135"/>
      <c r="M191" s="135"/>
      <c r="N191" s="135"/>
    </row>
    <row r="192" spans="1:26">
      <c r="B192" s="135"/>
      <c r="C192" s="135"/>
      <c r="D192" s="135"/>
      <c r="E192" s="268"/>
      <c r="F192" s="268"/>
      <c r="G192" s="269"/>
      <c r="H192" s="268"/>
      <c r="I192" s="268"/>
      <c r="J192" s="268"/>
      <c r="K192" s="270"/>
      <c r="L192" s="135"/>
      <c r="M192" s="135"/>
      <c r="N192" s="135"/>
    </row>
    <row r="193" spans="1:19">
      <c r="B193" s="135"/>
      <c r="C193" s="272"/>
      <c r="D193" s="135"/>
      <c r="E193" s="135"/>
      <c r="F193" s="135"/>
      <c r="G193" s="135"/>
      <c r="H193" s="135"/>
      <c r="I193" s="135"/>
      <c r="J193" s="135"/>
      <c r="K193" s="135"/>
    </row>
    <row r="194" spans="1:19">
      <c r="B194" s="135"/>
      <c r="C194" s="272"/>
      <c r="D194" s="135"/>
      <c r="E194" s="135"/>
      <c r="F194" s="135"/>
      <c r="G194" s="135"/>
      <c r="H194" s="135"/>
      <c r="I194" s="135"/>
      <c r="J194" s="135"/>
      <c r="K194" s="135"/>
    </row>
    <row r="195" spans="1:19">
      <c r="B195" s="135"/>
      <c r="C195" s="272"/>
      <c r="D195" s="135"/>
      <c r="E195" s="135"/>
      <c r="F195" s="135"/>
      <c r="G195" s="135"/>
      <c r="H195" s="135"/>
      <c r="I195" s="135"/>
      <c r="J195" s="135"/>
      <c r="K195" s="135"/>
    </row>
    <row r="196" spans="1:19">
      <c r="B196" s="135"/>
      <c r="C196" s="272"/>
      <c r="D196" s="135"/>
      <c r="E196" s="135"/>
      <c r="F196" s="135"/>
      <c r="G196" s="135"/>
      <c r="H196" s="135"/>
      <c r="I196" s="135"/>
      <c r="J196" s="135"/>
      <c r="K196" s="135"/>
    </row>
    <row r="197" spans="1:19" ht="18.75">
      <c r="A197" s="257" t="s">
        <v>260</v>
      </c>
      <c r="B197" s="135"/>
      <c r="C197" s="272"/>
      <c r="D197" s="135"/>
      <c r="E197" s="135"/>
      <c r="F197" s="135"/>
      <c r="G197" s="135"/>
      <c r="H197" s="135"/>
      <c r="I197" s="135"/>
      <c r="J197" s="135"/>
      <c r="K197" s="135"/>
    </row>
    <row r="198" spans="1:19">
      <c r="B198" s="135"/>
      <c r="C198" s="272"/>
      <c r="D198" s="135"/>
      <c r="E198" s="135"/>
      <c r="F198" s="135"/>
      <c r="G198" s="135"/>
      <c r="H198" s="135"/>
      <c r="I198" s="135"/>
      <c r="J198" s="135"/>
      <c r="K198" s="135"/>
      <c r="O198" s="135"/>
    </row>
    <row r="199" spans="1:19" hidden="1">
      <c r="A199" s="282"/>
      <c r="B199" s="500">
        <v>2008</v>
      </c>
      <c r="C199" s="501"/>
      <c r="D199" s="501"/>
      <c r="E199" s="502"/>
      <c r="F199" s="500">
        <v>2009</v>
      </c>
      <c r="G199" s="501"/>
      <c r="H199" s="502"/>
      <c r="I199" s="500">
        <v>2010</v>
      </c>
      <c r="J199" s="501"/>
      <c r="K199" s="501"/>
      <c r="L199" s="501"/>
      <c r="M199" s="502"/>
      <c r="O199" s="135"/>
    </row>
    <row r="200" spans="1:19" hidden="1">
      <c r="A200" s="283"/>
      <c r="B200" s="284" t="s">
        <v>14</v>
      </c>
      <c r="C200" s="191" t="s">
        <v>16</v>
      </c>
      <c r="D200" s="212" t="s">
        <v>18</v>
      </c>
      <c r="E200" s="285" t="s">
        <v>23</v>
      </c>
      <c r="F200" s="284" t="s">
        <v>14</v>
      </c>
      <c r="G200" s="191" t="s">
        <v>16</v>
      </c>
      <c r="H200" s="285" t="s">
        <v>23</v>
      </c>
      <c r="I200" s="284" t="s">
        <v>14</v>
      </c>
      <c r="J200" s="191" t="s">
        <v>16</v>
      </c>
      <c r="K200" s="212" t="s">
        <v>18</v>
      </c>
      <c r="L200" s="191" t="s">
        <v>21</v>
      </c>
      <c r="M200" s="285" t="s">
        <v>23</v>
      </c>
      <c r="O200" s="270"/>
    </row>
    <row r="201" spans="1:19" hidden="1">
      <c r="A201" s="286" t="s">
        <v>261</v>
      </c>
      <c r="B201" s="287"/>
      <c r="C201" s="259"/>
      <c r="D201" s="259">
        <v>1</v>
      </c>
      <c r="E201" s="288"/>
      <c r="F201" s="236"/>
      <c r="G201" s="62">
        <v>2</v>
      </c>
      <c r="H201" s="73">
        <v>3</v>
      </c>
      <c r="I201" s="236"/>
      <c r="J201" s="62"/>
      <c r="K201" s="62">
        <v>1</v>
      </c>
      <c r="L201" s="62">
        <v>2</v>
      </c>
      <c r="M201" s="73">
        <v>3</v>
      </c>
      <c r="O201" s="135"/>
    </row>
    <row r="202" spans="1:19" hidden="1">
      <c r="A202" s="286" t="s">
        <v>262</v>
      </c>
      <c r="B202" s="287">
        <v>1</v>
      </c>
      <c r="C202" s="259"/>
      <c r="D202" s="259"/>
      <c r="E202" s="288"/>
      <c r="F202" s="236"/>
      <c r="G202" s="62">
        <v>2</v>
      </c>
      <c r="H202" s="73">
        <v>4</v>
      </c>
      <c r="I202" s="236">
        <v>2</v>
      </c>
      <c r="J202" s="62">
        <v>2</v>
      </c>
      <c r="K202" s="62"/>
      <c r="L202" s="62"/>
      <c r="M202" s="73">
        <v>1</v>
      </c>
      <c r="O202" s="135"/>
    </row>
    <row r="203" spans="1:19" hidden="1">
      <c r="A203" s="286" t="s">
        <v>263</v>
      </c>
      <c r="B203" s="287">
        <v>1</v>
      </c>
      <c r="C203" s="259"/>
      <c r="D203" s="259"/>
      <c r="E203" s="288">
        <v>3</v>
      </c>
      <c r="F203" s="236">
        <v>1</v>
      </c>
      <c r="G203" s="62">
        <v>3</v>
      </c>
      <c r="H203" s="73">
        <v>2</v>
      </c>
      <c r="I203" s="236"/>
      <c r="J203" s="62">
        <v>1</v>
      </c>
      <c r="K203" s="62"/>
      <c r="L203" s="62"/>
      <c r="M203" s="73">
        <v>2</v>
      </c>
      <c r="O203" s="135"/>
    </row>
    <row r="204" spans="1:19" hidden="1">
      <c r="A204" s="286" t="s">
        <v>264</v>
      </c>
      <c r="B204" s="287"/>
      <c r="C204" s="259"/>
      <c r="D204" s="259"/>
      <c r="E204" s="288">
        <v>3</v>
      </c>
      <c r="F204" s="236"/>
      <c r="G204" s="62"/>
      <c r="H204" s="73"/>
      <c r="I204" s="236"/>
      <c r="J204" s="62"/>
      <c r="K204" s="62">
        <v>1</v>
      </c>
      <c r="L204" s="62"/>
      <c r="M204" s="73"/>
      <c r="O204" s="135"/>
    </row>
    <row r="205" spans="1:19" hidden="1">
      <c r="A205" s="286" t="s">
        <v>265</v>
      </c>
      <c r="B205" s="287"/>
      <c r="C205" s="259"/>
      <c r="D205" s="259"/>
      <c r="E205" s="288">
        <v>1</v>
      </c>
      <c r="F205" s="236"/>
      <c r="G205" s="62"/>
      <c r="H205" s="73">
        <v>1</v>
      </c>
      <c r="I205" s="236"/>
      <c r="J205" s="62">
        <v>2</v>
      </c>
      <c r="K205" s="62"/>
      <c r="L205" s="62"/>
      <c r="M205" s="73"/>
      <c r="O205" s="135"/>
    </row>
    <row r="206" spans="1:19" ht="18" hidden="1" customHeight="1" thickBot="1">
      <c r="A206" s="289" t="s">
        <v>266</v>
      </c>
      <c r="B206" s="290"/>
      <c r="C206" s="291">
        <v>1</v>
      </c>
      <c r="D206" s="291"/>
      <c r="E206" s="292"/>
      <c r="F206" s="277">
        <v>2</v>
      </c>
      <c r="G206" s="281"/>
      <c r="H206" s="74">
        <v>1</v>
      </c>
      <c r="I206" s="277">
        <v>1</v>
      </c>
      <c r="J206" s="281">
        <v>2</v>
      </c>
      <c r="K206" s="281"/>
      <c r="L206" s="281"/>
      <c r="M206" s="74">
        <v>1</v>
      </c>
      <c r="O206" s="135"/>
    </row>
    <row r="207" spans="1:19" ht="18" customHeight="1" thickBot="1">
      <c r="A207" s="135"/>
      <c r="B207" s="258"/>
      <c r="C207" s="258"/>
      <c r="D207" s="258"/>
      <c r="E207" s="258"/>
      <c r="F207" s="135"/>
      <c r="G207" s="135"/>
      <c r="H207" s="135"/>
      <c r="I207" s="135"/>
      <c r="J207" s="135"/>
      <c r="K207" s="135"/>
      <c r="L207" s="135"/>
      <c r="M207" s="135"/>
      <c r="O207" s="135"/>
    </row>
    <row r="208" spans="1:19">
      <c r="A208" s="293"/>
      <c r="B208" s="490">
        <v>2008</v>
      </c>
      <c r="C208" s="491"/>
      <c r="D208" s="491"/>
      <c r="E208" s="491"/>
      <c r="F208" s="491"/>
      <c r="G208" s="492"/>
      <c r="H208" s="490">
        <v>2009</v>
      </c>
      <c r="I208" s="491"/>
      <c r="J208" s="491"/>
      <c r="K208" s="491"/>
      <c r="L208" s="491"/>
      <c r="M208" s="492"/>
      <c r="N208" s="490">
        <v>2010</v>
      </c>
      <c r="O208" s="491"/>
      <c r="P208" s="491"/>
      <c r="Q208" s="491"/>
      <c r="R208" s="491"/>
      <c r="S208" s="492"/>
    </row>
    <row r="209" spans="1:19">
      <c r="A209" s="293"/>
      <c r="B209" s="294" t="s">
        <v>261</v>
      </c>
      <c r="C209" s="295" t="s">
        <v>262</v>
      </c>
      <c r="D209" s="295" t="s">
        <v>263</v>
      </c>
      <c r="E209" s="295" t="s">
        <v>264</v>
      </c>
      <c r="F209" s="295" t="s">
        <v>265</v>
      </c>
      <c r="G209" s="296" t="s">
        <v>266</v>
      </c>
      <c r="H209" s="294" t="s">
        <v>261</v>
      </c>
      <c r="I209" s="295" t="s">
        <v>262</v>
      </c>
      <c r="J209" s="295" t="s">
        <v>263</v>
      </c>
      <c r="K209" s="295" t="s">
        <v>264</v>
      </c>
      <c r="L209" s="295" t="s">
        <v>265</v>
      </c>
      <c r="M209" s="296" t="s">
        <v>266</v>
      </c>
      <c r="N209" s="294" t="s">
        <v>261</v>
      </c>
      <c r="O209" s="295" t="s">
        <v>262</v>
      </c>
      <c r="P209" s="295" t="s">
        <v>263</v>
      </c>
      <c r="Q209" s="295" t="s">
        <v>264</v>
      </c>
      <c r="R209" s="295" t="s">
        <v>265</v>
      </c>
      <c r="S209" s="296" t="s">
        <v>266</v>
      </c>
    </row>
    <row r="210" spans="1:19">
      <c r="A210" s="293" t="s">
        <v>267</v>
      </c>
      <c r="B210" s="294"/>
      <c r="C210" s="295">
        <v>1</v>
      </c>
      <c r="D210" s="297">
        <v>1</v>
      </c>
      <c r="E210" s="295"/>
      <c r="F210" s="295"/>
      <c r="G210" s="296"/>
      <c r="H210" s="298"/>
      <c r="I210" s="295"/>
      <c r="J210" s="295">
        <v>1</v>
      </c>
      <c r="K210" s="297"/>
      <c r="L210" s="295"/>
      <c r="M210" s="296">
        <v>2</v>
      </c>
      <c r="N210" s="294"/>
      <c r="O210" s="295">
        <v>2</v>
      </c>
      <c r="P210" s="295"/>
      <c r="Q210" s="295"/>
      <c r="R210" s="295"/>
      <c r="S210" s="296">
        <v>1</v>
      </c>
    </row>
    <row r="211" spans="1:19">
      <c r="A211" s="299" t="s">
        <v>268</v>
      </c>
      <c r="B211" s="300"/>
      <c r="C211" s="301"/>
      <c r="D211" s="301"/>
      <c r="E211" s="301"/>
      <c r="F211" s="295"/>
      <c r="G211" s="296">
        <v>1</v>
      </c>
      <c r="H211" s="294">
        <v>2</v>
      </c>
      <c r="I211" s="295">
        <v>2</v>
      </c>
      <c r="J211" s="302">
        <v>4</v>
      </c>
      <c r="K211" s="295"/>
      <c r="L211" s="295"/>
      <c r="M211" s="296"/>
      <c r="N211" s="294">
        <v>1</v>
      </c>
      <c r="O211" s="295">
        <v>2</v>
      </c>
      <c r="P211" s="295">
        <v>1</v>
      </c>
      <c r="Q211" s="295"/>
      <c r="R211" s="295">
        <v>2</v>
      </c>
      <c r="S211" s="296">
        <v>2</v>
      </c>
    </row>
    <row r="212" spans="1:19">
      <c r="A212" s="299" t="s">
        <v>18</v>
      </c>
      <c r="B212" s="294">
        <v>1</v>
      </c>
      <c r="C212" s="301"/>
      <c r="D212" s="301"/>
      <c r="E212" s="301"/>
      <c r="F212" s="295"/>
      <c r="G212" s="296"/>
      <c r="H212" s="294"/>
      <c r="I212" s="295"/>
      <c r="J212" s="295"/>
      <c r="K212" s="295"/>
      <c r="L212" s="295"/>
      <c r="M212" s="296"/>
      <c r="N212" s="294">
        <v>1</v>
      </c>
      <c r="O212" s="295"/>
      <c r="P212" s="295">
        <v>1</v>
      </c>
      <c r="Q212" s="295">
        <v>1</v>
      </c>
      <c r="R212" s="295"/>
      <c r="S212" s="296"/>
    </row>
    <row r="213" spans="1:19">
      <c r="A213" s="299" t="s">
        <v>21</v>
      </c>
      <c r="B213" s="294"/>
      <c r="C213" s="301"/>
      <c r="D213" s="301"/>
      <c r="E213" s="301"/>
      <c r="F213" s="295"/>
      <c r="G213" s="296"/>
      <c r="H213" s="294"/>
      <c r="I213" s="295"/>
      <c r="J213" s="295"/>
      <c r="K213" s="295"/>
      <c r="L213" s="295"/>
      <c r="M213" s="296"/>
      <c r="N213" s="294">
        <v>2</v>
      </c>
      <c r="O213" s="295"/>
      <c r="P213" s="295"/>
      <c r="Q213" s="295"/>
      <c r="R213" s="295"/>
      <c r="S213" s="296"/>
    </row>
    <row r="214" spans="1:19">
      <c r="A214" s="293" t="s">
        <v>23</v>
      </c>
      <c r="B214" s="294"/>
      <c r="C214" s="301"/>
      <c r="D214" s="301">
        <v>3</v>
      </c>
      <c r="E214" s="301">
        <v>3</v>
      </c>
      <c r="F214" s="295">
        <v>1</v>
      </c>
      <c r="G214" s="296"/>
      <c r="H214" s="303">
        <v>3</v>
      </c>
      <c r="I214" s="304">
        <v>4</v>
      </c>
      <c r="J214" s="304">
        <v>2</v>
      </c>
      <c r="K214" s="295"/>
      <c r="L214" s="304">
        <v>1</v>
      </c>
      <c r="M214" s="305">
        <v>1</v>
      </c>
      <c r="N214" s="303">
        <v>4</v>
      </c>
      <c r="O214" s="304">
        <v>1</v>
      </c>
      <c r="P214" s="304">
        <v>2</v>
      </c>
      <c r="Q214" s="295"/>
      <c r="R214" s="295"/>
      <c r="S214" s="305">
        <v>1</v>
      </c>
    </row>
    <row r="215" spans="1:19" ht="15.75" thickBot="1">
      <c r="A215" s="306"/>
      <c r="B215" s="307">
        <f>SUM(B210:B214)</f>
        <v>1</v>
      </c>
      <c r="C215" s="308">
        <f t="shared" ref="C215:S215" si="11">SUM(C210:C214)</f>
        <v>1</v>
      </c>
      <c r="D215" s="309">
        <f t="shared" si="11"/>
        <v>4</v>
      </c>
      <c r="E215" s="309">
        <f t="shared" si="11"/>
        <v>3</v>
      </c>
      <c r="F215" s="308">
        <f t="shared" si="11"/>
        <v>1</v>
      </c>
      <c r="G215" s="310">
        <f t="shared" si="11"/>
        <v>1</v>
      </c>
      <c r="H215" s="311">
        <f t="shared" si="11"/>
        <v>5</v>
      </c>
      <c r="I215" s="309">
        <f t="shared" si="11"/>
        <v>6</v>
      </c>
      <c r="J215" s="309">
        <f t="shared" si="11"/>
        <v>7</v>
      </c>
      <c r="K215" s="308">
        <f t="shared" si="11"/>
        <v>0</v>
      </c>
      <c r="L215" s="308">
        <f t="shared" si="11"/>
        <v>1</v>
      </c>
      <c r="M215" s="310">
        <f t="shared" si="11"/>
        <v>3</v>
      </c>
      <c r="N215" s="311">
        <f t="shared" si="11"/>
        <v>8</v>
      </c>
      <c r="O215" s="309">
        <f t="shared" si="11"/>
        <v>5</v>
      </c>
      <c r="P215" s="308">
        <f t="shared" si="11"/>
        <v>4</v>
      </c>
      <c r="Q215" s="308">
        <f t="shared" si="11"/>
        <v>1</v>
      </c>
      <c r="R215" s="308">
        <f t="shared" si="11"/>
        <v>2</v>
      </c>
      <c r="S215" s="312">
        <f t="shared" si="11"/>
        <v>4</v>
      </c>
    </row>
    <row r="216" spans="1:19" ht="18.75">
      <c r="A216" s="257"/>
      <c r="B216" s="313"/>
      <c r="C216" s="314"/>
      <c r="D216" s="314"/>
      <c r="E216" s="314"/>
      <c r="F216" s="313"/>
      <c r="G216" s="313"/>
      <c r="H216" s="315"/>
      <c r="I216" s="315"/>
      <c r="J216" s="315"/>
      <c r="K216" s="313"/>
      <c r="L216" s="315"/>
      <c r="M216" s="315"/>
      <c r="N216" s="315"/>
      <c r="O216" s="315"/>
      <c r="P216" s="315"/>
      <c r="Q216" s="135"/>
      <c r="R216" s="135"/>
      <c r="S216" s="315"/>
    </row>
    <row r="217" spans="1:19">
      <c r="A217" s="135"/>
      <c r="C217" s="258"/>
      <c r="D217" s="258"/>
      <c r="E217" s="258"/>
      <c r="F217" s="135"/>
      <c r="G217" s="135"/>
      <c r="H217" s="135"/>
      <c r="I217" s="135"/>
      <c r="J217" s="135"/>
      <c r="K217" s="316"/>
      <c r="L217" s="316"/>
      <c r="M217" s="316"/>
      <c r="N217" s="316"/>
      <c r="O217" s="316"/>
      <c r="P217" s="316"/>
    </row>
    <row r="218" spans="1:19">
      <c r="A218" s="135"/>
      <c r="B218" s="258"/>
      <c r="C218" s="258"/>
      <c r="D218" s="258"/>
      <c r="E218" s="258"/>
      <c r="F218" s="135"/>
      <c r="G218" s="135"/>
      <c r="H218" s="135"/>
      <c r="I218" s="135"/>
      <c r="J218" s="21"/>
      <c r="K218" s="21"/>
      <c r="L218" s="21"/>
      <c r="M218" s="21"/>
      <c r="N218" s="21"/>
      <c r="O218" s="21"/>
      <c r="P218" s="21"/>
    </row>
    <row r="219" spans="1:19">
      <c r="J219" s="21"/>
      <c r="K219" s="317"/>
      <c r="L219" s="317"/>
      <c r="M219" s="142"/>
      <c r="N219" s="317"/>
      <c r="O219" s="317"/>
      <c r="P219" s="317"/>
    </row>
    <row r="220" spans="1:19">
      <c r="J220" s="12"/>
      <c r="K220" s="314"/>
      <c r="L220" s="314"/>
      <c r="M220" s="314"/>
      <c r="N220" s="314"/>
      <c r="O220" s="313"/>
      <c r="P220" s="313"/>
    </row>
    <row r="221" spans="1:19">
      <c r="J221" s="12"/>
      <c r="K221" s="313"/>
      <c r="L221" s="314"/>
      <c r="M221" s="314"/>
      <c r="N221" s="314"/>
      <c r="O221" s="313"/>
      <c r="P221" s="313"/>
    </row>
    <row r="222" spans="1:19">
      <c r="J222" s="12"/>
      <c r="K222" s="313"/>
      <c r="L222" s="314"/>
      <c r="M222" s="314"/>
      <c r="N222" s="314"/>
      <c r="O222" s="313"/>
      <c r="P222" s="313"/>
    </row>
    <row r="223" spans="1:19">
      <c r="J223" s="306"/>
      <c r="K223" s="313"/>
      <c r="L223" s="314"/>
      <c r="M223" s="314"/>
      <c r="N223" s="314"/>
      <c r="O223" s="313"/>
      <c r="P223" s="313"/>
    </row>
    <row r="224" spans="1:19">
      <c r="J224" s="135"/>
      <c r="K224" s="135"/>
      <c r="L224" s="135"/>
      <c r="M224" s="135"/>
      <c r="N224" s="135"/>
      <c r="O224" s="135"/>
      <c r="P224" s="135"/>
    </row>
    <row r="225" spans="10:16">
      <c r="J225" s="135"/>
      <c r="K225" s="135"/>
      <c r="L225" s="135"/>
      <c r="M225" s="135"/>
      <c r="N225" s="135"/>
      <c r="O225" s="135"/>
      <c r="P225" s="135"/>
    </row>
    <row r="226" spans="10:16">
      <c r="J226" s="135"/>
      <c r="K226" s="316"/>
      <c r="L226" s="316"/>
      <c r="M226" s="316"/>
      <c r="N226" s="316"/>
      <c r="O226" s="316"/>
      <c r="P226" s="316"/>
    </row>
    <row r="227" spans="10:16">
      <c r="J227" s="135"/>
      <c r="K227" s="21"/>
      <c r="L227" s="21"/>
      <c r="M227" s="21"/>
      <c r="N227" s="21"/>
      <c r="O227" s="21"/>
      <c r="P227" s="21"/>
    </row>
    <row r="228" spans="10:16">
      <c r="J228" s="21"/>
      <c r="K228" s="318"/>
      <c r="L228" s="317"/>
      <c r="M228" s="317"/>
      <c r="N228" s="142"/>
      <c r="O228" s="317"/>
      <c r="P228" s="317"/>
    </row>
    <row r="229" spans="10:16">
      <c r="J229" s="12"/>
      <c r="K229" s="316"/>
      <c r="L229" s="313"/>
      <c r="M229" s="319"/>
      <c r="N229" s="313"/>
      <c r="O229" s="313"/>
      <c r="P229" s="313"/>
    </row>
    <row r="230" spans="10:16">
      <c r="J230" s="12"/>
      <c r="K230" s="316"/>
      <c r="L230" s="313"/>
      <c r="M230" s="313"/>
      <c r="N230" s="313"/>
      <c r="O230" s="313"/>
      <c r="P230" s="313"/>
    </row>
    <row r="231" spans="10:16">
      <c r="J231" s="12"/>
      <c r="K231" s="316"/>
      <c r="L231" s="313"/>
      <c r="M231" s="313"/>
      <c r="N231" s="313"/>
      <c r="O231" s="313"/>
      <c r="P231" s="313"/>
    </row>
    <row r="232" spans="10:16">
      <c r="J232" s="306"/>
      <c r="K232" s="315"/>
      <c r="L232" s="315"/>
      <c r="M232" s="315"/>
      <c r="N232" s="313"/>
      <c r="O232" s="315"/>
      <c r="P232" s="315"/>
    </row>
    <row r="233" spans="10:16">
      <c r="J233" s="135"/>
      <c r="K233" s="135"/>
      <c r="L233" s="135"/>
      <c r="M233" s="135"/>
      <c r="N233" s="135"/>
      <c r="O233" s="135"/>
      <c r="P233" s="135"/>
    </row>
    <row r="234" spans="10:16">
      <c r="J234" s="135"/>
      <c r="K234" s="316"/>
      <c r="L234" s="316"/>
      <c r="M234" s="316"/>
      <c r="N234" s="316"/>
      <c r="O234" s="316"/>
      <c r="P234" s="316"/>
    </row>
    <row r="235" spans="10:16">
      <c r="J235" s="135"/>
      <c r="K235" s="21"/>
      <c r="L235" s="21"/>
      <c r="M235" s="21"/>
      <c r="N235" s="21"/>
      <c r="O235" s="21"/>
      <c r="P235" s="21"/>
    </row>
    <row r="236" spans="10:16">
      <c r="J236" s="21"/>
      <c r="K236" s="135"/>
      <c r="L236" s="135"/>
      <c r="M236" s="135"/>
      <c r="N236" s="135"/>
      <c r="O236" s="135"/>
      <c r="P236" s="135"/>
    </row>
    <row r="237" spans="10:16">
      <c r="J237" s="12"/>
      <c r="K237" s="135"/>
      <c r="L237" s="135"/>
      <c r="M237" s="135"/>
      <c r="N237" s="135"/>
      <c r="O237" s="135"/>
      <c r="P237" s="135"/>
    </row>
    <row r="238" spans="10:16">
      <c r="J238" s="12"/>
      <c r="K238" s="135"/>
      <c r="L238" s="135"/>
      <c r="M238" s="135"/>
      <c r="N238" s="135"/>
      <c r="O238" s="135"/>
      <c r="P238" s="135"/>
    </row>
    <row r="239" spans="10:16">
      <c r="J239" s="12"/>
      <c r="K239" s="135"/>
      <c r="L239" s="135"/>
      <c r="M239" s="135"/>
      <c r="N239" s="135"/>
      <c r="O239" s="135"/>
      <c r="P239" s="135"/>
    </row>
    <row r="240" spans="10:16">
      <c r="J240" s="306"/>
      <c r="K240" s="315"/>
      <c r="L240" s="315"/>
      <c r="M240" s="315"/>
      <c r="N240" s="135"/>
      <c r="O240" s="135"/>
      <c r="P240" s="315"/>
    </row>
    <row r="243" spans="1:16" ht="18.75">
      <c r="A243" s="257" t="s">
        <v>346</v>
      </c>
      <c r="K243" s="315"/>
      <c r="L243" s="315"/>
      <c r="M243" s="315"/>
      <c r="N243" s="135"/>
      <c r="O243" s="135"/>
      <c r="P243" s="315"/>
    </row>
    <row r="244" spans="1:16">
      <c r="B244" s="493">
        <v>2008</v>
      </c>
      <c r="C244" s="493"/>
      <c r="D244" s="493"/>
      <c r="E244" s="493">
        <v>2009</v>
      </c>
      <c r="F244" s="493"/>
      <c r="G244" s="493"/>
      <c r="H244" s="493">
        <v>2010</v>
      </c>
      <c r="I244" s="493"/>
      <c r="J244" s="493"/>
    </row>
    <row r="245" spans="1:16">
      <c r="B245" s="62" t="s">
        <v>225</v>
      </c>
      <c r="C245" s="62" t="s">
        <v>347</v>
      </c>
      <c r="D245" s="62" t="s">
        <v>227</v>
      </c>
      <c r="E245" s="62" t="s">
        <v>225</v>
      </c>
      <c r="F245" s="62" t="s">
        <v>347</v>
      </c>
      <c r="G245" s="62" t="s">
        <v>227</v>
      </c>
      <c r="H245" s="62" t="s">
        <v>225</v>
      </c>
      <c r="I245" s="62" t="s">
        <v>347</v>
      </c>
      <c r="J245" s="62" t="s">
        <v>227</v>
      </c>
    </row>
    <row r="246" spans="1:16">
      <c r="A246" s="254" t="s">
        <v>14</v>
      </c>
      <c r="B246" s="62">
        <v>2</v>
      </c>
      <c r="C246" s="62"/>
      <c r="D246" s="62"/>
      <c r="E246" s="62">
        <v>3</v>
      </c>
      <c r="F246" s="62"/>
      <c r="G246" s="62"/>
      <c r="H246" s="62">
        <v>3</v>
      </c>
      <c r="I246" s="62"/>
      <c r="J246" s="62"/>
    </row>
    <row r="247" spans="1:16">
      <c r="A247" s="254" t="s">
        <v>16</v>
      </c>
      <c r="B247" s="62">
        <v>1</v>
      </c>
      <c r="C247" s="62"/>
      <c r="D247" s="62"/>
      <c r="E247" s="62">
        <v>8</v>
      </c>
      <c r="F247" s="62"/>
      <c r="G247" s="62"/>
      <c r="H247" s="62">
        <v>5</v>
      </c>
      <c r="I247" s="62">
        <v>3</v>
      </c>
      <c r="J247" s="62"/>
    </row>
    <row r="248" spans="1:16">
      <c r="A248" s="255" t="s">
        <v>18</v>
      </c>
      <c r="B248" s="62">
        <v>1</v>
      </c>
      <c r="C248" s="62"/>
      <c r="D248" s="62"/>
      <c r="E248" s="62"/>
      <c r="F248" s="62"/>
      <c r="G248" s="62"/>
      <c r="H248" s="62">
        <v>3</v>
      </c>
      <c r="I248" s="62"/>
      <c r="J248" s="62"/>
    </row>
    <row r="249" spans="1:16">
      <c r="A249" s="199" t="s">
        <v>345</v>
      </c>
      <c r="B249" s="62"/>
      <c r="C249" s="62"/>
      <c r="D249" s="62"/>
      <c r="E249" s="62"/>
      <c r="F249" s="62"/>
      <c r="G249" s="62"/>
      <c r="H249" s="62">
        <v>0</v>
      </c>
      <c r="I249" s="62"/>
      <c r="J249" s="62"/>
    </row>
    <row r="250" spans="1:16">
      <c r="A250" s="254" t="s">
        <v>21</v>
      </c>
      <c r="B250" s="62"/>
      <c r="C250" s="62"/>
      <c r="D250" s="62"/>
      <c r="E250" s="62"/>
      <c r="F250" s="62"/>
      <c r="G250" s="62"/>
      <c r="H250" s="62">
        <v>2</v>
      </c>
      <c r="I250" s="62"/>
      <c r="J250" s="62"/>
    </row>
    <row r="251" spans="1:16">
      <c r="A251" s="254" t="s">
        <v>23</v>
      </c>
      <c r="B251" s="62">
        <v>7</v>
      </c>
      <c r="C251" s="62"/>
      <c r="D251" s="62"/>
      <c r="E251" s="62">
        <v>10</v>
      </c>
      <c r="F251" s="62">
        <v>1</v>
      </c>
      <c r="G251" s="62"/>
      <c r="H251" s="62">
        <v>8</v>
      </c>
      <c r="I251" s="62"/>
      <c r="J251" s="62"/>
    </row>
    <row r="252" spans="1:16">
      <c r="B252" s="320">
        <f>SUM(B246:B251)</f>
        <v>11</v>
      </c>
      <c r="C252" s="133">
        <f t="shared" ref="C252:J252" si="12">SUM(C246:C251)</f>
        <v>0</v>
      </c>
      <c r="D252" s="133">
        <f t="shared" si="12"/>
        <v>0</v>
      </c>
      <c r="E252" s="320">
        <f t="shared" si="12"/>
        <v>21</v>
      </c>
      <c r="F252" s="133">
        <f t="shared" si="12"/>
        <v>1</v>
      </c>
      <c r="G252" s="133">
        <f t="shared" si="12"/>
        <v>0</v>
      </c>
      <c r="H252" s="320">
        <f t="shared" si="12"/>
        <v>21</v>
      </c>
      <c r="I252" s="133">
        <f t="shared" si="12"/>
        <v>3</v>
      </c>
      <c r="J252" s="133">
        <f t="shared" si="12"/>
        <v>0</v>
      </c>
    </row>
    <row r="276" spans="1:22">
      <c r="A276" s="133" t="s">
        <v>348</v>
      </c>
    </row>
    <row r="277" spans="1:22" ht="15.75" thickBot="1"/>
    <row r="278" spans="1:22">
      <c r="A278" s="135"/>
      <c r="B278" s="487">
        <v>2008</v>
      </c>
      <c r="C278" s="488"/>
      <c r="D278" s="488"/>
      <c r="E278" s="489"/>
      <c r="F278" s="487">
        <v>2009</v>
      </c>
      <c r="G278" s="488"/>
      <c r="H278" s="488"/>
      <c r="I278" s="489"/>
      <c r="J278" s="487">
        <v>2010</v>
      </c>
      <c r="K278" s="488"/>
      <c r="L278" s="488"/>
      <c r="M278" s="488"/>
      <c r="N278" s="489"/>
    </row>
    <row r="279" spans="1:22">
      <c r="A279" s="256"/>
      <c r="B279" s="284" t="s">
        <v>14</v>
      </c>
      <c r="C279" s="191" t="s">
        <v>16</v>
      </c>
      <c r="D279" s="212" t="s">
        <v>18</v>
      </c>
      <c r="E279" s="285" t="s">
        <v>349</v>
      </c>
      <c r="F279" s="284" t="s">
        <v>14</v>
      </c>
      <c r="G279" s="191" t="s">
        <v>16</v>
      </c>
      <c r="H279" s="212" t="s">
        <v>18</v>
      </c>
      <c r="I279" s="285" t="s">
        <v>349</v>
      </c>
      <c r="J279" s="284" t="s">
        <v>14</v>
      </c>
      <c r="K279" s="191" t="s">
        <v>16</v>
      </c>
      <c r="L279" s="212" t="s">
        <v>18</v>
      </c>
      <c r="M279" s="62" t="s">
        <v>21</v>
      </c>
      <c r="N279" s="285" t="s">
        <v>349</v>
      </c>
    </row>
    <row r="280" spans="1:22">
      <c r="A280" s="256" t="s">
        <v>350</v>
      </c>
      <c r="B280" s="236"/>
      <c r="C280" s="62"/>
      <c r="D280" s="62"/>
      <c r="E280" s="73"/>
      <c r="F280" s="236"/>
      <c r="G280" s="62"/>
      <c r="H280" s="62"/>
      <c r="I280" s="73"/>
      <c r="J280" s="236"/>
      <c r="K280" s="62"/>
      <c r="L280" s="62"/>
      <c r="M280" s="62"/>
      <c r="N280" s="73"/>
    </row>
    <row r="281" spans="1:22">
      <c r="A281" s="256" t="s">
        <v>143</v>
      </c>
      <c r="B281" s="236"/>
      <c r="C281" s="62"/>
      <c r="D281" s="62"/>
      <c r="E281" s="73">
        <v>2</v>
      </c>
      <c r="F281" s="236"/>
      <c r="G281" s="62">
        <v>2</v>
      </c>
      <c r="H281" s="62"/>
      <c r="I281" s="73">
        <v>2</v>
      </c>
      <c r="J281" s="236"/>
      <c r="K281" s="62"/>
      <c r="L281" s="62">
        <v>1</v>
      </c>
      <c r="M281" s="62"/>
      <c r="N281" s="73"/>
    </row>
    <row r="282" spans="1:22">
      <c r="A282" s="256" t="s">
        <v>269</v>
      </c>
      <c r="B282" s="236"/>
      <c r="C282" s="62"/>
      <c r="D282" s="62">
        <v>1</v>
      </c>
      <c r="E282" s="73">
        <v>2</v>
      </c>
      <c r="F282" s="236"/>
      <c r="G282" s="62">
        <v>3</v>
      </c>
      <c r="H282" s="62"/>
      <c r="I282" s="73">
        <v>3</v>
      </c>
      <c r="J282" s="236">
        <v>1</v>
      </c>
      <c r="K282" s="62">
        <v>4</v>
      </c>
      <c r="L282" s="62"/>
      <c r="M282" s="62">
        <v>1</v>
      </c>
      <c r="N282" s="73">
        <v>3</v>
      </c>
    </row>
    <row r="283" spans="1:22">
      <c r="A283" s="256" t="s">
        <v>270</v>
      </c>
      <c r="B283" s="236">
        <v>1</v>
      </c>
      <c r="C283" s="62"/>
      <c r="D283" s="62"/>
      <c r="E283" s="73"/>
      <c r="F283" s="236">
        <v>2</v>
      </c>
      <c r="G283" s="62"/>
      <c r="H283" s="62"/>
      <c r="I283" s="73">
        <v>2</v>
      </c>
      <c r="J283" s="236"/>
      <c r="K283" s="62"/>
      <c r="L283" s="62">
        <v>1</v>
      </c>
      <c r="M283" s="62">
        <v>1</v>
      </c>
      <c r="N283" s="73">
        <v>3</v>
      </c>
    </row>
    <row r="284" spans="1:22" ht="15.75" thickBot="1">
      <c r="A284" s="256" t="s">
        <v>271</v>
      </c>
      <c r="B284" s="277"/>
      <c r="C284" s="281">
        <v>1</v>
      </c>
      <c r="D284" s="281"/>
      <c r="E284" s="74">
        <v>3</v>
      </c>
      <c r="F284" s="277">
        <v>1</v>
      </c>
      <c r="G284" s="281">
        <v>3</v>
      </c>
      <c r="H284" s="281"/>
      <c r="I284" s="74">
        <v>4</v>
      </c>
      <c r="J284" s="277">
        <v>2</v>
      </c>
      <c r="K284" s="281">
        <v>3</v>
      </c>
      <c r="L284" s="281"/>
      <c r="M284" s="281"/>
      <c r="N284" s="74">
        <v>2</v>
      </c>
    </row>
    <row r="285" spans="1:22">
      <c r="A285" s="135"/>
      <c r="B285" s="135">
        <f>SUM(B280:B284)</f>
        <v>1</v>
      </c>
      <c r="C285" s="135">
        <f t="shared" ref="C285:N285" si="13">SUM(C280:C284)</f>
        <v>1</v>
      </c>
      <c r="D285" s="135">
        <f t="shared" si="13"/>
        <v>1</v>
      </c>
      <c r="E285" s="135">
        <f t="shared" si="13"/>
        <v>7</v>
      </c>
      <c r="F285" s="135">
        <f t="shared" si="13"/>
        <v>3</v>
      </c>
      <c r="G285" s="135">
        <f t="shared" si="13"/>
        <v>8</v>
      </c>
      <c r="H285" s="135">
        <f t="shared" si="13"/>
        <v>0</v>
      </c>
      <c r="I285" s="135">
        <f t="shared" si="13"/>
        <v>11</v>
      </c>
      <c r="J285" s="135">
        <f t="shared" si="13"/>
        <v>3</v>
      </c>
      <c r="K285" s="135">
        <f t="shared" si="13"/>
        <v>7</v>
      </c>
      <c r="L285" s="135">
        <f t="shared" si="13"/>
        <v>2</v>
      </c>
      <c r="M285" s="135">
        <f t="shared" si="13"/>
        <v>2</v>
      </c>
      <c r="N285" s="135">
        <f t="shared" si="13"/>
        <v>8</v>
      </c>
    </row>
    <row r="286" spans="1:22" ht="15.75" thickBot="1"/>
    <row r="287" spans="1:22">
      <c r="B287" s="487">
        <v>2008</v>
      </c>
      <c r="C287" s="488"/>
      <c r="D287" s="488"/>
      <c r="E287" s="488"/>
      <c r="F287" s="489"/>
      <c r="G287" s="487">
        <v>2009</v>
      </c>
      <c r="H287" s="488"/>
      <c r="I287" s="488"/>
      <c r="J287" s="488"/>
      <c r="K287" s="489"/>
      <c r="L287" s="487">
        <v>2010</v>
      </c>
      <c r="M287" s="488"/>
      <c r="N287" s="488"/>
      <c r="O287" s="488"/>
      <c r="P287" s="489"/>
    </row>
    <row r="288" spans="1:22" ht="45">
      <c r="A288" s="321"/>
      <c r="B288" s="322" t="s">
        <v>350</v>
      </c>
      <c r="C288" s="323" t="s">
        <v>143</v>
      </c>
      <c r="D288" s="323" t="s">
        <v>269</v>
      </c>
      <c r="E288" s="323" t="s">
        <v>270</v>
      </c>
      <c r="F288" s="324" t="s">
        <v>271</v>
      </c>
      <c r="G288" s="322" t="s">
        <v>350</v>
      </c>
      <c r="H288" s="323" t="s">
        <v>143</v>
      </c>
      <c r="I288" s="323" t="s">
        <v>269</v>
      </c>
      <c r="J288" s="323" t="s">
        <v>270</v>
      </c>
      <c r="K288" s="324" t="s">
        <v>271</v>
      </c>
      <c r="L288" s="322" t="s">
        <v>350</v>
      </c>
      <c r="M288" s="323" t="s">
        <v>143</v>
      </c>
      <c r="N288" s="323" t="s">
        <v>269</v>
      </c>
      <c r="O288" s="323" t="s">
        <v>270</v>
      </c>
      <c r="P288" s="325" t="s">
        <v>271</v>
      </c>
      <c r="Q288" s="321"/>
      <c r="R288" s="321"/>
      <c r="S288" s="321"/>
      <c r="T288" s="321"/>
      <c r="U288" s="321"/>
      <c r="V288" s="321"/>
    </row>
    <row r="289" spans="1:17">
      <c r="A289" s="326" t="s">
        <v>14</v>
      </c>
      <c r="B289" s="236"/>
      <c r="C289" s="62"/>
      <c r="D289" s="62"/>
      <c r="E289" s="62">
        <v>2</v>
      </c>
      <c r="F289" s="256"/>
      <c r="G289" s="236"/>
      <c r="H289" s="62"/>
      <c r="I289" s="62"/>
      <c r="J289" s="62">
        <v>2</v>
      </c>
      <c r="K289" s="256">
        <v>1</v>
      </c>
      <c r="L289" s="236"/>
      <c r="M289" s="62"/>
      <c r="N289" s="62">
        <v>1</v>
      </c>
      <c r="O289" s="62"/>
      <c r="P289" s="73">
        <v>2</v>
      </c>
      <c r="Q289" s="133">
        <f t="shared" ref="Q289:Q292" si="14">SUM(B289:P289)</f>
        <v>8</v>
      </c>
    </row>
    <row r="290" spans="1:17">
      <c r="A290" s="327" t="s">
        <v>16</v>
      </c>
      <c r="B290" s="236"/>
      <c r="C290" s="62"/>
      <c r="D290" s="62"/>
      <c r="E290" s="62"/>
      <c r="F290" s="256">
        <v>1</v>
      </c>
      <c r="G290" s="236"/>
      <c r="H290" s="62">
        <v>2</v>
      </c>
      <c r="I290" s="62">
        <v>3</v>
      </c>
      <c r="J290" s="62"/>
      <c r="K290" s="256">
        <v>3</v>
      </c>
      <c r="L290" s="236"/>
      <c r="M290" s="62"/>
      <c r="N290" s="62">
        <v>5</v>
      </c>
      <c r="O290" s="62"/>
      <c r="P290" s="73">
        <v>3</v>
      </c>
      <c r="Q290" s="408">
        <f t="shared" si="14"/>
        <v>17</v>
      </c>
    </row>
    <row r="291" spans="1:17">
      <c r="A291" s="328" t="s">
        <v>18</v>
      </c>
      <c r="B291" s="236"/>
      <c r="C291" s="62"/>
      <c r="D291" s="62">
        <v>1</v>
      </c>
      <c r="E291" s="62"/>
      <c r="F291" s="256"/>
      <c r="G291" s="236"/>
      <c r="H291" s="62"/>
      <c r="I291" s="62"/>
      <c r="J291" s="62"/>
      <c r="K291" s="256"/>
      <c r="L291" s="236"/>
      <c r="M291" s="62">
        <v>1</v>
      </c>
      <c r="N291" s="62">
        <v>1</v>
      </c>
      <c r="O291" s="62">
        <v>1</v>
      </c>
      <c r="P291" s="73"/>
      <c r="Q291" s="133">
        <f t="shared" si="14"/>
        <v>4</v>
      </c>
    </row>
    <row r="292" spans="1:17">
      <c r="A292" s="256" t="s">
        <v>21</v>
      </c>
      <c r="B292" s="236"/>
      <c r="C292" s="62"/>
      <c r="D292" s="62"/>
      <c r="E292" s="62"/>
      <c r="F292" s="256"/>
      <c r="G292" s="236"/>
      <c r="H292" s="62"/>
      <c r="I292" s="62"/>
      <c r="J292" s="62"/>
      <c r="K292" s="256"/>
      <c r="L292" s="236"/>
      <c r="M292" s="62"/>
      <c r="N292" s="62">
        <v>1</v>
      </c>
      <c r="O292" s="62">
        <v>1</v>
      </c>
      <c r="P292" s="73"/>
      <c r="Q292" s="133">
        <f t="shared" si="14"/>
        <v>2</v>
      </c>
    </row>
    <row r="293" spans="1:17" ht="15.75" thickBot="1">
      <c r="A293" s="327" t="s">
        <v>397</v>
      </c>
      <c r="B293" s="277"/>
      <c r="C293" s="281">
        <v>2</v>
      </c>
      <c r="D293" s="281">
        <v>2</v>
      </c>
      <c r="E293" s="281"/>
      <c r="F293" s="329">
        <v>3</v>
      </c>
      <c r="G293" s="277"/>
      <c r="H293" s="281">
        <v>2</v>
      </c>
      <c r="I293" s="281">
        <v>3</v>
      </c>
      <c r="J293" s="281">
        <v>2</v>
      </c>
      <c r="K293" s="329">
        <v>4</v>
      </c>
      <c r="L293" s="277"/>
      <c r="M293" s="281"/>
      <c r="N293" s="281">
        <v>3</v>
      </c>
      <c r="O293" s="281">
        <v>3</v>
      </c>
      <c r="P293" s="74">
        <v>2</v>
      </c>
      <c r="Q293" s="408">
        <f>SUM(B293:P293)</f>
        <v>26</v>
      </c>
    </row>
    <row r="294" spans="1:17">
      <c r="B294" s="133">
        <f t="shared" ref="B294:P294" si="15">SUM(B289:B293)</f>
        <v>0</v>
      </c>
      <c r="C294" s="133">
        <f t="shared" si="15"/>
        <v>2</v>
      </c>
      <c r="D294" s="330">
        <f t="shared" si="15"/>
        <v>3</v>
      </c>
      <c r="E294" s="133">
        <f t="shared" si="15"/>
        <v>2</v>
      </c>
      <c r="F294" s="330">
        <f t="shared" si="15"/>
        <v>4</v>
      </c>
      <c r="G294" s="133">
        <f t="shared" si="15"/>
        <v>0</v>
      </c>
      <c r="H294" s="133">
        <f t="shared" si="15"/>
        <v>4</v>
      </c>
      <c r="I294" s="330">
        <f t="shared" si="15"/>
        <v>6</v>
      </c>
      <c r="J294" s="133">
        <f t="shared" si="15"/>
        <v>4</v>
      </c>
      <c r="K294" s="330">
        <f t="shared" si="15"/>
        <v>8</v>
      </c>
      <c r="L294" s="133">
        <f t="shared" si="15"/>
        <v>0</v>
      </c>
      <c r="M294" s="133">
        <f t="shared" si="15"/>
        <v>1</v>
      </c>
      <c r="N294" s="330">
        <f t="shared" si="15"/>
        <v>11</v>
      </c>
      <c r="O294" s="330">
        <f t="shared" si="15"/>
        <v>5</v>
      </c>
      <c r="P294" s="330">
        <f t="shared" si="15"/>
        <v>7</v>
      </c>
    </row>
    <row r="313" spans="1:22" s="321" customFormat="1">
      <c r="A313" s="133"/>
      <c r="B313" s="133"/>
      <c r="C313" s="133"/>
      <c r="D313" s="133"/>
      <c r="E313" s="133"/>
      <c r="F313" s="133"/>
      <c r="G313" s="133"/>
      <c r="H313" s="133"/>
      <c r="I313" s="133"/>
      <c r="J313" s="133"/>
      <c r="K313" s="133"/>
      <c r="L313" s="133"/>
      <c r="M313" s="133"/>
      <c r="N313" s="133"/>
      <c r="O313" s="133"/>
      <c r="P313" s="133"/>
      <c r="Q313" s="133"/>
      <c r="R313" s="133"/>
      <c r="S313" s="133"/>
      <c r="T313" s="133"/>
      <c r="U313" s="133"/>
      <c r="V313" s="133"/>
    </row>
  </sheetData>
  <mergeCells count="26">
    <mergeCell ref="B130:C130"/>
    <mergeCell ref="D130:F130"/>
    <mergeCell ref="G130:I130"/>
    <mergeCell ref="B1:E1"/>
    <mergeCell ref="H1:K1"/>
    <mergeCell ref="B96:C96"/>
    <mergeCell ref="D96:E96"/>
    <mergeCell ref="F96:G96"/>
    <mergeCell ref="B161:E161"/>
    <mergeCell ref="F161:H161"/>
    <mergeCell ref="R162:W162"/>
    <mergeCell ref="B199:E199"/>
    <mergeCell ref="F199:H199"/>
    <mergeCell ref="I199:M199"/>
    <mergeCell ref="B208:G208"/>
    <mergeCell ref="H208:M208"/>
    <mergeCell ref="N208:S208"/>
    <mergeCell ref="B244:D244"/>
    <mergeCell ref="E244:G244"/>
    <mergeCell ref="H244:J244"/>
    <mergeCell ref="B278:E278"/>
    <mergeCell ref="F278:I278"/>
    <mergeCell ref="J278:N278"/>
    <mergeCell ref="B287:F287"/>
    <mergeCell ref="G287:K287"/>
    <mergeCell ref="L287:P287"/>
  </mergeCells>
  <phoneticPr fontId="24" type="noConversion"/>
  <pageMargins left="0.70866141732283472" right="0.70866141732283472" top="0.74803149606299213" bottom="0.74803149606299213" header="0.31496062992125984" footer="0.31496062992125984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dimension ref="A1:SW21"/>
  <sheetViews>
    <sheetView tabSelected="1" workbookViewId="0">
      <selection activeCell="A13" sqref="A13"/>
    </sheetView>
  </sheetViews>
  <sheetFormatPr baseColWidth="10" defaultRowHeight="15"/>
  <cols>
    <col min="1" max="1" width="19" customWidth="1"/>
    <col min="2" max="2" width="20.140625" customWidth="1"/>
    <col min="3" max="3" width="10.28515625" style="133" customWidth="1"/>
    <col min="4" max="4" width="14.85546875" customWidth="1"/>
    <col min="5" max="6" width="17.28515625" style="133" customWidth="1"/>
    <col min="7" max="7" width="15.7109375" customWidth="1"/>
    <col min="8" max="8" width="13.7109375" style="133" customWidth="1"/>
    <col min="9" max="10" width="15.42578125" style="133" customWidth="1"/>
    <col min="11" max="11" width="13.42578125" style="133" customWidth="1"/>
    <col min="12" max="12" width="11.5703125" style="133" customWidth="1"/>
  </cols>
  <sheetData>
    <row r="1" spans="1:517" ht="18.75">
      <c r="A1" s="505" t="s">
        <v>438</v>
      </c>
      <c r="B1" s="506"/>
      <c r="C1" s="506"/>
      <c r="D1" s="506"/>
      <c r="E1" s="506"/>
      <c r="F1" s="506"/>
      <c r="G1" s="506"/>
      <c r="H1" s="506"/>
      <c r="I1" s="506"/>
      <c r="J1" s="506"/>
      <c r="K1" s="506"/>
      <c r="L1" s="506"/>
    </row>
    <row r="2" spans="1:517" s="424" customFormat="1" ht="30">
      <c r="A2" s="426" t="s">
        <v>421</v>
      </c>
      <c r="B2" s="426" t="s">
        <v>422</v>
      </c>
      <c r="C2" s="426" t="s">
        <v>431</v>
      </c>
      <c r="D2" s="426" t="s">
        <v>428</v>
      </c>
      <c r="E2" s="426" t="s">
        <v>423</v>
      </c>
      <c r="F2" s="426" t="s">
        <v>424</v>
      </c>
      <c r="G2" s="427" t="s">
        <v>425</v>
      </c>
      <c r="H2" s="427" t="s">
        <v>426</v>
      </c>
      <c r="I2" s="426" t="s">
        <v>427</v>
      </c>
      <c r="J2" s="426" t="s">
        <v>430</v>
      </c>
      <c r="K2" s="427" t="s">
        <v>415</v>
      </c>
      <c r="L2" s="427" t="s">
        <v>416</v>
      </c>
    </row>
    <row r="3" spans="1:517" s="133" customFormat="1">
      <c r="A3" s="436">
        <v>41588</v>
      </c>
      <c r="B3" s="219" t="s">
        <v>437</v>
      </c>
      <c r="C3" s="219">
        <v>1</v>
      </c>
      <c r="D3" s="457">
        <f>SUM(E3:J3)</f>
        <v>9</v>
      </c>
      <c r="E3" s="530">
        <v>1</v>
      </c>
      <c r="F3" s="530">
        <v>2</v>
      </c>
      <c r="G3" s="531">
        <v>1</v>
      </c>
      <c r="H3" s="531">
        <v>1</v>
      </c>
      <c r="I3" s="532">
        <v>1</v>
      </c>
      <c r="J3" s="532">
        <v>3</v>
      </c>
      <c r="K3" s="533">
        <v>1000</v>
      </c>
      <c r="L3" s="534">
        <v>100</v>
      </c>
    </row>
    <row r="4" spans="1:517" s="2" customFormat="1">
      <c r="A4" s="437">
        <v>41619</v>
      </c>
      <c r="B4" s="428" t="s">
        <v>435</v>
      </c>
      <c r="C4" s="428">
        <v>1</v>
      </c>
      <c r="D4" s="458">
        <f t="shared" ref="D4:D5" si="0">SUM(E4:J4)</f>
        <v>8</v>
      </c>
      <c r="E4" s="535">
        <v>2</v>
      </c>
      <c r="F4" s="535">
        <v>0</v>
      </c>
      <c r="G4" s="536">
        <v>1</v>
      </c>
      <c r="H4" s="536">
        <v>0</v>
      </c>
      <c r="I4" s="537">
        <v>2</v>
      </c>
      <c r="J4" s="537">
        <v>3</v>
      </c>
      <c r="K4" s="538">
        <v>2000</v>
      </c>
      <c r="L4" s="430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21"/>
      <c r="GC4" s="21"/>
      <c r="GD4" s="21"/>
      <c r="GE4" s="21"/>
      <c r="GF4" s="21"/>
      <c r="GG4" s="21"/>
      <c r="GH4" s="21"/>
      <c r="GI4" s="21"/>
      <c r="GJ4" s="21"/>
      <c r="GK4" s="21"/>
      <c r="GL4" s="21"/>
      <c r="GM4" s="21"/>
      <c r="GN4" s="21"/>
      <c r="GO4" s="21"/>
      <c r="GP4" s="21"/>
      <c r="GQ4" s="21"/>
      <c r="GR4" s="21"/>
      <c r="GS4" s="21"/>
      <c r="GT4" s="21"/>
      <c r="GU4" s="21"/>
      <c r="GV4" s="21"/>
      <c r="GW4" s="21"/>
      <c r="GX4" s="21"/>
      <c r="GY4" s="21"/>
      <c r="GZ4" s="21"/>
      <c r="HA4" s="21"/>
      <c r="HB4" s="21"/>
      <c r="HC4" s="21"/>
      <c r="HD4" s="21"/>
      <c r="HE4" s="21"/>
      <c r="HF4" s="21"/>
      <c r="HG4" s="21"/>
      <c r="HH4" s="21"/>
      <c r="HI4" s="21"/>
      <c r="HJ4" s="21"/>
      <c r="HK4" s="21"/>
      <c r="HL4" s="21"/>
      <c r="HM4" s="21"/>
      <c r="HN4" s="21"/>
      <c r="HO4" s="21"/>
      <c r="HP4" s="21"/>
      <c r="HQ4" s="21"/>
      <c r="HR4" s="21"/>
      <c r="HS4" s="21"/>
      <c r="HT4" s="21"/>
      <c r="HU4" s="21"/>
      <c r="HV4" s="21"/>
      <c r="HW4" s="21"/>
      <c r="HX4" s="21"/>
      <c r="HY4" s="21"/>
      <c r="HZ4" s="21"/>
      <c r="IA4" s="21"/>
      <c r="IB4" s="21"/>
      <c r="IC4" s="21"/>
      <c r="ID4" s="21"/>
      <c r="IE4" s="21"/>
      <c r="IF4" s="21"/>
      <c r="IG4" s="21"/>
      <c r="IH4" s="21"/>
      <c r="II4" s="21"/>
      <c r="IJ4" s="21"/>
      <c r="IK4" s="21"/>
      <c r="IL4" s="21"/>
      <c r="IM4" s="21"/>
      <c r="IN4" s="21"/>
      <c r="IO4" s="21"/>
      <c r="IP4" s="21"/>
      <c r="IQ4" s="21"/>
      <c r="IR4" s="21"/>
      <c r="IS4" s="21"/>
      <c r="IT4" s="21"/>
      <c r="IU4" s="21"/>
      <c r="IV4" s="21"/>
      <c r="IW4" s="21"/>
      <c r="IX4" s="21"/>
      <c r="IY4" s="21"/>
      <c r="IZ4" s="21"/>
      <c r="JA4" s="21"/>
      <c r="JB4" s="21"/>
      <c r="JC4" s="21"/>
      <c r="JD4" s="21"/>
      <c r="JE4" s="21"/>
      <c r="JF4" s="21"/>
      <c r="JG4" s="21"/>
      <c r="JH4" s="21"/>
      <c r="JI4" s="21"/>
      <c r="JJ4" s="21"/>
      <c r="JK4" s="21"/>
      <c r="JL4" s="21"/>
      <c r="JM4" s="21"/>
      <c r="JN4" s="21"/>
      <c r="JO4" s="21"/>
      <c r="JP4" s="21"/>
      <c r="JQ4" s="21"/>
      <c r="JR4" s="21"/>
      <c r="JS4" s="21"/>
      <c r="JT4" s="21"/>
      <c r="JU4" s="21"/>
      <c r="JV4" s="21"/>
      <c r="JW4" s="21"/>
      <c r="JX4" s="21"/>
      <c r="JY4" s="21"/>
      <c r="JZ4" s="21"/>
      <c r="KA4" s="21"/>
      <c r="KB4" s="21"/>
      <c r="KC4" s="21"/>
      <c r="KD4" s="21"/>
      <c r="KE4" s="21"/>
      <c r="KF4" s="21"/>
      <c r="KG4" s="21"/>
      <c r="KH4" s="21"/>
      <c r="KI4" s="21"/>
      <c r="KJ4" s="21"/>
      <c r="KK4" s="21"/>
      <c r="KL4" s="21"/>
      <c r="KM4" s="21"/>
      <c r="KN4" s="21"/>
      <c r="KO4" s="21"/>
      <c r="KP4" s="21"/>
      <c r="KQ4" s="21"/>
      <c r="KR4" s="21"/>
      <c r="KS4" s="21"/>
      <c r="KT4" s="21"/>
      <c r="KU4" s="21"/>
      <c r="KV4" s="21"/>
      <c r="KW4" s="21"/>
      <c r="KX4" s="21"/>
      <c r="KY4" s="21"/>
      <c r="KZ4" s="21"/>
      <c r="LA4" s="21"/>
      <c r="LB4" s="21"/>
      <c r="LC4" s="21"/>
      <c r="LD4" s="21"/>
      <c r="LE4" s="21"/>
      <c r="LF4" s="21"/>
      <c r="LG4" s="21"/>
      <c r="LH4" s="21"/>
      <c r="LI4" s="21"/>
      <c r="LJ4" s="21"/>
      <c r="LK4" s="21"/>
      <c r="LL4" s="21"/>
      <c r="LM4" s="21"/>
      <c r="LN4" s="21"/>
      <c r="LO4" s="21"/>
      <c r="LP4" s="21"/>
      <c r="LQ4" s="21"/>
      <c r="LR4" s="21"/>
      <c r="LS4" s="21"/>
      <c r="LT4" s="21"/>
      <c r="LU4" s="21"/>
      <c r="LV4" s="21"/>
      <c r="LW4" s="21"/>
      <c r="LX4" s="21"/>
      <c r="LY4" s="21"/>
      <c r="LZ4" s="21"/>
      <c r="MA4" s="21"/>
      <c r="MB4" s="21"/>
      <c r="MC4" s="21"/>
      <c r="MD4" s="21"/>
      <c r="ME4" s="21"/>
      <c r="MF4" s="21"/>
      <c r="MG4" s="21"/>
      <c r="MH4" s="21"/>
      <c r="MI4" s="21"/>
      <c r="MJ4" s="21"/>
      <c r="MK4" s="21"/>
      <c r="ML4" s="21"/>
      <c r="MM4" s="21"/>
      <c r="MN4" s="21"/>
      <c r="MO4" s="21"/>
      <c r="MP4" s="21"/>
      <c r="MQ4" s="21"/>
      <c r="MR4" s="21"/>
      <c r="MS4" s="21"/>
      <c r="MT4" s="21"/>
      <c r="MU4" s="21"/>
      <c r="MV4" s="21"/>
      <c r="MW4" s="21"/>
      <c r="MX4" s="21"/>
      <c r="MY4" s="21"/>
      <c r="MZ4" s="21"/>
      <c r="NA4" s="21"/>
      <c r="NB4" s="21"/>
      <c r="NC4" s="21"/>
      <c r="ND4" s="21"/>
      <c r="NE4" s="21"/>
      <c r="NF4" s="21"/>
      <c r="NG4" s="21"/>
      <c r="NH4" s="21"/>
      <c r="NI4" s="21"/>
      <c r="NJ4" s="21"/>
      <c r="NK4" s="21"/>
      <c r="NL4" s="21"/>
      <c r="NM4" s="21"/>
      <c r="NN4" s="21"/>
      <c r="NO4" s="21"/>
      <c r="NP4" s="21"/>
      <c r="NQ4" s="21"/>
      <c r="NR4" s="21"/>
      <c r="NS4" s="21"/>
      <c r="NT4" s="21"/>
      <c r="NU4" s="21"/>
      <c r="NV4" s="21"/>
      <c r="NW4" s="21"/>
      <c r="NX4" s="21"/>
      <c r="NY4" s="21"/>
      <c r="NZ4" s="21"/>
      <c r="OA4" s="21"/>
      <c r="OB4" s="21"/>
      <c r="OC4" s="21"/>
      <c r="OD4" s="21"/>
      <c r="OE4" s="21"/>
      <c r="OF4" s="21"/>
      <c r="OG4" s="21"/>
      <c r="OH4" s="21"/>
      <c r="OI4" s="21"/>
      <c r="OJ4" s="21"/>
      <c r="OK4" s="21"/>
      <c r="OL4" s="21"/>
      <c r="OM4" s="21"/>
      <c r="ON4" s="21"/>
      <c r="OO4" s="21"/>
      <c r="OP4" s="21"/>
      <c r="OQ4" s="21"/>
      <c r="OR4" s="21"/>
      <c r="OS4" s="21"/>
      <c r="OT4" s="21"/>
      <c r="OU4" s="21"/>
      <c r="OV4" s="21"/>
      <c r="OW4" s="21"/>
      <c r="OX4" s="21"/>
      <c r="OY4" s="21"/>
      <c r="OZ4" s="21"/>
      <c r="PA4" s="21"/>
      <c r="PB4" s="21"/>
      <c r="PC4" s="21"/>
      <c r="PD4" s="21"/>
      <c r="PE4" s="21"/>
      <c r="PF4" s="21"/>
      <c r="PG4" s="21"/>
      <c r="PH4" s="21"/>
      <c r="PI4" s="21"/>
      <c r="PJ4" s="21"/>
      <c r="PK4" s="21"/>
      <c r="PL4" s="21"/>
      <c r="PM4" s="21"/>
      <c r="PN4" s="21"/>
      <c r="PO4" s="21"/>
      <c r="PP4" s="21"/>
      <c r="PQ4" s="21"/>
      <c r="PR4" s="21"/>
      <c r="PS4" s="21"/>
      <c r="PT4" s="21"/>
      <c r="PU4" s="21"/>
      <c r="PV4" s="21"/>
      <c r="PW4" s="21"/>
      <c r="PX4" s="21"/>
      <c r="PY4" s="21"/>
      <c r="PZ4" s="21"/>
      <c r="QA4" s="21"/>
      <c r="QB4" s="21"/>
      <c r="QC4" s="21"/>
      <c r="QD4" s="21"/>
      <c r="QE4" s="21"/>
      <c r="QF4" s="21"/>
      <c r="QG4" s="21"/>
      <c r="QH4" s="21"/>
      <c r="QI4" s="21"/>
      <c r="QJ4" s="21"/>
      <c r="QK4" s="21"/>
      <c r="QL4" s="21"/>
      <c r="QM4" s="21"/>
      <c r="QN4" s="21"/>
      <c r="QO4" s="21"/>
      <c r="QP4" s="21"/>
      <c r="QQ4" s="21"/>
      <c r="QR4" s="21"/>
      <c r="QS4" s="21"/>
      <c r="QT4" s="21"/>
      <c r="QU4" s="21"/>
      <c r="QV4" s="21"/>
      <c r="QW4" s="21"/>
      <c r="QX4" s="21"/>
      <c r="QY4" s="21"/>
      <c r="QZ4" s="21"/>
      <c r="RA4" s="21"/>
      <c r="RB4" s="21"/>
      <c r="RC4" s="21"/>
      <c r="RD4" s="21"/>
      <c r="RE4" s="21"/>
      <c r="RF4" s="21"/>
      <c r="RG4" s="21"/>
      <c r="RH4" s="21"/>
      <c r="RI4" s="21"/>
      <c r="RJ4" s="21"/>
      <c r="RK4" s="21"/>
      <c r="RL4" s="21"/>
      <c r="RM4" s="21"/>
      <c r="RN4" s="21"/>
      <c r="RO4" s="21"/>
      <c r="RP4" s="21"/>
      <c r="RQ4" s="21"/>
      <c r="RR4" s="21"/>
      <c r="RS4" s="21"/>
      <c r="RT4" s="21"/>
      <c r="RU4" s="21"/>
      <c r="RV4" s="21"/>
      <c r="RW4" s="21"/>
      <c r="RX4" s="21"/>
      <c r="RY4" s="21"/>
      <c r="RZ4" s="21"/>
      <c r="SA4" s="21"/>
      <c r="SB4" s="21"/>
      <c r="SC4" s="21"/>
      <c r="SD4" s="21"/>
      <c r="SE4" s="21"/>
      <c r="SF4" s="21"/>
      <c r="SG4" s="21"/>
      <c r="SH4" s="21"/>
      <c r="SI4" s="21"/>
      <c r="SJ4" s="21"/>
      <c r="SK4" s="21"/>
      <c r="SL4" s="21"/>
      <c r="SM4" s="21"/>
      <c r="SN4" s="21"/>
      <c r="SO4" s="21"/>
      <c r="SP4" s="21"/>
      <c r="SQ4" s="21"/>
      <c r="SR4" s="21"/>
      <c r="SS4" s="21"/>
      <c r="ST4" s="21"/>
      <c r="SU4" s="21"/>
      <c r="SV4" s="21"/>
      <c r="SW4" s="21"/>
    </row>
    <row r="5" spans="1:517" s="1" customFormat="1">
      <c r="A5" s="438">
        <v>41620</v>
      </c>
      <c r="B5" s="429" t="s">
        <v>436</v>
      </c>
      <c r="C5" s="429">
        <v>1</v>
      </c>
      <c r="D5" s="457">
        <f t="shared" si="0"/>
        <v>10</v>
      </c>
      <c r="E5" s="434">
        <v>1</v>
      </c>
      <c r="F5" s="434">
        <v>2</v>
      </c>
      <c r="G5" s="434">
        <v>3</v>
      </c>
      <c r="H5" s="434">
        <v>1</v>
      </c>
      <c r="I5" s="434">
        <v>2</v>
      </c>
      <c r="J5" s="434">
        <v>1</v>
      </c>
      <c r="K5" s="539">
        <v>1000</v>
      </c>
      <c r="L5" s="540"/>
    </row>
    <row r="6" spans="1:517" s="425" customFormat="1">
      <c r="A6" s="439"/>
      <c r="B6" s="430"/>
      <c r="C6" s="430"/>
      <c r="D6" s="430"/>
      <c r="E6" s="431"/>
      <c r="F6" s="431"/>
      <c r="G6" s="431"/>
      <c r="H6" s="431"/>
      <c r="I6" s="433"/>
      <c r="J6" s="433"/>
      <c r="K6" s="224"/>
      <c r="L6" s="224"/>
    </row>
    <row r="7" spans="1:517" ht="15.75" thickBot="1">
      <c r="A7" s="440"/>
      <c r="B7" s="432"/>
      <c r="C7" s="432"/>
      <c r="D7" s="432"/>
      <c r="E7" s="435"/>
      <c r="F7" s="435"/>
      <c r="G7" s="435"/>
      <c r="H7" s="435"/>
      <c r="I7" s="435"/>
      <c r="J7" s="435"/>
      <c r="K7" s="432"/>
      <c r="L7" s="432"/>
    </row>
    <row r="8" spans="1:517" ht="15.75" thickBot="1">
      <c r="A8" s="511" t="s">
        <v>379</v>
      </c>
      <c r="B8" s="504"/>
      <c r="C8" s="456">
        <f t="shared" ref="C8:J8" si="1">SUM(C3:C7)</f>
        <v>3</v>
      </c>
      <c r="D8" s="456">
        <f t="shared" si="1"/>
        <v>27</v>
      </c>
      <c r="E8" s="456">
        <f t="shared" si="1"/>
        <v>4</v>
      </c>
      <c r="F8" s="456">
        <f t="shared" si="1"/>
        <v>4</v>
      </c>
      <c r="G8" s="456">
        <f t="shared" si="1"/>
        <v>5</v>
      </c>
      <c r="H8" s="456">
        <f t="shared" si="1"/>
        <v>2</v>
      </c>
      <c r="I8" s="456">
        <f t="shared" si="1"/>
        <v>5</v>
      </c>
      <c r="J8" s="456">
        <f t="shared" si="1"/>
        <v>7</v>
      </c>
    </row>
    <row r="9" spans="1:517" s="133" customFormat="1"/>
    <row r="10" spans="1:517" ht="15.75" thickBot="1">
      <c r="A10" s="513" t="s">
        <v>440</v>
      </c>
      <c r="B10" s="514"/>
      <c r="C10" s="514"/>
      <c r="D10" s="514"/>
      <c r="E10" s="514"/>
      <c r="F10" s="514"/>
      <c r="G10" s="514"/>
      <c r="H10" s="514"/>
      <c r="I10" s="514"/>
      <c r="J10" s="514"/>
    </row>
    <row r="11" spans="1:517" ht="30.75" thickBot="1">
      <c r="A11" s="450" t="s">
        <v>417</v>
      </c>
      <c r="B11" s="449" t="s">
        <v>419</v>
      </c>
      <c r="C11" s="441" t="s">
        <v>429</v>
      </c>
      <c r="D11" s="442" t="s">
        <v>428</v>
      </c>
      <c r="E11" s="445" t="s">
        <v>423</v>
      </c>
      <c r="F11" s="446" t="s">
        <v>424</v>
      </c>
      <c r="G11" s="446" t="s">
        <v>425</v>
      </c>
      <c r="H11" s="446" t="s">
        <v>426</v>
      </c>
      <c r="I11" s="446" t="s">
        <v>427</v>
      </c>
      <c r="J11" s="447" t="s">
        <v>430</v>
      </c>
    </row>
    <row r="12" spans="1:517" ht="15.75" thickBot="1">
      <c r="A12" s="459">
        <v>1000</v>
      </c>
      <c r="B12" s="448" t="s">
        <v>432</v>
      </c>
      <c r="C12" s="282">
        <f>SUMIF(($K$3:$K$7),1000)/1000</f>
        <v>2</v>
      </c>
      <c r="D12" s="522">
        <v>19</v>
      </c>
      <c r="E12" s="523">
        <v>2</v>
      </c>
      <c r="F12" s="524">
        <v>4</v>
      </c>
      <c r="G12" s="524">
        <v>4</v>
      </c>
      <c r="H12" s="524">
        <v>2</v>
      </c>
      <c r="I12" s="524">
        <v>3</v>
      </c>
      <c r="J12" s="525">
        <v>4</v>
      </c>
    </row>
    <row r="13" spans="1:517">
      <c r="A13" s="460">
        <v>2000</v>
      </c>
      <c r="B13" s="461" t="s">
        <v>433</v>
      </c>
      <c r="C13" s="282">
        <f>SUMIF(($K$3:$K$7),2000)/2000</f>
        <v>1</v>
      </c>
      <c r="D13" s="526">
        <v>8</v>
      </c>
      <c r="E13" s="527">
        <v>2</v>
      </c>
      <c r="F13" s="528">
        <v>0</v>
      </c>
      <c r="G13" s="528">
        <v>1</v>
      </c>
      <c r="H13" s="528">
        <v>0</v>
      </c>
      <c r="I13" s="528">
        <v>2</v>
      </c>
      <c r="J13" s="529">
        <v>3</v>
      </c>
    </row>
    <row r="14" spans="1:517" ht="15.75" thickBot="1">
      <c r="A14" s="509" t="s">
        <v>379</v>
      </c>
      <c r="B14" s="510"/>
      <c r="C14" s="289">
        <f>SUM(C12:C13)</f>
        <v>3</v>
      </c>
      <c r="D14" s="451">
        <f>SUM(D12:D13)</f>
        <v>27</v>
      </c>
      <c r="E14" s="452">
        <f>SUM(E12:E13)</f>
        <v>4</v>
      </c>
      <c r="F14" s="453">
        <f>SUM(F12:F13)</f>
        <v>4</v>
      </c>
      <c r="G14" s="453">
        <f>SUM(G12:G13)</f>
        <v>5</v>
      </c>
      <c r="H14" s="453">
        <f>SUM(H12:H13)</f>
        <v>2</v>
      </c>
      <c r="I14" s="453">
        <f>SUM(I12:I13)</f>
        <v>5</v>
      </c>
      <c r="J14" s="454">
        <f>SUM(J12:J13)</f>
        <v>7</v>
      </c>
    </row>
    <row r="15" spans="1:517">
      <c r="A15" s="133"/>
      <c r="B15" s="133"/>
      <c r="D15" s="133"/>
      <c r="G15" s="133"/>
    </row>
    <row r="16" spans="1:517" ht="15.75" thickBot="1">
      <c r="A16" s="515" t="s">
        <v>439</v>
      </c>
      <c r="B16" s="516"/>
      <c r="C16" s="516"/>
      <c r="D16" s="516"/>
      <c r="E16" s="516"/>
      <c r="F16" s="516"/>
      <c r="G16" s="516"/>
      <c r="H16" s="516"/>
      <c r="I16" s="516"/>
      <c r="J16" s="516"/>
    </row>
    <row r="17" spans="1:10" ht="30.75" thickBot="1">
      <c r="A17" s="333" t="s">
        <v>418</v>
      </c>
      <c r="B17" s="443" t="s">
        <v>420</v>
      </c>
      <c r="C17" s="441" t="s">
        <v>429</v>
      </c>
      <c r="D17" s="444" t="s">
        <v>428</v>
      </c>
      <c r="E17" s="445" t="s">
        <v>423</v>
      </c>
      <c r="F17" s="446" t="s">
        <v>424</v>
      </c>
      <c r="G17" s="446" t="s">
        <v>425</v>
      </c>
      <c r="H17" s="446" t="s">
        <v>426</v>
      </c>
      <c r="I17" s="446" t="s">
        <v>427</v>
      </c>
      <c r="J17" s="447" t="s">
        <v>430</v>
      </c>
    </row>
    <row r="18" spans="1:10" ht="15.75" thickBot="1">
      <c r="A18" s="517">
        <v>100</v>
      </c>
      <c r="B18" s="512" t="s">
        <v>434</v>
      </c>
      <c r="C18" s="282">
        <f>SUMIF(($L$3:$L$7),100)/100</f>
        <v>1</v>
      </c>
      <c r="D18" s="518">
        <f>SUM(E18:J18)</f>
        <v>9</v>
      </c>
      <c r="E18" s="519">
        <v>1</v>
      </c>
      <c r="F18" s="520">
        <v>2</v>
      </c>
      <c r="G18" s="520">
        <v>1</v>
      </c>
      <c r="H18" s="520">
        <v>1</v>
      </c>
      <c r="I18" s="520">
        <v>1</v>
      </c>
      <c r="J18" s="521">
        <v>3</v>
      </c>
    </row>
    <row r="19" spans="1:10" ht="15.75" thickBot="1">
      <c r="A19" s="507" t="s">
        <v>379</v>
      </c>
      <c r="B19" s="508"/>
      <c r="C19" s="455">
        <f>SUM(C18:C18)</f>
        <v>1</v>
      </c>
      <c r="D19" s="455">
        <f>SUM(D18:D18)</f>
        <v>9</v>
      </c>
      <c r="E19" s="455">
        <f>SUM(E18:E18)</f>
        <v>1</v>
      </c>
      <c r="F19" s="455">
        <f>SUM(F18:F18)</f>
        <v>2</v>
      </c>
      <c r="G19" s="455">
        <f>SUM(G18:G18)</f>
        <v>1</v>
      </c>
      <c r="H19" s="455">
        <f>SUM(H18:H18)</f>
        <v>1</v>
      </c>
      <c r="I19" s="455">
        <f>SUM(I18:I18)</f>
        <v>1</v>
      </c>
      <c r="J19" s="455">
        <f>SUM(J18:J18)</f>
        <v>3</v>
      </c>
    </row>
    <row r="20" spans="1:10" s="133" customFormat="1"/>
    <row r="21" spans="1:10" s="133" customFormat="1"/>
  </sheetData>
  <mergeCells count="6">
    <mergeCell ref="A1:L1"/>
    <mergeCell ref="A19:B19"/>
    <mergeCell ref="A14:B14"/>
    <mergeCell ref="A8:B8"/>
    <mergeCell ref="A10:J10"/>
    <mergeCell ref="A16:J16"/>
  </mergeCells>
  <phoneticPr fontId="24" type="noConversion"/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AT 2008</vt:lpstr>
      <vt:lpstr>AT 2009</vt:lpstr>
      <vt:lpstr>AT 2010</vt:lpstr>
      <vt:lpstr>GRAPHIQUES 2008 à 2010</vt:lpstr>
      <vt:lpstr>BILAN QUALITE 2013 PAR REGION</vt:lpstr>
      <vt:lpstr>'AT 2008'!Zone_d_impression</vt:lpstr>
      <vt:lpstr>'AT 2009'!Zone_d_impression</vt:lpstr>
      <vt:lpstr>'AT 2010'!Zone_d_impression</vt:lpstr>
      <vt:lpstr>'GRAPHIQUES 2008 à 2010'!Zone_d_impression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PC</cp:lastModifiedBy>
  <cp:lastPrinted>2012-10-10T08:14:36Z</cp:lastPrinted>
  <dcterms:created xsi:type="dcterms:W3CDTF">2010-11-03T09:49:14Z</dcterms:created>
  <dcterms:modified xsi:type="dcterms:W3CDTF">2013-08-28T14:08:01Z</dcterms:modified>
</cp:coreProperties>
</file>