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10" windowWidth="15240" windowHeight="7935" activeTab="1"/>
  </bookViews>
  <sheets>
    <sheet name="Tableau de bord" sheetId="1" r:id="rId1"/>
    <sheet name="Paramètres" sheetId="2" r:id="rId2"/>
    <sheet name="Taux de change" sheetId="3" r:id="rId3"/>
    <sheet name="Feuil4" sheetId="4" r:id="rId4"/>
  </sheets>
  <definedNames>
    <definedName name="Taux_Change" localSheetId="2">'Taux de change'!#REF!</definedName>
    <definedName name="Taux_Change_1" localSheetId="2">'Taux de change'!$A$1</definedName>
    <definedName name="Test_Atlas">IF('Tableau de bord'!XFB1="Atlas",IF('Tableau de bord'!XFD1&lt;100,VLOOKUP('Tableau de bord'!XFB1,Paramètres!C$4:H$7,2,FALSE),IF(AND('Tableau de bord'!XFD1&gt;=100,'Tableau de bord'!XFD1&lt;200),VLOOKUP('Tableau de bord'!XFB1,Paramètres!C$4:H$7,3,FALSE),IF(AND('Tableau de bord'!XFD1&gt;=200,'Tableau de bord'!XFD1&lt;300),VLOOKUP('Tableau de bord'!XFB1,Paramètres!C$4:H$7,4,FALSE),IF(AND('Tableau de bord'!XFD1&gt;=300,'Tableau de bord'!XFD1&lt;500),VLOOKUP('Tableau de bord'!XFB1,Paramètres!C$4:H$7,5,FALSE),IF('Tableau de bord'!XFD1&gt;=500,VLOOKUP('Tableau de bord'!XFB1,Paramètres!C$4:H$7,6,FALSE)))))))</definedName>
  </definedNames>
  <calcPr calcId="145621"/>
</workbook>
</file>

<file path=xl/calcChain.xml><?xml version="1.0" encoding="utf-8"?>
<calcChain xmlns="http://schemas.openxmlformats.org/spreadsheetml/2006/main">
  <c r="D21" i="2" l="1"/>
  <c r="E14" i="2" s="1"/>
  <c r="E21" i="2"/>
  <c r="H14" i="2" s="1"/>
  <c r="F21" i="2"/>
  <c r="G21" i="2"/>
  <c r="C21" i="2"/>
  <c r="B14" i="2" s="1"/>
  <c r="D18" i="2"/>
  <c r="E18" i="2"/>
  <c r="F18" i="2"/>
  <c r="K11" i="2" s="1"/>
  <c r="G18" i="2"/>
  <c r="C18" i="2"/>
  <c r="B11" i="2"/>
  <c r="C20" i="2"/>
  <c r="B13" i="2" s="1"/>
  <c r="C19" i="2"/>
  <c r="B12" i="2" s="1"/>
  <c r="K14" i="2"/>
  <c r="N14" i="2"/>
  <c r="E11" i="2"/>
  <c r="H11" i="2"/>
  <c r="N11" i="2"/>
  <c r="D20" i="2"/>
  <c r="E13" i="2" s="1"/>
  <c r="E20" i="2"/>
  <c r="H13" i="2" s="1"/>
  <c r="F20" i="2"/>
  <c r="K13" i="2" s="1"/>
  <c r="G20" i="2"/>
  <c r="N13" i="2" s="1"/>
  <c r="D19" i="2"/>
  <c r="E12" i="2" s="1"/>
  <c r="E19" i="2"/>
  <c r="H12" i="2" s="1"/>
  <c r="F19" i="2"/>
  <c r="K12" i="2" s="1"/>
  <c r="G19" i="2"/>
  <c r="N12" i="2" s="1"/>
  <c r="E10" i="1" l="1"/>
  <c r="E9" i="1"/>
  <c r="E8" i="1"/>
  <c r="E7" i="1"/>
  <c r="E6" i="1"/>
  <c r="G6" i="1" s="1"/>
  <c r="D7" i="1" l="1"/>
  <c r="H7" i="1" s="1"/>
  <c r="G7" i="1"/>
  <c r="D8" i="1"/>
  <c r="H8" i="1" s="1"/>
  <c r="G8" i="1"/>
  <c r="D9" i="1"/>
  <c r="H9" i="1" s="1"/>
  <c r="G9" i="1"/>
  <c r="D10" i="1"/>
  <c r="H10" i="1" s="1"/>
  <c r="G10" i="1"/>
  <c r="D6" i="1"/>
  <c r="H6" i="1" s="1"/>
  <c r="I6" i="1" s="1"/>
  <c r="J6" i="1" s="1"/>
  <c r="I10" i="1" l="1"/>
  <c r="J10" i="1" s="1"/>
  <c r="I8" i="1"/>
  <c r="J8" i="1" s="1"/>
  <c r="I9" i="1"/>
  <c r="J9" i="1" s="1"/>
  <c r="I7" i="1"/>
  <c r="J7" i="1" s="1"/>
</calcChain>
</file>

<file path=xl/connections.xml><?xml version="1.0" encoding="utf-8"?>
<connections xmlns="http://schemas.openxmlformats.org/spreadsheetml/2006/main">
  <connection id="1" interval="15" name="Connexion" type="4" refreshedVersion="4" background="1">
    <webPr sourceData="1" parsePre="1" consecutive="1" xl2000="1" url="http://www.forexpros.fr/quotes/tableau-de-taux-de-change" htmlTables="1" htmlFormat="all">
      <tables count="1">
        <x v="1"/>
      </tables>
    </webPr>
  </connection>
  <connection id="2" interval="15" name="Connexion1" type="4" refreshedVersion="4" background="1">
    <webPr sourceData="1" parsePre="1" consecutive="1" xl2000="1" url="http://www.forexpros.fr/quotes/tableau-de-taux-de-change" htmlTables="1" htmlFormat="all">
      <tables count="1">
        <x v="1"/>
      </tables>
    </webPr>
  </connection>
  <connection id="3" interval="15" name="Connexion2" type="4" refreshedVersion="4" background="1">
    <webPr sourceData="1" parsePre="1" consecutive="1" xl2000="1" url="http://www.forexpros.fr/quotes/tableau-de-taux-de-change" htmlTables="1" htmlFormat="all">
      <tables count="1">
        <x v="1"/>
      </tables>
    </webPr>
  </connection>
  <connection id="4" interval="15" name="Connexion3" type="4" refreshedVersion="4" background="1" saveData="1">
    <webPr sourceData="1" parsePre="1" consecutive="1" xl2000="1" url="http://www.forexpros.fr/quotes/tableau-de-taux-de-change" htmlTables="1" htmlFormat="all">
      <tables count="1">
        <x v="1"/>
      </tables>
    </webPr>
  </connection>
</connections>
</file>

<file path=xl/sharedStrings.xml><?xml version="1.0" encoding="utf-8"?>
<sst xmlns="http://schemas.openxmlformats.org/spreadsheetml/2006/main" count="110" uniqueCount="62">
  <si>
    <t>Produit A</t>
  </si>
  <si>
    <t xml:space="preserve">Produit B </t>
  </si>
  <si>
    <t>Produit C</t>
  </si>
  <si>
    <t>Produit D</t>
  </si>
  <si>
    <t>Produit E</t>
  </si>
  <si>
    <t>ATLAS</t>
  </si>
  <si>
    <t>KUMPAS</t>
  </si>
  <si>
    <t>KOSE</t>
  </si>
  <si>
    <t>WANG</t>
  </si>
  <si>
    <t>Moins de 100</t>
  </si>
  <si>
    <t>Entre 100 et 200</t>
  </si>
  <si>
    <t>Entre 200 et 300</t>
  </si>
  <si>
    <t>Entre 300 et 500</t>
  </si>
  <si>
    <t xml:space="preserve">Plus de 500 </t>
  </si>
  <si>
    <t>Remises</t>
  </si>
  <si>
    <t>Prix</t>
  </si>
  <si>
    <t>Produit B</t>
  </si>
  <si>
    <t xml:space="preserve">Prix </t>
  </si>
  <si>
    <t>Quantité</t>
  </si>
  <si>
    <t>Remise</t>
  </si>
  <si>
    <t>Fournisseur</t>
  </si>
  <si>
    <t>Atlas 1</t>
  </si>
  <si>
    <t>Atlas 2</t>
  </si>
  <si>
    <t>Atlas 3</t>
  </si>
  <si>
    <t>Atlas 4</t>
  </si>
  <si>
    <t>Atlas 5</t>
  </si>
  <si>
    <t>Kose 1</t>
  </si>
  <si>
    <t>Kose</t>
  </si>
  <si>
    <t>Kose 2</t>
  </si>
  <si>
    <t>Kose 3</t>
  </si>
  <si>
    <t>Kose 4</t>
  </si>
  <si>
    <t>Kose 5</t>
  </si>
  <si>
    <t>Kumpas 1</t>
  </si>
  <si>
    <t>Kumpas 2</t>
  </si>
  <si>
    <t>Kumpas 3</t>
  </si>
  <si>
    <t>Kumpas 4</t>
  </si>
  <si>
    <t>Kumpas 5</t>
  </si>
  <si>
    <t>Wang 1</t>
  </si>
  <si>
    <t>Wang 2</t>
  </si>
  <si>
    <t>Wang 3</t>
  </si>
  <si>
    <t>Wang 4</t>
  </si>
  <si>
    <t>Wang 5</t>
  </si>
  <si>
    <t>Désignation</t>
  </si>
  <si>
    <t>Atlas</t>
  </si>
  <si>
    <t>Kumpas</t>
  </si>
  <si>
    <t>Wang</t>
  </si>
  <si>
    <t>Housse A</t>
  </si>
  <si>
    <t>Housse B</t>
  </si>
  <si>
    <t>Housse C</t>
  </si>
  <si>
    <t>Housse D</t>
  </si>
  <si>
    <t>Housse E</t>
  </si>
  <si>
    <t xml:space="preserve"> </t>
  </si>
  <si>
    <t>Prix avant remise</t>
  </si>
  <si>
    <t>Prix remisé</t>
  </si>
  <si>
    <t>Prix Unitaire Total</t>
  </si>
  <si>
    <t>Remises par tranches</t>
  </si>
  <si>
    <t>Prix Unitaire des Produits</t>
  </si>
  <si>
    <r>
      <t xml:space="preserve">Prix Unitaire des Produits </t>
    </r>
    <r>
      <rPr>
        <b/>
        <sz val="11"/>
        <color theme="1"/>
        <rFont val="Calibri"/>
        <family val="2"/>
        <scheme val="minor"/>
      </rPr>
      <t>en Euros</t>
    </r>
  </si>
  <si>
    <t>  EUR</t>
  </si>
  <si>
    <t>Libellé</t>
  </si>
  <si>
    <t>  USD</t>
  </si>
  <si>
    <t>Pas dynamique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</si>
</sst>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#,##0\ &quot;€&quot;"/>
    <numFmt numFmtId="165" formatCode="#,##0.00\ &quot;€&quot;"/>
    <numFmt numFmtId="166" formatCode="#,##0\ [$EUR]"/>
    <numFmt numFmtId="167" formatCode="#,##0\ [$USD]"/>
    <numFmt numFmtId="172" formatCode="#,##0.00\ [$USD]"/>
    <numFmt numFmtId="174" formatCode="#,##0.00\ [$EUR]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56">
    <xf numFmtId="0" fontId="0" fillId="0" borderId="0" xfId="0"/>
    <xf numFmtId="0" fontId="0" fillId="0" borderId="0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65" fontId="0" fillId="0" borderId="0" xfId="0" applyNumberFormat="1"/>
    <xf numFmtId="0" fontId="1" fillId="0" borderId="0" xfId="0" applyFont="1" applyBorder="1" applyAlignment="1">
      <alignment horizontal="center"/>
    </xf>
    <xf numFmtId="165" fontId="0" fillId="0" borderId="16" xfId="0" applyNumberFormat="1" applyBorder="1"/>
    <xf numFmtId="165" fontId="0" fillId="0" borderId="19" xfId="0" applyNumberFormat="1" applyBorder="1"/>
    <xf numFmtId="0" fontId="1" fillId="0" borderId="0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165" fontId="0" fillId="0" borderId="0" xfId="0" applyNumberFormat="1" applyBorder="1" applyAlignment="1">
      <alignment horizontal="center"/>
    </xf>
    <xf numFmtId="164" fontId="0" fillId="0" borderId="0" xfId="0" applyNumberFormat="1" applyBorder="1"/>
    <xf numFmtId="0" fontId="0" fillId="3" borderId="9" xfId="0" applyFont="1" applyFill="1" applyBorder="1" applyAlignment="1">
      <alignment horizontal="center"/>
    </xf>
    <xf numFmtId="0" fontId="0" fillId="3" borderId="20" xfId="0" applyFont="1" applyFill="1" applyBorder="1" applyAlignment="1">
      <alignment horizontal="center"/>
    </xf>
    <xf numFmtId="0" fontId="0" fillId="3" borderId="11" xfId="0" applyFont="1" applyFill="1" applyBorder="1" applyAlignment="1">
      <alignment horizontal="center"/>
    </xf>
    <xf numFmtId="0" fontId="0" fillId="5" borderId="9" xfId="0" applyFont="1" applyFill="1" applyBorder="1" applyAlignment="1">
      <alignment horizontal="center"/>
    </xf>
    <xf numFmtId="0" fontId="0" fillId="5" borderId="20" xfId="0" applyFont="1" applyFill="1" applyBorder="1" applyAlignment="1">
      <alignment horizontal="center"/>
    </xf>
    <xf numFmtId="0" fontId="0" fillId="5" borderId="11" xfId="0" applyFont="1" applyFill="1" applyBorder="1" applyAlignment="1">
      <alignment horizontal="center"/>
    </xf>
    <xf numFmtId="0" fontId="0" fillId="12" borderId="9" xfId="0" applyFont="1" applyFill="1" applyBorder="1" applyAlignment="1">
      <alignment horizontal="center"/>
    </xf>
    <xf numFmtId="0" fontId="0" fillId="12" borderId="20" xfId="0" applyFont="1" applyFill="1" applyBorder="1" applyAlignment="1">
      <alignment horizontal="center"/>
    </xf>
    <xf numFmtId="0" fontId="0" fillId="12" borderId="11" xfId="0" applyFont="1" applyFill="1" applyBorder="1" applyAlignment="1">
      <alignment horizontal="center"/>
    </xf>
    <xf numFmtId="0" fontId="0" fillId="11" borderId="9" xfId="0" applyFont="1" applyFill="1" applyBorder="1" applyAlignment="1">
      <alignment horizontal="center"/>
    </xf>
    <xf numFmtId="0" fontId="0" fillId="11" borderId="20" xfId="0" applyFont="1" applyFill="1" applyBorder="1" applyAlignment="1">
      <alignment horizontal="center"/>
    </xf>
    <xf numFmtId="0" fontId="0" fillId="11" borderId="11" xfId="0" applyFont="1" applyFill="1" applyBorder="1" applyAlignment="1">
      <alignment horizontal="center"/>
    </xf>
    <xf numFmtId="0" fontId="0" fillId="10" borderId="9" xfId="0" applyFont="1" applyFill="1" applyBorder="1" applyAlignment="1">
      <alignment horizontal="center"/>
    </xf>
    <xf numFmtId="0" fontId="0" fillId="10" borderId="20" xfId="0" applyFont="1" applyFill="1" applyBorder="1" applyAlignment="1">
      <alignment horizontal="center"/>
    </xf>
    <xf numFmtId="0" fontId="0" fillId="10" borderId="11" xfId="0" applyFon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0" xfId="0" applyFont="1" applyFill="1" applyBorder="1" applyAlignment="1">
      <alignment horizontal="center"/>
    </xf>
    <xf numFmtId="164" fontId="0" fillId="4" borderId="18" xfId="0" applyNumberFormat="1" applyFill="1" applyBorder="1" applyAlignment="1">
      <alignment horizontal="center"/>
    </xf>
    <xf numFmtId="0" fontId="0" fillId="14" borderId="0" xfId="0" applyFill="1" applyBorder="1" applyAlignment="1">
      <alignment horizontal="center"/>
    </xf>
    <xf numFmtId="0" fontId="0" fillId="14" borderId="16" xfId="0" applyFill="1" applyBorder="1" applyAlignment="1">
      <alignment horizontal="center"/>
    </xf>
    <xf numFmtId="0" fontId="0" fillId="14" borderId="16" xfId="0" applyFont="1" applyFill="1" applyBorder="1" applyAlignment="1">
      <alignment horizontal="center"/>
    </xf>
    <xf numFmtId="164" fontId="0" fillId="14" borderId="19" xfId="0" applyNumberFormat="1" applyFill="1" applyBorder="1" applyAlignment="1">
      <alignment horizontal="center"/>
    </xf>
    <xf numFmtId="0" fontId="0" fillId="15" borderId="0" xfId="0" applyFill="1" applyBorder="1" applyAlignment="1">
      <alignment horizontal="center"/>
    </xf>
    <xf numFmtId="0" fontId="0" fillId="15" borderId="0" xfId="0" applyFont="1" applyFill="1" applyBorder="1" applyAlignment="1">
      <alignment horizontal="center"/>
    </xf>
    <xf numFmtId="0" fontId="0" fillId="15" borderId="18" xfId="0" applyFill="1" applyBorder="1" applyAlignment="1">
      <alignment horizontal="center"/>
    </xf>
    <xf numFmtId="0" fontId="0" fillId="16" borderId="0" xfId="0" applyFill="1" applyBorder="1" applyAlignment="1">
      <alignment horizontal="center"/>
    </xf>
    <xf numFmtId="0" fontId="0" fillId="16" borderId="16" xfId="0" applyFill="1" applyBorder="1" applyAlignment="1">
      <alignment horizontal="center"/>
    </xf>
    <xf numFmtId="0" fontId="0" fillId="16" borderId="16" xfId="0" applyFont="1" applyFill="1" applyBorder="1" applyAlignment="1">
      <alignment horizontal="center"/>
    </xf>
    <xf numFmtId="0" fontId="0" fillId="16" borderId="19" xfId="0" applyFill="1" applyBorder="1" applyAlignment="1">
      <alignment horizontal="center"/>
    </xf>
    <xf numFmtId="0" fontId="0" fillId="13" borderId="16" xfId="0" applyFill="1" applyBorder="1" applyAlignment="1">
      <alignment horizontal="center"/>
    </xf>
    <xf numFmtId="0" fontId="0" fillId="13" borderId="16" xfId="0" applyFont="1" applyFill="1" applyBorder="1" applyAlignment="1">
      <alignment horizontal="center"/>
    </xf>
    <xf numFmtId="0" fontId="0" fillId="13" borderId="18" xfId="0" applyFill="1" applyBorder="1" applyAlignment="1">
      <alignment horizontal="center"/>
    </xf>
    <xf numFmtId="0" fontId="0" fillId="13" borderId="19" xfId="0" applyFill="1" applyBorder="1" applyAlignment="1">
      <alignment horizontal="center"/>
    </xf>
    <xf numFmtId="0" fontId="0" fillId="4" borderId="21" xfId="0" applyFill="1" applyBorder="1" applyAlignment="1">
      <alignment horizontal="center"/>
    </xf>
    <xf numFmtId="0" fontId="0" fillId="14" borderId="21" xfId="0" applyFill="1" applyBorder="1" applyAlignment="1">
      <alignment horizontal="center"/>
    </xf>
    <xf numFmtId="0" fontId="0" fillId="14" borderId="21" xfId="0" applyFont="1" applyFill="1" applyBorder="1" applyAlignment="1">
      <alignment horizontal="center"/>
    </xf>
    <xf numFmtId="0" fontId="0" fillId="15" borderId="21" xfId="0" applyFill="1" applyBorder="1" applyAlignment="1">
      <alignment horizontal="center"/>
    </xf>
    <xf numFmtId="0" fontId="0" fillId="15" borderId="21" xfId="0" applyFont="1" applyFill="1" applyBorder="1" applyAlignment="1">
      <alignment horizontal="center"/>
    </xf>
    <xf numFmtId="0" fontId="0" fillId="16" borderId="21" xfId="0" applyFill="1" applyBorder="1" applyAlignment="1">
      <alignment horizontal="center"/>
    </xf>
    <xf numFmtId="0" fontId="0" fillId="16" borderId="21" xfId="0" applyFont="1" applyFill="1" applyBorder="1" applyAlignment="1">
      <alignment horizontal="center"/>
    </xf>
    <xf numFmtId="0" fontId="0" fillId="13" borderId="21" xfId="0" applyFill="1" applyBorder="1" applyAlignment="1">
      <alignment horizontal="center"/>
    </xf>
    <xf numFmtId="0" fontId="0" fillId="13" borderId="21" xfId="0" applyFont="1" applyFill="1" applyBorder="1" applyAlignment="1">
      <alignment horizontal="center"/>
    </xf>
    <xf numFmtId="0" fontId="0" fillId="4" borderId="22" xfId="0" applyFont="1" applyFill="1" applyBorder="1" applyAlignment="1">
      <alignment horizontal="center"/>
    </xf>
    <xf numFmtId="164" fontId="0" fillId="14" borderId="22" xfId="0" applyNumberFormat="1" applyFill="1" applyBorder="1" applyAlignment="1">
      <alignment horizontal="center"/>
    </xf>
    <xf numFmtId="0" fontId="0" fillId="15" borderId="22" xfId="0" applyFill="1" applyBorder="1" applyAlignment="1">
      <alignment horizontal="center"/>
    </xf>
    <xf numFmtId="0" fontId="0" fillId="16" borderId="22" xfId="0" applyFill="1" applyBorder="1" applyAlignment="1">
      <alignment horizontal="center"/>
    </xf>
    <xf numFmtId="0" fontId="0" fillId="13" borderId="22" xfId="0" applyFill="1" applyBorder="1" applyAlignment="1">
      <alignment horizontal="center"/>
    </xf>
    <xf numFmtId="0" fontId="0" fillId="14" borderId="21" xfId="0" applyFill="1" applyBorder="1"/>
    <xf numFmtId="0" fontId="0" fillId="15" borderId="21" xfId="0" applyFill="1" applyBorder="1"/>
    <xf numFmtId="0" fontId="0" fillId="16" borderId="21" xfId="0" applyFill="1" applyBorder="1"/>
    <xf numFmtId="165" fontId="0" fillId="14" borderId="21" xfId="0" applyNumberFormat="1" applyFill="1" applyBorder="1"/>
    <xf numFmtId="165" fontId="0" fillId="15" borderId="21" xfId="0" applyNumberFormat="1" applyFill="1" applyBorder="1"/>
    <xf numFmtId="165" fontId="0" fillId="16" borderId="21" xfId="0" applyNumberFormat="1" applyFill="1" applyBorder="1"/>
    <xf numFmtId="165" fontId="0" fillId="13" borderId="22" xfId="0" applyNumberFormat="1" applyFill="1" applyBorder="1"/>
    <xf numFmtId="0" fontId="0" fillId="13" borderId="22" xfId="0" applyFill="1" applyBorder="1"/>
    <xf numFmtId="165" fontId="0" fillId="4" borderId="21" xfId="0" applyNumberFormat="1" applyFill="1" applyBorder="1"/>
    <xf numFmtId="0" fontId="0" fillId="4" borderId="21" xfId="0" applyFill="1" applyBorder="1"/>
    <xf numFmtId="0" fontId="0" fillId="0" borderId="9" xfId="0" applyBorder="1" applyAlignment="1">
      <alignment horizontal="center"/>
    </xf>
    <xf numFmtId="0" fontId="0" fillId="0" borderId="20" xfId="0" applyBorder="1" applyAlignment="1">
      <alignment horizontal="center"/>
    </xf>
    <xf numFmtId="9" fontId="0" fillId="4" borderId="0" xfId="1" applyFont="1" applyFill="1" applyBorder="1"/>
    <xf numFmtId="9" fontId="0" fillId="0" borderId="0" xfId="1" applyFont="1"/>
    <xf numFmtId="165" fontId="0" fillId="4" borderId="23" xfId="0" applyNumberFormat="1" applyFill="1" applyBorder="1"/>
    <xf numFmtId="9" fontId="0" fillId="14" borderId="25" xfId="1" applyFont="1" applyFill="1" applyBorder="1"/>
    <xf numFmtId="9" fontId="0" fillId="15" borderId="25" xfId="1" applyFont="1" applyFill="1" applyBorder="1"/>
    <xf numFmtId="9" fontId="0" fillId="16" borderId="25" xfId="1" applyFont="1" applyFill="1" applyBorder="1"/>
    <xf numFmtId="9" fontId="0" fillId="13" borderId="26" xfId="1" applyFont="1" applyFill="1" applyBorder="1"/>
    <xf numFmtId="165" fontId="0" fillId="14" borderId="23" xfId="0" applyNumberFormat="1" applyFill="1" applyBorder="1"/>
    <xf numFmtId="165" fontId="0" fillId="15" borderId="23" xfId="0" applyNumberFormat="1" applyFill="1" applyBorder="1"/>
    <xf numFmtId="165" fontId="0" fillId="16" borderId="23" xfId="0" applyNumberFormat="1" applyFill="1" applyBorder="1"/>
    <xf numFmtId="165" fontId="0" fillId="13" borderId="24" xfId="0" applyNumberFormat="1" applyFill="1" applyBorder="1"/>
    <xf numFmtId="0" fontId="0" fillId="6" borderId="7" xfId="0" applyFill="1" applyBorder="1" applyAlignment="1">
      <alignment horizontal="center"/>
    </xf>
    <xf numFmtId="0" fontId="0" fillId="8" borderId="7" xfId="0" applyFill="1" applyBorder="1" applyAlignment="1">
      <alignment horizontal="center"/>
    </xf>
    <xf numFmtId="0" fontId="0" fillId="9" borderId="7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1" fillId="7" borderId="12" xfId="0" applyFont="1" applyFill="1" applyBorder="1" applyAlignment="1">
      <alignment horizontal="center"/>
    </xf>
    <xf numFmtId="0" fontId="1" fillId="7" borderId="13" xfId="0" applyFont="1" applyFill="1" applyBorder="1" applyAlignment="1">
      <alignment horizontal="center"/>
    </xf>
    <xf numFmtId="0" fontId="1" fillId="7" borderId="14" xfId="0" applyFont="1" applyFill="1" applyBorder="1" applyAlignment="1">
      <alignment horizontal="center"/>
    </xf>
    <xf numFmtId="0" fontId="1" fillId="9" borderId="12" xfId="0" applyFont="1" applyFill="1" applyBorder="1" applyAlignment="1">
      <alignment horizontal="center"/>
    </xf>
    <xf numFmtId="0" fontId="1" fillId="9" borderId="13" xfId="0" applyFont="1" applyFill="1" applyBorder="1" applyAlignment="1">
      <alignment horizontal="center"/>
    </xf>
    <xf numFmtId="0" fontId="1" fillId="9" borderId="14" xfId="0" applyFont="1" applyFill="1" applyBorder="1" applyAlignment="1">
      <alignment horizontal="center"/>
    </xf>
    <xf numFmtId="0" fontId="1" fillId="8" borderId="12" xfId="0" applyFont="1" applyFill="1" applyBorder="1" applyAlignment="1">
      <alignment horizontal="center"/>
    </xf>
    <xf numFmtId="0" fontId="1" fillId="8" borderId="13" xfId="0" applyFont="1" applyFill="1" applyBorder="1" applyAlignment="1">
      <alignment horizontal="center"/>
    </xf>
    <xf numFmtId="0" fontId="1" fillId="8" borderId="14" xfId="0" applyFont="1" applyFill="1" applyBorder="1" applyAlignment="1">
      <alignment horizontal="center"/>
    </xf>
    <xf numFmtId="0" fontId="1" fillId="6" borderId="12" xfId="0" applyFont="1" applyFill="1" applyBorder="1" applyAlignment="1">
      <alignment horizontal="center"/>
    </xf>
    <xf numFmtId="0" fontId="1" fillId="6" borderId="13" xfId="0" applyFont="1" applyFill="1" applyBorder="1" applyAlignment="1">
      <alignment horizontal="center"/>
    </xf>
    <xf numFmtId="0" fontId="1" fillId="6" borderId="14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9" fontId="0" fillId="0" borderId="0" xfId="0" applyNumberFormat="1" applyBorder="1" applyAlignment="1">
      <alignment horizontal="center"/>
    </xf>
    <xf numFmtId="0" fontId="0" fillId="0" borderId="0" xfId="0" applyFont="1" applyFill="1" applyBorder="1" applyAlignment="1">
      <alignment horizontal="left"/>
    </xf>
    <xf numFmtId="0" fontId="1" fillId="18" borderId="1" xfId="0" applyFont="1" applyFill="1" applyBorder="1" applyAlignment="1">
      <alignment horizontal="center"/>
    </xf>
    <xf numFmtId="0" fontId="1" fillId="18" borderId="9" xfId="0" applyFont="1" applyFill="1" applyBorder="1" applyAlignment="1">
      <alignment horizontal="center"/>
    </xf>
    <xf numFmtId="0" fontId="1" fillId="18" borderId="11" xfId="0" applyFont="1" applyFill="1" applyBorder="1" applyAlignment="1">
      <alignment horizontal="center"/>
    </xf>
    <xf numFmtId="0" fontId="1" fillId="17" borderId="6" xfId="0" applyFont="1" applyFill="1" applyBorder="1" applyAlignment="1">
      <alignment horizontal="center"/>
    </xf>
    <xf numFmtId="167" fontId="0" fillId="17" borderId="4" xfId="0" applyNumberFormat="1" applyFill="1" applyBorder="1"/>
    <xf numFmtId="167" fontId="0" fillId="17" borderId="3" xfId="0" applyNumberFormat="1" applyFill="1" applyBorder="1"/>
    <xf numFmtId="0" fontId="1" fillId="17" borderId="7" xfId="0" applyFont="1" applyFill="1" applyBorder="1" applyAlignment="1">
      <alignment horizontal="center"/>
    </xf>
    <xf numFmtId="166" fontId="0" fillId="17" borderId="5" xfId="0" applyNumberFormat="1" applyFill="1" applyBorder="1"/>
    <xf numFmtId="166" fontId="0" fillId="17" borderId="2" xfId="0" applyNumberFormat="1" applyFill="1" applyBorder="1"/>
    <xf numFmtId="0" fontId="1" fillId="17" borderId="8" xfId="0" applyFont="1" applyFill="1" applyBorder="1" applyAlignment="1">
      <alignment horizontal="center"/>
    </xf>
    <xf numFmtId="167" fontId="0" fillId="17" borderId="5" xfId="0" applyNumberFormat="1" applyFill="1" applyBorder="1"/>
    <xf numFmtId="167" fontId="0" fillId="17" borderId="2" xfId="0" applyNumberFormat="1" applyFill="1" applyBorder="1"/>
    <xf numFmtId="0" fontId="1" fillId="22" borderId="6" xfId="0" applyFont="1" applyFill="1" applyBorder="1" applyAlignment="1">
      <alignment horizontal="center"/>
    </xf>
    <xf numFmtId="0" fontId="0" fillId="22" borderId="10" xfId="0" applyFill="1" applyBorder="1" applyAlignment="1">
      <alignment horizontal="center"/>
    </xf>
    <xf numFmtId="0" fontId="0" fillId="22" borderId="1" xfId="0" applyFill="1" applyBorder="1" applyAlignment="1">
      <alignment horizontal="center"/>
    </xf>
    <xf numFmtId="0" fontId="0" fillId="22" borderId="11" xfId="0" applyFill="1" applyBorder="1" applyAlignment="1">
      <alignment horizontal="center"/>
    </xf>
    <xf numFmtId="0" fontId="1" fillId="19" borderId="6" xfId="0" applyFont="1" applyFill="1" applyBorder="1" applyAlignment="1">
      <alignment horizontal="center"/>
    </xf>
    <xf numFmtId="9" fontId="0" fillId="19" borderId="4" xfId="0" applyNumberFormat="1" applyFill="1" applyBorder="1" applyAlignment="1">
      <alignment horizontal="center"/>
    </xf>
    <xf numFmtId="9" fontId="0" fillId="19" borderId="3" xfId="0" applyNumberFormat="1" applyFill="1" applyBorder="1" applyAlignment="1">
      <alignment horizontal="center"/>
    </xf>
    <xf numFmtId="0" fontId="1" fillId="19" borderId="7" xfId="0" applyFont="1" applyFill="1" applyBorder="1" applyAlignment="1">
      <alignment horizontal="center"/>
    </xf>
    <xf numFmtId="9" fontId="0" fillId="19" borderId="5" xfId="0" applyNumberFormat="1" applyFill="1" applyBorder="1" applyAlignment="1">
      <alignment horizontal="center"/>
    </xf>
    <xf numFmtId="9" fontId="0" fillId="19" borderId="2" xfId="0" applyNumberFormat="1" applyFill="1" applyBorder="1" applyAlignment="1">
      <alignment horizontal="center"/>
    </xf>
    <xf numFmtId="0" fontId="1" fillId="19" borderId="8" xfId="0" applyFont="1" applyFill="1" applyBorder="1" applyAlignment="1">
      <alignment horizontal="center"/>
    </xf>
    <xf numFmtId="0" fontId="3" fillId="21" borderId="9" xfId="0" applyFont="1" applyFill="1" applyBorder="1" applyAlignment="1">
      <alignment horizontal="center"/>
    </xf>
    <xf numFmtId="0" fontId="3" fillId="21" borderId="10" xfId="0" applyFont="1" applyFill="1" applyBorder="1" applyAlignment="1">
      <alignment horizontal="center"/>
    </xf>
    <xf numFmtId="0" fontId="3" fillId="21" borderId="11" xfId="0" applyFont="1" applyFill="1" applyBorder="1" applyAlignment="1">
      <alignment horizontal="center"/>
    </xf>
    <xf numFmtId="0" fontId="3" fillId="20" borderId="9" xfId="0" applyFont="1" applyFill="1" applyBorder="1" applyAlignment="1">
      <alignment horizontal="center"/>
    </xf>
    <xf numFmtId="0" fontId="3" fillId="20" borderId="10" xfId="0" applyFont="1" applyFill="1" applyBorder="1" applyAlignment="1">
      <alignment horizontal="center"/>
    </xf>
    <xf numFmtId="0" fontId="3" fillId="20" borderId="11" xfId="0" applyFont="1" applyFill="1" applyBorder="1" applyAlignment="1">
      <alignment horizontal="center"/>
    </xf>
    <xf numFmtId="0" fontId="0" fillId="0" borderId="2" xfId="0" applyBorder="1"/>
    <xf numFmtId="0" fontId="0" fillId="0" borderId="0" xfId="0" applyAlignment="1">
      <alignment vertical="center" wrapText="1"/>
    </xf>
    <xf numFmtId="0" fontId="1" fillId="0" borderId="0" xfId="0" applyFont="1" applyAlignment="1">
      <alignment horizontal="center" vertical="center" wrapText="1"/>
    </xf>
    <xf numFmtId="0" fontId="0" fillId="0" borderId="4" xfId="0" applyBorder="1" applyAlignment="1">
      <alignment vertical="center" wrapText="1"/>
    </xf>
    <xf numFmtId="0" fontId="0" fillId="0" borderId="3" xfId="0" applyBorder="1" applyAlignment="1">
      <alignment vertical="center" wrapText="1"/>
    </xf>
    <xf numFmtId="172" fontId="0" fillId="17" borderId="4" xfId="0" applyNumberFormat="1" applyFill="1" applyBorder="1"/>
    <xf numFmtId="174" fontId="0" fillId="17" borderId="4" xfId="0" applyNumberFormat="1" applyFill="1" applyBorder="1"/>
    <xf numFmtId="174" fontId="0" fillId="17" borderId="5" xfId="0" applyNumberFormat="1" applyFill="1" applyBorder="1"/>
    <xf numFmtId="0" fontId="1" fillId="2" borderId="27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74" fontId="0" fillId="4" borderId="15" xfId="0" applyNumberFormat="1" applyFill="1" applyBorder="1" applyAlignment="1">
      <alignment horizontal="right"/>
    </xf>
    <xf numFmtId="174" fontId="0" fillId="14" borderId="15" xfId="0" applyNumberFormat="1" applyFont="1" applyFill="1" applyBorder="1" applyAlignment="1">
      <alignment horizontal="right"/>
    </xf>
    <xf numFmtId="174" fontId="0" fillId="15" borderId="0" xfId="0" applyNumberFormat="1" applyFont="1" applyFill="1" applyBorder="1" applyAlignment="1">
      <alignment horizontal="right"/>
    </xf>
    <xf numFmtId="174" fontId="0" fillId="16" borderId="15" xfId="0" applyNumberFormat="1" applyFill="1" applyBorder="1" applyAlignment="1">
      <alignment horizontal="right"/>
    </xf>
    <xf numFmtId="174" fontId="0" fillId="13" borderId="0" xfId="0" applyNumberFormat="1" applyFill="1" applyBorder="1" applyAlignment="1">
      <alignment horizontal="right"/>
    </xf>
    <xf numFmtId="174" fontId="0" fillId="4" borderId="17" xfId="0" applyNumberFormat="1" applyFill="1" applyBorder="1" applyAlignment="1">
      <alignment horizontal="right"/>
    </xf>
    <xf numFmtId="174" fontId="0" fillId="14" borderId="17" xfId="0" applyNumberFormat="1" applyFont="1" applyFill="1" applyBorder="1" applyAlignment="1">
      <alignment horizontal="right"/>
    </xf>
    <xf numFmtId="174" fontId="0" fillId="15" borderId="18" xfId="0" applyNumberFormat="1" applyFont="1" applyFill="1" applyBorder="1" applyAlignment="1">
      <alignment horizontal="right"/>
    </xf>
    <xf numFmtId="174" fontId="0" fillId="16" borderId="17" xfId="0" applyNumberFormat="1" applyFill="1" applyBorder="1" applyAlignment="1">
      <alignment horizontal="right"/>
    </xf>
    <xf numFmtId="174" fontId="0" fillId="13" borderId="18" xfId="0" applyNumberFormat="1" applyFill="1" applyBorder="1" applyAlignment="1">
      <alignment horizontal="right"/>
    </xf>
    <xf numFmtId="0" fontId="1" fillId="2" borderId="28" xfId="0" applyFont="1" applyFill="1" applyBorder="1" applyAlignment="1">
      <alignment horizontal="center" vertical="center" wrapText="1"/>
    </xf>
    <xf numFmtId="0" fontId="0" fillId="4" borderId="8" xfId="0" applyFill="1" applyBorder="1" applyAlignment="1">
      <alignment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266700</xdr:colOff>
      <xdr:row>17</xdr:row>
      <xdr:rowOff>95250</xdr:rowOff>
    </xdr:from>
    <xdr:to>
      <xdr:col>11</xdr:col>
      <xdr:colOff>152400</xdr:colOff>
      <xdr:row>21</xdr:row>
      <xdr:rowOff>38100</xdr:rowOff>
    </xdr:to>
    <xdr:cxnSp macro="">
      <xdr:nvCxnSpPr>
        <xdr:cNvPr id="3" name="Connecteur droit avec flèche 2"/>
        <xdr:cNvCxnSpPr/>
      </xdr:nvCxnSpPr>
      <xdr:spPr>
        <a:xfrm flipH="1" flipV="1">
          <a:off x="8210550" y="3438525"/>
          <a:ext cx="876300" cy="7143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queryTables/queryTable1.xml><?xml version="1.0" encoding="utf-8"?>
<queryTable xmlns="http://schemas.openxmlformats.org/spreadsheetml/2006/main" name="Taux_Change_1" growShrinkType="overwriteClear" preserveFormatting="0" connectionId="4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J17"/>
  <sheetViews>
    <sheetView workbookViewId="0">
      <selection activeCell="E6" sqref="E6"/>
    </sheetView>
  </sheetViews>
  <sheetFormatPr baseColWidth="10" defaultRowHeight="15" x14ac:dyDescent="0.25"/>
  <cols>
    <col min="7" max="7" width="16.42578125" bestFit="1" customWidth="1"/>
    <col min="10" max="10" width="17" bestFit="1" customWidth="1"/>
  </cols>
  <sheetData>
    <row r="4" spans="3:10" ht="15.75" thickBot="1" x14ac:dyDescent="0.3"/>
    <row r="5" spans="3:10" ht="15.75" thickBot="1" x14ac:dyDescent="0.3">
      <c r="C5" s="69"/>
      <c r="D5" s="70" t="s">
        <v>20</v>
      </c>
      <c r="E5" s="2" t="s">
        <v>17</v>
      </c>
      <c r="F5" s="70" t="s">
        <v>18</v>
      </c>
      <c r="G5" s="70" t="s">
        <v>52</v>
      </c>
      <c r="H5" s="70" t="s">
        <v>19</v>
      </c>
      <c r="I5" s="3" t="s">
        <v>53</v>
      </c>
      <c r="J5" s="87" t="s">
        <v>54</v>
      </c>
    </row>
    <row r="6" spans="3:10" x14ac:dyDescent="0.25">
      <c r="C6" s="86" t="s">
        <v>0</v>
      </c>
      <c r="D6" s="27" t="str">
        <f>IF(E6=0,"",VLOOKUP(E6,Paramètres!B11:D14,3,FALSE))</f>
        <v>Wang</v>
      </c>
      <c r="E6" s="67">
        <f>SMALL(Paramètres!B11:B14,1)</f>
        <v>10.2662</v>
      </c>
      <c r="F6" s="68">
        <v>120</v>
      </c>
      <c r="G6" s="67">
        <f>E6*F6</f>
        <v>1231.944</v>
      </c>
      <c r="H6" s="71">
        <f>IF(D6="Atlas",IF(F6&lt;100,VLOOKUP(D6,Paramètres!I$4:N$7,2,FALSE),IF(AND(F6&gt;=100,F6&lt;200),VLOOKUP(D6,Paramètres!I$4:N$7,3,FALSE),IF(AND(F6&gt;=200,F6&lt;300),VLOOKUP(D6,Paramètres!I$4:N$7,4,FALSE),IF(AND(F6&gt;=300,F6&lt;500),VLOOKUP(D6,Paramètres!I$4:N$7,5,FALSE),IF(F6&gt;=500,VLOOKUP(D6,Paramètres!I$4:N$7,6,FALSE)))))),IF(D6="Kose",IF(F6&lt;100,VLOOKUP(D6,Paramètres!I$4:N$7,2,FALSE),IF(AND(F6&gt;=100,F6&lt;200),VLOOKUP(D6,Paramètres!I$4:N$7,3,FALSE),IF(AND(F6&gt;=200,F6&lt;300),VLOOKUP(D6,Paramètres!I$4:N$7,4,FALSE),IF(AND(F6&gt;=300,F6&lt;500),VLOOKUP(D6,Paramètres!I$4:N$7,5,FALSE),IF(F6&gt;=500,VLOOKUP(D6,Paramètres!I$4:N$7,6,FALSE))))))))+IF(D6="Kumpas",IF(F6&lt;100,VLOOKUP(D6,Paramètres!I$4:N$7,2,FALSE),IF(AND(F6&gt;=100,F6&lt;200),VLOOKUP(D6,Paramètres!I$4:N$7,3,FALSE),IF(AND(F6&gt;=200,F6&lt;300),VLOOKUP(D6,Paramètres!I$4:N$7,4,FALSE),IF(AND(F6&gt;=300,F6&lt;500),VLOOKUP(D6,Paramètres!I$4:N$7,5,FALSE),IF(F6&gt;=500,VLOOKUP(D6,Paramètres!I$4:N$7,6,FALSE)))))),IF(D6="Wang",IF(F6&lt;100,VLOOKUP(D6,Paramètres!I$4:N$7,2,FALSE),IF(AND(F6&gt;=100,F6&lt;200),VLOOKUP(D6,Paramètres!I$4:N$7,3,FALSE),IF(AND(F6&gt;=200,F6&lt;300),VLOOKUP(D6,Paramètres!I$4:N$7,4,FALSE),IF(AND(F6&gt;=300,F6&lt;500),VLOOKUP(D6,Paramètres!I$4:N$7,5,FALSE),IF(F6&gt;=500,VLOOKUP(D6,Paramètres!I$4:N$7,6,FALSE))))))))</f>
        <v>0.02</v>
      </c>
      <c r="I6" s="73">
        <f>G6-(G6*H6)</f>
        <v>1207.30512</v>
      </c>
      <c r="J6" s="6">
        <f>I6/F6</f>
        <v>10.060876</v>
      </c>
    </row>
    <row r="7" spans="3:10" x14ac:dyDescent="0.25">
      <c r="C7" s="82" t="s">
        <v>16</v>
      </c>
      <c r="D7" s="30" t="str">
        <f>IF(E7=0,"",VLOOKUP(E7,Paramètres!E11:G14,3,FALSE))</f>
        <v>Wang</v>
      </c>
      <c r="E7" s="62">
        <f>SMALL(Paramètres!E11:E14,1)</f>
        <v>9.5328999999999997</v>
      </c>
      <c r="F7" s="59">
        <v>200</v>
      </c>
      <c r="G7" s="62">
        <f t="shared" ref="G7:G10" si="0">E7*F7</f>
        <v>1906.58</v>
      </c>
      <c r="H7" s="74">
        <f>IF(D7="Atlas",IF(F7&lt;100,VLOOKUP(D7,Paramètres!I$4:N$7,2,FALSE),IF(AND(F7&gt;=100,F7&lt;200),VLOOKUP(D7,Paramètres!I$4:N$7,3,FALSE),IF(AND(F7&gt;=200,F7&lt;300),VLOOKUP(D7,Paramètres!I$4:N$7,4,FALSE),IF(AND(F7&gt;=300,F7&lt;500),VLOOKUP(D7,Paramètres!I$4:N$7,5,FALSE),IF(F7&gt;=500,VLOOKUP(D7,Paramètres!I$4:N$7,6,FALSE)))))),IF(D7="Kose",IF(F7&lt;100,VLOOKUP(D7,Paramètres!I$4:N$7,2,FALSE),IF(AND(F7&gt;=100,F7&lt;200),VLOOKUP(D7,Paramètres!I$4:N$7,3,FALSE),IF(AND(F7&gt;=200,F7&lt;300),VLOOKUP(D7,Paramètres!I$4:N$7,4,FALSE),IF(AND(F7&gt;=300,F7&lt;500),VLOOKUP(D7,Paramètres!I$4:N$7,5,FALSE),IF(F7&gt;=500,VLOOKUP(D7,Paramètres!I$4:N$7,6,FALSE))))))))+IF(D7="Kumpas",IF(F7&lt;100,VLOOKUP(D7,Paramètres!I$4:N$7,2,FALSE),IF(AND(F7&gt;=100,F7&lt;200),VLOOKUP(D7,Paramètres!I$4:N$7,3,FALSE),IF(AND(F7&gt;=200,F7&lt;300),VLOOKUP(D7,Paramètres!I$4:N$7,4,FALSE),IF(AND(F7&gt;=300,F7&lt;500),VLOOKUP(D7,Paramètres!I$4:N$7,5,FALSE),IF(F7&gt;=500,VLOOKUP(D7,Paramètres!I$4:N$7,6,FALSE)))))),IF(D7="Wang",IF(F7&lt;100,VLOOKUP(D7,Paramètres!I$4:N$7,2,FALSE),IF(AND(F7&gt;=100,F7&lt;200),VLOOKUP(D7,Paramètres!I$4:N$7,3,FALSE),IF(AND(F7&gt;=200,F7&lt;300),VLOOKUP(D7,Paramètres!I$4:N$7,4,FALSE),IF(AND(F7&gt;=300,F7&lt;500),VLOOKUP(D7,Paramètres!I$4:N$7,5,FALSE),IF(F7&gt;=500,VLOOKUP(D7,Paramètres!I$4:N$7,6,FALSE))))))))</f>
        <v>0.03</v>
      </c>
      <c r="I7" s="78">
        <f t="shared" ref="I7:I10" si="1">G7-(G7*H7)</f>
        <v>1849.3825999999999</v>
      </c>
      <c r="J7" s="6">
        <f t="shared" ref="J7:J10" si="2">I7/F7</f>
        <v>9.2469129999999993</v>
      </c>
    </row>
    <row r="8" spans="3:10" x14ac:dyDescent="0.25">
      <c r="C8" s="83" t="s">
        <v>2</v>
      </c>
      <c r="D8" s="34" t="str">
        <f>IF(E8=0,"",VLOOKUP(E8,Paramètres!H11:J14,3,FALSE))</f>
        <v>Atlas</v>
      </c>
      <c r="E8" s="63">
        <f>SMALL(Paramètres!H11:H14,1)</f>
        <v>10.999499999999999</v>
      </c>
      <c r="F8" s="60">
        <v>500</v>
      </c>
      <c r="G8" s="63">
        <f t="shared" si="0"/>
        <v>5499.75</v>
      </c>
      <c r="H8" s="75">
        <f>IF(D8="Atlas",IF(F8&lt;100,VLOOKUP(D8,Paramètres!I$4:N$7,2,FALSE),IF(AND(F8&gt;=100,F8&lt;200),VLOOKUP(D8,Paramètres!I$4:N$7,3,FALSE),IF(AND(F8&gt;=200,F8&lt;300),VLOOKUP(D8,Paramètres!I$4:N$7,4,FALSE),IF(AND(F8&gt;=300,F8&lt;500),VLOOKUP(D8,Paramètres!I$4:N$7,5,FALSE),IF(F8&gt;=500,VLOOKUP(D8,Paramètres!I$4:N$7,6,FALSE)))))),IF(D8="Kose",IF(F8&lt;100,VLOOKUP(D8,Paramètres!I$4:N$7,2,FALSE),IF(AND(F8&gt;=100,F8&lt;200),VLOOKUP(D8,Paramètres!I$4:N$7,3,FALSE),IF(AND(F8&gt;=200,F8&lt;300),VLOOKUP(D8,Paramètres!I$4:N$7,4,FALSE),IF(AND(F8&gt;=300,F8&lt;500),VLOOKUP(D8,Paramètres!I$4:N$7,5,FALSE),IF(F8&gt;=500,VLOOKUP(D8,Paramètres!I$4:N$7,6,FALSE))))))))+IF(D8="Kumpas",IF(F8&lt;100,VLOOKUP(D8,Paramètres!I$4:N$7,2,FALSE),IF(AND(F8&gt;=100,F8&lt;200),VLOOKUP(D8,Paramètres!I$4:N$7,3,FALSE),IF(AND(F8&gt;=200,F8&lt;300),VLOOKUP(D8,Paramètres!I$4:N$7,4,FALSE),IF(AND(F8&gt;=300,F8&lt;500),VLOOKUP(D8,Paramètres!I$4:N$7,5,FALSE),IF(F8&gt;=500,VLOOKUP(D8,Paramètres!I$4:N$7,6,FALSE)))))),IF(D8="Wang",IF(F8&lt;100,VLOOKUP(D8,Paramètres!I$4:N$7,2,FALSE),IF(AND(F8&gt;=100,F8&lt;200),VLOOKUP(D8,Paramètres!I$4:N$7,3,FALSE),IF(AND(F8&gt;=200,F8&lt;300),VLOOKUP(D8,Paramètres!I$4:N$7,4,FALSE),IF(AND(F8&gt;=300,F8&lt;500),VLOOKUP(D8,Paramètres!I$4:N$7,5,FALSE),IF(F8&gt;=500,VLOOKUP(D8,Paramètres!I$4:N$7,6,FALSE))))))))</f>
        <v>0.05</v>
      </c>
      <c r="I8" s="79">
        <f t="shared" si="1"/>
        <v>5224.7624999999998</v>
      </c>
      <c r="J8" s="6">
        <f t="shared" si="2"/>
        <v>10.449525</v>
      </c>
    </row>
    <row r="9" spans="3:10" x14ac:dyDescent="0.25">
      <c r="C9" s="84" t="s">
        <v>3</v>
      </c>
      <c r="D9" s="37" t="str">
        <f>IF(E9=0,"",VLOOKUP(E9,Paramètres!K11:M14,3,FALSE))</f>
        <v>Wang</v>
      </c>
      <c r="E9" s="64">
        <f>SMALL(Paramètres!K11:K14,1)</f>
        <v>13.932699999999999</v>
      </c>
      <c r="F9" s="61">
        <v>250</v>
      </c>
      <c r="G9" s="64">
        <f t="shared" si="0"/>
        <v>3483.1749999999997</v>
      </c>
      <c r="H9" s="76">
        <f>IF(D9="Atlas",IF(F9&lt;100,VLOOKUP(D9,Paramètres!I$4:N$7,2,FALSE),IF(AND(F9&gt;=100,F9&lt;200),VLOOKUP(D9,Paramètres!I$4:N$7,3,FALSE),IF(AND(F9&gt;=200,F9&lt;300),VLOOKUP(D9,Paramètres!I$4:N$7,4,FALSE),IF(AND(F9&gt;=300,F9&lt;500),VLOOKUP(D9,Paramètres!I$4:N$7,5,FALSE),IF(F9&gt;=500,VLOOKUP(D9,Paramètres!I$4:N$7,6,FALSE)))))),IF(D9="Kose",IF(F9&lt;100,VLOOKUP(D9,Paramètres!I$4:N$7,2,FALSE),IF(AND(F9&gt;=100,F9&lt;200),VLOOKUP(D9,Paramètres!I$4:N$7,3,FALSE),IF(AND(F9&gt;=200,F9&lt;300),VLOOKUP(D9,Paramètres!I$4:N$7,4,FALSE),IF(AND(F9&gt;=300,F9&lt;500),VLOOKUP(D9,Paramètres!I$4:N$7,5,FALSE),IF(F9&gt;=500,VLOOKUP(D9,Paramètres!I$4:N$7,6,FALSE))))))))+IF(D9="Kumpas",IF(F9&lt;100,VLOOKUP(D9,Paramètres!I$4:N$7,2,FALSE),IF(AND(F9&gt;=100,F9&lt;200),VLOOKUP(D9,Paramètres!I$4:N$7,3,FALSE),IF(AND(F9&gt;=200,F9&lt;300),VLOOKUP(D9,Paramètres!I$4:N$7,4,FALSE),IF(AND(F9&gt;=300,F9&lt;500),VLOOKUP(D9,Paramètres!I$4:N$7,5,FALSE),IF(F9&gt;=500,VLOOKUP(D9,Paramètres!I$4:N$7,6,FALSE)))))),IF(D9="Wang",IF(F9&lt;100,VLOOKUP(D9,Paramètres!I$4:N$7,2,FALSE),IF(AND(F9&gt;=100,F9&lt;200),VLOOKUP(D9,Paramètres!I$4:N$7,3,FALSE),IF(AND(F9&gt;=200,F9&lt;300),VLOOKUP(D9,Paramètres!I$4:N$7,4,FALSE),IF(AND(F9&gt;=300,F9&lt;500),VLOOKUP(D9,Paramètres!I$4:N$7,5,FALSE),IF(F9&gt;=500,VLOOKUP(D9,Paramètres!I$4:N$7,6,FALSE))))))))</f>
        <v>0.03</v>
      </c>
      <c r="I9" s="80">
        <f t="shared" si="1"/>
        <v>3378.6797499999998</v>
      </c>
      <c r="J9" s="6">
        <f t="shared" si="2"/>
        <v>13.514718999999999</v>
      </c>
    </row>
    <row r="10" spans="3:10" ht="15.75" thickBot="1" x14ac:dyDescent="0.3">
      <c r="C10" s="85" t="s">
        <v>4</v>
      </c>
      <c r="D10" s="43" t="str">
        <f>IF(E10=0,"",VLOOKUP(E10,Paramètres!N11:P14,3,FALSE))</f>
        <v>Wang</v>
      </c>
      <c r="E10" s="65">
        <f>SMALL(Paramètres!N11:N14,1)</f>
        <v>16.1326</v>
      </c>
      <c r="F10" s="66">
        <v>650</v>
      </c>
      <c r="G10" s="65">
        <f t="shared" si="0"/>
        <v>10486.19</v>
      </c>
      <c r="H10" s="77">
        <f>IF(D10="Atlas",IF(F10&lt;100,VLOOKUP(D10,Paramètres!I$4:N$7,2,FALSE),IF(AND(F10&gt;=100,F10&lt;200),VLOOKUP(D10,Paramètres!I$4:N$7,3,FALSE),IF(AND(F10&gt;=200,F10&lt;300),VLOOKUP(D10,Paramètres!I$4:N$7,4,FALSE),IF(AND(F10&gt;=300,F10&lt;500),VLOOKUP(D10,Paramètres!I$4:N$7,5,FALSE),IF(F10&gt;=500,VLOOKUP(D10,Paramètres!I$4:N$7,6,FALSE)))))),IF(D10="Kose",IF(F10&lt;100,VLOOKUP(D10,Paramètres!I$4:N$7,2,FALSE),IF(AND(F10&gt;=100,F10&lt;200),VLOOKUP(D10,Paramètres!I$4:N$7,3,FALSE),IF(AND(F10&gt;=200,F10&lt;300),VLOOKUP(D10,Paramètres!I$4:N$7,4,FALSE),IF(AND(F10&gt;=300,F10&lt;500),VLOOKUP(D10,Paramètres!I$4:N$7,5,FALSE),IF(F10&gt;=500,VLOOKUP(D10,Paramètres!I$4:N$7,6,FALSE))))))))+IF(D10="Kumpas",IF(F10&lt;100,VLOOKUP(D10,Paramètres!I$4:N$7,2,FALSE),IF(AND(F10&gt;=100,F10&lt;200),VLOOKUP(D10,Paramètres!I$4:N$7,3,FALSE),IF(AND(F10&gt;=200,F10&lt;300),VLOOKUP(D10,Paramètres!I$4:N$7,4,FALSE),IF(AND(F10&gt;=300,F10&lt;500),VLOOKUP(D10,Paramètres!I$4:N$7,5,FALSE),IF(F10&gt;=500,VLOOKUP(D10,Paramètres!I$4:N$7,6,FALSE)))))),IF(D10="Wang",IF(F10&lt;100,VLOOKUP(D10,Paramètres!I$4:N$7,2,FALSE),IF(AND(F10&gt;=100,F10&lt;200),VLOOKUP(D10,Paramètres!I$4:N$7,3,FALSE),IF(AND(F10&gt;=200,F10&lt;300),VLOOKUP(D10,Paramètres!I$4:N$7,4,FALSE),IF(AND(F10&gt;=300,F10&lt;500),VLOOKUP(D10,Paramètres!I$4:N$7,5,FALSE),IF(F10&gt;=500,VLOOKUP(D10,Paramètres!I$4:N$7,6,FALSE))))))))</f>
        <v>0.06</v>
      </c>
      <c r="I10" s="81">
        <f t="shared" si="1"/>
        <v>9857.0186000000012</v>
      </c>
      <c r="J10" s="7">
        <f t="shared" si="2"/>
        <v>15.164644000000003</v>
      </c>
    </row>
    <row r="11" spans="3:10" x14ac:dyDescent="0.25">
      <c r="E11" s="1"/>
    </row>
    <row r="15" spans="3:10" x14ac:dyDescent="0.25">
      <c r="C15" s="72"/>
    </row>
    <row r="17" spans="1:1" x14ac:dyDescent="0.25">
      <c r="A17" t="s">
        <v>51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Q36"/>
  <sheetViews>
    <sheetView tabSelected="1" workbookViewId="0">
      <selection activeCell="I24" sqref="I24"/>
    </sheetView>
  </sheetViews>
  <sheetFormatPr baseColWidth="10" defaultRowHeight="15" x14ac:dyDescent="0.25"/>
  <cols>
    <col min="3" max="3" width="11.5703125" bestFit="1" customWidth="1"/>
    <col min="6" max="6" width="11.5703125" bestFit="1" customWidth="1"/>
    <col min="9" max="9" width="14.85546875" bestFit="1" customWidth="1"/>
    <col min="10" max="10" width="12.5703125" bestFit="1" customWidth="1"/>
    <col min="11" max="13" width="14.85546875" bestFit="1" customWidth="1"/>
    <col min="14" max="14" width="12.7109375" customWidth="1"/>
    <col min="15" max="15" width="11.5703125" bestFit="1" customWidth="1"/>
  </cols>
  <sheetData>
    <row r="1" spans="2:17" ht="15.75" thickBot="1" x14ac:dyDescent="0.3"/>
    <row r="2" spans="2:17" ht="15.75" thickBot="1" x14ac:dyDescent="0.3">
      <c r="B2" s="131" t="s">
        <v>56</v>
      </c>
      <c r="C2" s="132"/>
      <c r="D2" s="132"/>
      <c r="E2" s="132"/>
      <c r="F2" s="132"/>
      <c r="G2" s="133"/>
      <c r="I2" s="128" t="s">
        <v>55</v>
      </c>
      <c r="J2" s="129"/>
      <c r="K2" s="129"/>
      <c r="L2" s="129"/>
      <c r="M2" s="129"/>
      <c r="N2" s="130"/>
    </row>
    <row r="3" spans="2:17" ht="15.75" thickBot="1" x14ac:dyDescent="0.3">
      <c r="B3" s="105" t="s">
        <v>15</v>
      </c>
      <c r="C3" s="106" t="s">
        <v>0</v>
      </c>
      <c r="D3" s="105" t="s">
        <v>1</v>
      </c>
      <c r="E3" s="105" t="s">
        <v>2</v>
      </c>
      <c r="F3" s="105" t="s">
        <v>3</v>
      </c>
      <c r="G3" s="107" t="s">
        <v>4</v>
      </c>
      <c r="I3" s="117" t="s">
        <v>14</v>
      </c>
      <c r="J3" s="118" t="s">
        <v>9</v>
      </c>
      <c r="K3" s="119" t="s">
        <v>10</v>
      </c>
      <c r="L3" s="118" t="s">
        <v>11</v>
      </c>
      <c r="M3" s="119" t="s">
        <v>12</v>
      </c>
      <c r="N3" s="120" t="s">
        <v>13</v>
      </c>
    </row>
    <row r="4" spans="2:17" x14ac:dyDescent="0.25">
      <c r="B4" s="108" t="s">
        <v>5</v>
      </c>
      <c r="C4" s="109">
        <v>16</v>
      </c>
      <c r="D4" s="110">
        <v>14</v>
      </c>
      <c r="E4" s="110">
        <v>15</v>
      </c>
      <c r="F4" s="110">
        <v>22</v>
      </c>
      <c r="G4" s="110">
        <v>26</v>
      </c>
      <c r="I4" s="121" t="s">
        <v>43</v>
      </c>
      <c r="J4" s="122">
        <v>0</v>
      </c>
      <c r="K4" s="123">
        <v>0.01</v>
      </c>
      <c r="L4" s="123">
        <v>0.02</v>
      </c>
      <c r="M4" s="123">
        <v>0.03</v>
      </c>
      <c r="N4" s="123">
        <v>0.05</v>
      </c>
    </row>
    <row r="5" spans="2:17" x14ac:dyDescent="0.25">
      <c r="B5" s="111" t="s">
        <v>7</v>
      </c>
      <c r="C5" s="112">
        <v>12</v>
      </c>
      <c r="D5" s="113">
        <v>20</v>
      </c>
      <c r="E5" s="113">
        <v>25</v>
      </c>
      <c r="F5" s="113">
        <v>30</v>
      </c>
      <c r="G5" s="113">
        <v>35</v>
      </c>
      <c r="I5" s="124" t="s">
        <v>27</v>
      </c>
      <c r="J5" s="125">
        <v>0</v>
      </c>
      <c r="K5" s="126">
        <v>0.01</v>
      </c>
      <c r="L5" s="126">
        <v>0.02</v>
      </c>
      <c r="M5" s="126">
        <v>0.03</v>
      </c>
      <c r="N5" s="126">
        <v>0.04</v>
      </c>
    </row>
    <row r="6" spans="2:17" x14ac:dyDescent="0.25">
      <c r="B6" s="111" t="s">
        <v>6</v>
      </c>
      <c r="C6" s="112">
        <v>12</v>
      </c>
      <c r="D6" s="113">
        <v>15</v>
      </c>
      <c r="E6" s="113">
        <v>18</v>
      </c>
      <c r="F6" s="113">
        <v>18</v>
      </c>
      <c r="G6" s="113">
        <v>26</v>
      </c>
      <c r="I6" s="124" t="s">
        <v>44</v>
      </c>
      <c r="J6" s="125">
        <v>0.01</v>
      </c>
      <c r="K6" s="126">
        <v>0.02</v>
      </c>
      <c r="L6" s="126">
        <v>0.03</v>
      </c>
      <c r="M6" s="126">
        <v>0.04</v>
      </c>
      <c r="N6" s="126">
        <v>0.05</v>
      </c>
    </row>
    <row r="7" spans="2:17" ht="15.75" thickBot="1" x14ac:dyDescent="0.3">
      <c r="B7" s="114" t="s">
        <v>8</v>
      </c>
      <c r="C7" s="115">
        <v>14</v>
      </c>
      <c r="D7" s="116">
        <v>13</v>
      </c>
      <c r="E7" s="116">
        <v>16</v>
      </c>
      <c r="F7" s="116">
        <v>19</v>
      </c>
      <c r="G7" s="116">
        <v>22</v>
      </c>
      <c r="I7" s="127" t="s">
        <v>45</v>
      </c>
      <c r="J7" s="125">
        <v>0.01</v>
      </c>
      <c r="K7" s="126">
        <v>0.02</v>
      </c>
      <c r="L7" s="126">
        <v>0.03</v>
      </c>
      <c r="M7" s="126">
        <v>0.05</v>
      </c>
      <c r="N7" s="126">
        <v>0.06</v>
      </c>
    </row>
    <row r="8" spans="2:17" ht="15.75" thickBot="1" x14ac:dyDescent="0.3">
      <c r="C8" s="1"/>
    </row>
    <row r="9" spans="2:17" ht="15.75" thickBot="1" x14ac:dyDescent="0.3">
      <c r="B9" s="100" t="s">
        <v>46</v>
      </c>
      <c r="C9" s="101"/>
      <c r="D9" s="102"/>
      <c r="E9" s="97" t="s">
        <v>47</v>
      </c>
      <c r="F9" s="98"/>
      <c r="G9" s="99"/>
      <c r="H9" s="94" t="s">
        <v>48</v>
      </c>
      <c r="I9" s="95"/>
      <c r="J9" s="96"/>
      <c r="K9" s="91" t="s">
        <v>49</v>
      </c>
      <c r="L9" s="92"/>
      <c r="M9" s="93"/>
      <c r="N9" s="88" t="s">
        <v>50</v>
      </c>
      <c r="O9" s="89"/>
      <c r="P9" s="90"/>
    </row>
    <row r="10" spans="2:17" ht="15.75" thickBot="1" x14ac:dyDescent="0.3">
      <c r="B10" s="12" t="s">
        <v>15</v>
      </c>
      <c r="C10" s="13" t="s">
        <v>42</v>
      </c>
      <c r="D10" s="14" t="s">
        <v>20</v>
      </c>
      <c r="E10" s="15" t="s">
        <v>15</v>
      </c>
      <c r="F10" s="16" t="s">
        <v>42</v>
      </c>
      <c r="G10" s="17" t="s">
        <v>20</v>
      </c>
      <c r="H10" s="18" t="s">
        <v>15</v>
      </c>
      <c r="I10" s="19" t="s">
        <v>42</v>
      </c>
      <c r="J10" s="20" t="s">
        <v>20</v>
      </c>
      <c r="K10" s="21" t="s">
        <v>15</v>
      </c>
      <c r="L10" s="22" t="s">
        <v>42</v>
      </c>
      <c r="M10" s="23" t="s">
        <v>20</v>
      </c>
      <c r="N10" s="24" t="s">
        <v>15</v>
      </c>
      <c r="O10" s="25" t="s">
        <v>42</v>
      </c>
      <c r="P10" s="26" t="s">
        <v>20</v>
      </c>
    </row>
    <row r="11" spans="2:17" x14ac:dyDescent="0.25">
      <c r="B11" s="144">
        <f>IF(C18="","",C18)</f>
        <v>11.732799999999999</v>
      </c>
      <c r="C11" s="45" t="s">
        <v>21</v>
      </c>
      <c r="D11" s="27" t="s">
        <v>43</v>
      </c>
      <c r="E11" s="145">
        <f>IF(D18="","",D18)</f>
        <v>10.2662</v>
      </c>
      <c r="F11" s="46" t="s">
        <v>22</v>
      </c>
      <c r="G11" s="31" t="s">
        <v>43</v>
      </c>
      <c r="H11" s="146">
        <f>IF(E18="","",E18)</f>
        <v>10.999499999999999</v>
      </c>
      <c r="I11" s="48" t="s">
        <v>23</v>
      </c>
      <c r="J11" s="34" t="s">
        <v>43</v>
      </c>
      <c r="K11" s="147">
        <f>IF(F18="","",F18)</f>
        <v>16.1326</v>
      </c>
      <c r="L11" s="50" t="s">
        <v>24</v>
      </c>
      <c r="M11" s="38" t="s">
        <v>43</v>
      </c>
      <c r="N11" s="148">
        <f>IF(G18="","",G18)</f>
        <v>19.065799999999999</v>
      </c>
      <c r="O11" s="52" t="s">
        <v>25</v>
      </c>
      <c r="P11" s="41" t="s">
        <v>43</v>
      </c>
    </row>
    <row r="12" spans="2:17" x14ac:dyDescent="0.25">
      <c r="B12" s="144">
        <f>IF(C19="","",C19)</f>
        <v>12</v>
      </c>
      <c r="C12" s="45" t="s">
        <v>26</v>
      </c>
      <c r="D12" s="27" t="s">
        <v>27</v>
      </c>
      <c r="E12" s="145">
        <f t="shared" ref="E12:E14" si="0">IF(D19="","",D19)</f>
        <v>20</v>
      </c>
      <c r="F12" s="46" t="s">
        <v>28</v>
      </c>
      <c r="G12" s="31" t="s">
        <v>27</v>
      </c>
      <c r="H12" s="146">
        <f t="shared" ref="H12:H14" si="1">IF(E19="","",E19)</f>
        <v>25</v>
      </c>
      <c r="I12" s="48" t="s">
        <v>29</v>
      </c>
      <c r="J12" s="34" t="s">
        <v>27</v>
      </c>
      <c r="K12" s="147">
        <f t="shared" ref="K12:K14" si="2">IF(F19="","",F19)</f>
        <v>30</v>
      </c>
      <c r="L12" s="50" t="s">
        <v>30</v>
      </c>
      <c r="M12" s="38" t="s">
        <v>27</v>
      </c>
      <c r="N12" s="148">
        <f t="shared" ref="N12:N14" si="3">IF(G19="","",G19)</f>
        <v>35</v>
      </c>
      <c r="O12" s="52" t="s">
        <v>31</v>
      </c>
      <c r="P12" s="41" t="s">
        <v>27</v>
      </c>
    </row>
    <row r="13" spans="2:17" x14ac:dyDescent="0.25">
      <c r="B13" s="144">
        <f>IF(C20="","",C20)</f>
        <v>12</v>
      </c>
      <c r="C13" s="45" t="s">
        <v>32</v>
      </c>
      <c r="D13" s="28" t="s">
        <v>44</v>
      </c>
      <c r="E13" s="145">
        <f t="shared" si="0"/>
        <v>15</v>
      </c>
      <c r="F13" s="47" t="s">
        <v>33</v>
      </c>
      <c r="G13" s="32" t="s">
        <v>44</v>
      </c>
      <c r="H13" s="146">
        <f t="shared" si="1"/>
        <v>18</v>
      </c>
      <c r="I13" s="49" t="s">
        <v>34</v>
      </c>
      <c r="J13" s="35" t="s">
        <v>44</v>
      </c>
      <c r="K13" s="147">
        <f t="shared" si="2"/>
        <v>18</v>
      </c>
      <c r="L13" s="51" t="s">
        <v>35</v>
      </c>
      <c r="M13" s="39" t="s">
        <v>44</v>
      </c>
      <c r="N13" s="148">
        <f t="shared" si="3"/>
        <v>26</v>
      </c>
      <c r="O13" s="53" t="s">
        <v>36</v>
      </c>
      <c r="P13" s="42" t="s">
        <v>44</v>
      </c>
    </row>
    <row r="14" spans="2:17" ht="15.75" thickBot="1" x14ac:dyDescent="0.3">
      <c r="B14" s="149">
        <f>IF(C21="","",C21)</f>
        <v>10.2662</v>
      </c>
      <c r="C14" s="54" t="s">
        <v>37</v>
      </c>
      <c r="D14" s="29" t="s">
        <v>45</v>
      </c>
      <c r="E14" s="150">
        <f t="shared" si="0"/>
        <v>9.5328999999999997</v>
      </c>
      <c r="F14" s="55" t="s">
        <v>38</v>
      </c>
      <c r="G14" s="33" t="s">
        <v>45</v>
      </c>
      <c r="H14" s="151">
        <f t="shared" si="1"/>
        <v>11.732799999999999</v>
      </c>
      <c r="I14" s="56" t="s">
        <v>39</v>
      </c>
      <c r="J14" s="36" t="s">
        <v>45</v>
      </c>
      <c r="K14" s="152">
        <f t="shared" si="2"/>
        <v>13.932699999999999</v>
      </c>
      <c r="L14" s="57" t="s">
        <v>40</v>
      </c>
      <c r="M14" s="40" t="s">
        <v>45</v>
      </c>
      <c r="N14" s="153">
        <f t="shared" si="3"/>
        <v>16.1326</v>
      </c>
      <c r="O14" s="58" t="s">
        <v>41</v>
      </c>
      <c r="P14" s="44" t="s">
        <v>45</v>
      </c>
    </row>
    <row r="15" spans="2:17" ht="15.75" thickBot="1" x14ac:dyDescent="0.3">
      <c r="C15" s="5"/>
      <c r="D15" s="11"/>
      <c r="E15" s="11"/>
      <c r="F15" s="11"/>
      <c r="G15" s="11"/>
      <c r="H15" s="11"/>
    </row>
    <row r="16" spans="2:17" ht="15.75" thickBot="1" x14ac:dyDescent="0.3">
      <c r="B16" s="131" t="s">
        <v>57</v>
      </c>
      <c r="C16" s="132"/>
      <c r="D16" s="132"/>
      <c r="E16" s="132"/>
      <c r="F16" s="132"/>
      <c r="G16" s="133"/>
      <c r="H16" s="11"/>
      <c r="I16" s="143" t="s">
        <v>59</v>
      </c>
      <c r="J16" s="154" t="s">
        <v>60</v>
      </c>
      <c r="K16" s="142" t="s">
        <v>58</v>
      </c>
      <c r="L16" s="136"/>
      <c r="M16" s="136"/>
      <c r="N16" s="136"/>
      <c r="O16" s="136"/>
      <c r="P16" s="136"/>
      <c r="Q16" s="136"/>
    </row>
    <row r="17" spans="2:17" ht="15.75" thickBot="1" x14ac:dyDescent="0.3">
      <c r="B17" s="105" t="s">
        <v>15</v>
      </c>
      <c r="C17" s="106" t="s">
        <v>0</v>
      </c>
      <c r="D17" s="105" t="s">
        <v>1</v>
      </c>
      <c r="E17" s="105" t="s">
        <v>2</v>
      </c>
      <c r="F17" s="105" t="s">
        <v>3</v>
      </c>
      <c r="G17" s="107" t="s">
        <v>4</v>
      </c>
      <c r="H17" s="11"/>
      <c r="I17" s="155"/>
      <c r="J17" s="137">
        <v>1</v>
      </c>
      <c r="K17" s="138">
        <v>0.73329999999999995</v>
      </c>
      <c r="L17" s="135"/>
      <c r="M17" s="135"/>
      <c r="N17" s="135"/>
      <c r="O17" s="135"/>
      <c r="P17" s="135"/>
      <c r="Q17" s="135"/>
    </row>
    <row r="18" spans="2:17" x14ac:dyDescent="0.25">
      <c r="B18" s="108" t="s">
        <v>5</v>
      </c>
      <c r="C18" s="139">
        <f>C4*$K$17</f>
        <v>11.732799999999999</v>
      </c>
      <c r="D18" s="139">
        <f t="shared" ref="D18:G18" si="4">D4*$K$17</f>
        <v>10.2662</v>
      </c>
      <c r="E18" s="139">
        <f t="shared" si="4"/>
        <v>10.999499999999999</v>
      </c>
      <c r="F18" s="139">
        <f t="shared" si="4"/>
        <v>16.1326</v>
      </c>
      <c r="G18" s="139">
        <f t="shared" si="4"/>
        <v>19.065799999999999</v>
      </c>
      <c r="H18" s="1"/>
      <c r="I18" s="1"/>
      <c r="J18" s="103"/>
      <c r="K18" s="103"/>
    </row>
    <row r="19" spans="2:17" x14ac:dyDescent="0.25">
      <c r="B19" s="111" t="s">
        <v>7</v>
      </c>
      <c r="C19" s="140">
        <f>C5</f>
        <v>12</v>
      </c>
      <c r="D19" s="141">
        <f t="shared" ref="D19:G20" si="5">D5</f>
        <v>20</v>
      </c>
      <c r="E19" s="141">
        <f t="shared" si="5"/>
        <v>25</v>
      </c>
      <c r="F19" s="141">
        <f t="shared" si="5"/>
        <v>30</v>
      </c>
      <c r="G19" s="141">
        <f t="shared" si="5"/>
        <v>35</v>
      </c>
      <c r="I19" s="104"/>
      <c r="J19" s="103"/>
      <c r="K19" s="103"/>
      <c r="L19" s="103"/>
      <c r="M19" s="103"/>
    </row>
    <row r="20" spans="2:17" x14ac:dyDescent="0.25">
      <c r="B20" s="111" t="s">
        <v>6</v>
      </c>
      <c r="C20" s="140">
        <f>C6</f>
        <v>12</v>
      </c>
      <c r="D20" s="141">
        <f t="shared" si="5"/>
        <v>15</v>
      </c>
      <c r="E20" s="141">
        <f t="shared" si="5"/>
        <v>18</v>
      </c>
      <c r="F20" s="141">
        <f t="shared" si="5"/>
        <v>18</v>
      </c>
      <c r="G20" s="141">
        <f t="shared" si="5"/>
        <v>26</v>
      </c>
      <c r="H20" s="8"/>
      <c r="I20" s="1"/>
      <c r="J20" s="103"/>
      <c r="K20" s="103"/>
      <c r="L20" s="103"/>
      <c r="M20" s="103"/>
    </row>
    <row r="21" spans="2:17" ht="15.75" thickBot="1" x14ac:dyDescent="0.3">
      <c r="B21" s="114" t="s">
        <v>8</v>
      </c>
      <c r="C21" s="139">
        <f>C7*$K$17</f>
        <v>10.2662</v>
      </c>
      <c r="D21" s="139">
        <f t="shared" ref="D21:G21" si="6">D7*$K$17</f>
        <v>9.5328999999999997</v>
      </c>
      <c r="E21" s="139">
        <f t="shared" si="6"/>
        <v>11.732799999999999</v>
      </c>
      <c r="F21" s="139">
        <f t="shared" si="6"/>
        <v>13.932699999999999</v>
      </c>
      <c r="G21" s="139">
        <f t="shared" si="6"/>
        <v>16.1326</v>
      </c>
      <c r="I21" s="1"/>
      <c r="J21" s="103"/>
      <c r="K21" s="103"/>
      <c r="L21" s="103"/>
      <c r="M21" s="103"/>
    </row>
    <row r="22" spans="2:17" x14ac:dyDescent="0.25">
      <c r="B22" s="10"/>
      <c r="C22" s="9"/>
      <c r="D22" s="9"/>
      <c r="G22" s="4"/>
      <c r="L22" s="103" t="s">
        <v>61</v>
      </c>
      <c r="M22" s="103"/>
    </row>
    <row r="23" spans="2:17" x14ac:dyDescent="0.25">
      <c r="B23" s="10"/>
      <c r="C23" s="9"/>
      <c r="D23" s="9"/>
      <c r="G23" s="4"/>
    </row>
    <row r="24" spans="2:17" x14ac:dyDescent="0.25">
      <c r="B24" s="10"/>
      <c r="C24" s="9"/>
      <c r="D24" s="9"/>
      <c r="G24" s="4"/>
    </row>
    <row r="25" spans="2:17" x14ac:dyDescent="0.25">
      <c r="B25" s="10"/>
      <c r="C25" s="9"/>
      <c r="D25" s="9"/>
      <c r="G25" s="4"/>
    </row>
    <row r="26" spans="2:17" x14ac:dyDescent="0.25">
      <c r="B26" s="10"/>
      <c r="C26" s="9"/>
      <c r="D26" s="9"/>
      <c r="G26" s="4"/>
    </row>
    <row r="27" spans="2:17" x14ac:dyDescent="0.25">
      <c r="B27" s="10"/>
      <c r="C27" s="9"/>
      <c r="D27" s="9"/>
    </row>
    <row r="28" spans="2:17" x14ac:dyDescent="0.25">
      <c r="B28" s="10"/>
      <c r="C28" s="9"/>
      <c r="D28" s="9"/>
    </row>
    <row r="29" spans="2:17" x14ac:dyDescent="0.25">
      <c r="B29" s="10"/>
      <c r="C29" s="9"/>
      <c r="D29" s="9"/>
    </row>
    <row r="30" spans="2:17" x14ac:dyDescent="0.25">
      <c r="B30" s="10"/>
      <c r="C30" s="9"/>
      <c r="D30" s="9"/>
    </row>
    <row r="31" spans="2:17" x14ac:dyDescent="0.25">
      <c r="B31" s="10"/>
      <c r="C31" s="9"/>
      <c r="D31" s="9"/>
    </row>
    <row r="32" spans="2:17" x14ac:dyDescent="0.25">
      <c r="B32" s="10"/>
      <c r="C32" s="9"/>
      <c r="D32" s="9"/>
    </row>
    <row r="33" spans="2:4" x14ac:dyDescent="0.25">
      <c r="B33" s="10"/>
      <c r="C33" s="9"/>
      <c r="D33" s="9"/>
    </row>
    <row r="34" spans="2:4" x14ac:dyDescent="0.25">
      <c r="B34" s="10"/>
      <c r="C34" s="9"/>
      <c r="D34" s="9"/>
    </row>
    <row r="35" spans="2:4" x14ac:dyDescent="0.25">
      <c r="B35" s="10"/>
      <c r="C35" s="9"/>
      <c r="D35" s="9"/>
    </row>
    <row r="36" spans="2:4" x14ac:dyDescent="0.25">
      <c r="B36" s="10"/>
      <c r="C36" s="9"/>
      <c r="D36" s="9"/>
    </row>
  </sheetData>
  <mergeCells count="8">
    <mergeCell ref="I2:N2"/>
    <mergeCell ref="B2:G2"/>
    <mergeCell ref="B16:G16"/>
    <mergeCell ref="N9:P9"/>
    <mergeCell ref="K9:M9"/>
    <mergeCell ref="H9:J9"/>
    <mergeCell ref="E9:G9"/>
    <mergeCell ref="B9:D9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8"/>
  <sheetViews>
    <sheetView workbookViewId="0"/>
  </sheetViews>
  <sheetFormatPr baseColWidth="10" defaultRowHeight="15" x14ac:dyDescent="0.25"/>
  <sheetData>
    <row r="1" spans="1:2" x14ac:dyDescent="0.25">
      <c r="B1" s="134"/>
    </row>
    <row r="2" spans="1:2" x14ac:dyDescent="0.25">
      <c r="A2" s="134"/>
      <c r="B2" s="134"/>
    </row>
    <row r="3" spans="1:2" x14ac:dyDescent="0.25">
      <c r="A3" s="134"/>
      <c r="B3" s="134"/>
    </row>
    <row r="4" spans="1:2" x14ac:dyDescent="0.25">
      <c r="A4" s="134"/>
      <c r="B4" s="134"/>
    </row>
    <row r="5" spans="1:2" x14ac:dyDescent="0.25">
      <c r="A5" s="134"/>
      <c r="B5" s="134"/>
    </row>
    <row r="6" spans="1:2" x14ac:dyDescent="0.25">
      <c r="A6" s="134"/>
      <c r="B6" s="134"/>
    </row>
    <row r="7" spans="1:2" x14ac:dyDescent="0.25">
      <c r="A7" s="134"/>
      <c r="B7" s="134"/>
    </row>
    <row r="8" spans="1:2" x14ac:dyDescent="0.25">
      <c r="A8" s="134"/>
      <c r="B8" s="13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Tableau de bord</vt:lpstr>
      <vt:lpstr>Paramètres</vt:lpstr>
      <vt:lpstr>Taux de change</vt:lpstr>
      <vt:lpstr>Feuil4</vt:lpstr>
      <vt:lpstr>'Taux de change'!Taux_Change_1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Reboot</dc:creator>
  <cp:lastModifiedBy>Reboot</cp:lastModifiedBy>
  <dcterms:created xsi:type="dcterms:W3CDTF">2014-01-02T11:51:38Z</dcterms:created>
  <dcterms:modified xsi:type="dcterms:W3CDTF">2014-01-03T12:10:54Z</dcterms:modified>
</cp:coreProperties>
</file>