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L:\Banque\"/>
    </mc:Choice>
  </mc:AlternateContent>
  <xr:revisionPtr revIDLastSave="0" documentId="13_ncr:1_{0F4E7646-6B9E-4528-B45F-CEC19358BF74}" xr6:coauthVersionLast="47" xr6:coauthVersionMax="47" xr10:uidLastSave="{00000000-0000-0000-0000-000000000000}"/>
  <bookViews>
    <workbookView xWindow="-120" yWindow="-120" windowWidth="29040" windowHeight="15720" activeTab="3" xr2:uid="{00000000-000D-0000-FFFF-FFFF00000000}"/>
  </bookViews>
  <sheets>
    <sheet name="2020" sheetId="1" r:id="rId1"/>
    <sheet name="2021" sheetId="5" r:id="rId2"/>
    <sheet name="2022" sheetId="6" r:id="rId3"/>
    <sheet name="2023" sheetId="8" r:id="rId4"/>
    <sheet name="Comparatif" sheetId="7" r:id="rId5"/>
  </sheets>
  <definedNames>
    <definedName name="_xlnm.Print_Area" localSheetId="2">'2022'!$A$777:$F$847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94" i="8" l="1"/>
  <c r="F895" i="8"/>
  <c r="F896" i="8"/>
  <c r="F897" i="8"/>
  <c r="F898" i="8"/>
  <c r="F899" i="8"/>
  <c r="F900" i="8"/>
  <c r="F901" i="8"/>
  <c r="F902" i="8"/>
  <c r="F903" i="8"/>
  <c r="F904" i="8"/>
  <c r="F905" i="8"/>
  <c r="F906" i="8"/>
  <c r="F907" i="8"/>
  <c r="F908" i="8"/>
  <c r="F909" i="8"/>
  <c r="F910" i="8"/>
  <c r="F911" i="8"/>
  <c r="F912" i="8"/>
  <c r="F913" i="8"/>
  <c r="F914" i="8"/>
  <c r="F915" i="8"/>
  <c r="F916" i="8"/>
  <c r="F917" i="8"/>
  <c r="F918" i="8"/>
  <c r="F919" i="8"/>
  <c r="F920" i="8"/>
  <c r="F921" i="8"/>
  <c r="F922" i="8"/>
  <c r="F923" i="8"/>
  <c r="F924" i="8"/>
  <c r="F925" i="8"/>
  <c r="F926" i="8"/>
  <c r="F927" i="8"/>
  <c r="F928" i="8"/>
  <c r="F929" i="8"/>
  <c r="F930" i="8" s="1"/>
  <c r="F931" i="8"/>
  <c r="F932" i="8"/>
  <c r="F933" i="8"/>
  <c r="F934" i="8"/>
  <c r="F935" i="8"/>
  <c r="F936" i="8"/>
  <c r="F937" i="8"/>
  <c r="F938" i="8"/>
  <c r="F939" i="8"/>
  <c r="F940" i="8"/>
  <c r="F941" i="8"/>
  <c r="F942" i="8"/>
  <c r="F943" i="8"/>
  <c r="F944" i="8"/>
  <c r="F945" i="8"/>
  <c r="F946" i="8"/>
  <c r="F947" i="8"/>
  <c r="F948" i="8"/>
  <c r="F949" i="8"/>
  <c r="F950" i="8"/>
  <c r="F951" i="8"/>
  <c r="F952" i="8"/>
  <c r="F953" i="8"/>
  <c r="F954" i="8"/>
  <c r="F955" i="8"/>
  <c r="F956" i="8"/>
  <c r="F957" i="8"/>
  <c r="F958" i="8"/>
  <c r="F959" i="8"/>
  <c r="F960" i="8"/>
  <c r="F961" i="8"/>
  <c r="F962" i="8"/>
  <c r="F963" i="8"/>
  <c r="F964" i="8"/>
  <c r="F965" i="8"/>
  <c r="F966" i="8"/>
  <c r="F967" i="8"/>
  <c r="F968" i="8"/>
  <c r="F969" i="8"/>
  <c r="F970" i="8"/>
  <c r="F971" i="8"/>
  <c r="F972" i="8"/>
  <c r="F973" i="8"/>
  <c r="F974" i="8"/>
  <c r="F975" i="8"/>
  <c r="F976" i="8"/>
  <c r="F977" i="8"/>
  <c r="F978" i="8"/>
  <c r="F979" i="8"/>
  <c r="F980" i="8"/>
  <c r="F981" i="8"/>
  <c r="F982" i="8"/>
  <c r="F983" i="8"/>
  <c r="F984" i="8"/>
  <c r="F985" i="8"/>
  <c r="F986" i="8"/>
  <c r="F987" i="8"/>
  <c r="F988" i="8"/>
  <c r="F989" i="8"/>
  <c r="F990" i="8"/>
  <c r="F991" i="8"/>
  <c r="F992" i="8"/>
  <c r="F993" i="8"/>
  <c r="F994" i="8"/>
  <c r="F995" i="8"/>
  <c r="F996" i="8"/>
  <c r="F997" i="8"/>
  <c r="F998" i="8"/>
  <c r="F999" i="8"/>
  <c r="F1000" i="8"/>
  <c r="J980" i="8"/>
  <c r="K980" i="8" s="1"/>
  <c r="Q38" i="7"/>
  <c r="R22" i="7" s="1"/>
  <c r="J21" i="7"/>
  <c r="K21" i="7"/>
  <c r="L21" i="7"/>
  <c r="M21" i="7"/>
  <c r="N21" i="7"/>
  <c r="I21" i="7"/>
  <c r="J16" i="7"/>
  <c r="K16" i="7"/>
  <c r="L16" i="7"/>
  <c r="M16" i="7"/>
  <c r="N16" i="7"/>
  <c r="I16" i="7"/>
  <c r="J11" i="7"/>
  <c r="K11" i="7"/>
  <c r="L11" i="7"/>
  <c r="M11" i="7"/>
  <c r="N11" i="7"/>
  <c r="I11" i="7"/>
  <c r="J6" i="7"/>
  <c r="K6" i="7"/>
  <c r="L6" i="7"/>
  <c r="M6" i="7"/>
  <c r="N6" i="7"/>
  <c r="I6" i="7"/>
  <c r="H965" i="8"/>
  <c r="I968" i="8"/>
  <c r="I970" i="8" s="1"/>
  <c r="J977" i="8"/>
  <c r="K977" i="8" s="1"/>
  <c r="J978" i="8"/>
  <c r="K978" i="8" s="1"/>
  <c r="J979" i="8"/>
  <c r="K979" i="8" s="1"/>
  <c r="J981" i="8"/>
  <c r="K981" i="8" s="1"/>
  <c r="J982" i="8"/>
  <c r="K982" i="8" s="1"/>
  <c r="J983" i="8"/>
  <c r="K983" i="8" s="1"/>
  <c r="J984" i="8"/>
  <c r="K984" i="8" s="1"/>
  <c r="J985" i="8"/>
  <c r="K985" i="8" s="1"/>
  <c r="J989" i="8"/>
  <c r="K989" i="8" s="1"/>
  <c r="J990" i="8"/>
  <c r="K990" i="8" s="1"/>
  <c r="H944" i="8"/>
  <c r="H946" i="8" s="1"/>
  <c r="H960" i="8"/>
  <c r="H963" i="8" s="1"/>
  <c r="F800" i="6"/>
  <c r="E1318" i="8"/>
  <c r="E1317" i="8"/>
  <c r="E1316" i="8"/>
  <c r="E1315" i="8"/>
  <c r="E1314" i="8"/>
  <c r="E1313" i="8"/>
  <c r="E1312" i="8"/>
  <c r="E1311" i="8"/>
  <c r="E1310" i="8"/>
  <c r="E1309" i="8"/>
  <c r="E1308" i="8"/>
  <c r="E1307" i="8"/>
  <c r="E1306" i="8"/>
  <c r="E1305" i="8"/>
  <c r="E1304" i="8"/>
  <c r="E1303" i="8"/>
  <c r="E1302" i="8"/>
  <c r="E1301" i="8"/>
  <c r="E1300" i="8"/>
  <c r="E1299" i="8"/>
  <c r="E1298" i="8"/>
  <c r="E1297" i="8"/>
  <c r="E1296" i="8"/>
  <c r="E1295" i="8"/>
  <c r="E1294" i="8"/>
  <c r="E1293" i="8"/>
  <c r="E1292" i="8"/>
  <c r="E1291" i="8"/>
  <c r="E1290" i="8"/>
  <c r="E1289" i="8"/>
  <c r="E1288" i="8"/>
  <c r="E1287" i="8"/>
  <c r="E1286" i="8"/>
  <c r="E1285" i="8"/>
  <c r="E1284" i="8"/>
  <c r="E1283" i="8"/>
  <c r="E1282" i="8"/>
  <c r="E1281" i="8"/>
  <c r="E1280" i="8"/>
  <c r="E1279" i="8"/>
  <c r="E1278" i="8"/>
  <c r="E1277" i="8"/>
  <c r="E1276" i="8"/>
  <c r="E1275" i="8"/>
  <c r="E1274" i="8"/>
  <c r="E1273" i="8"/>
  <c r="E1272" i="8"/>
  <c r="E1271" i="8"/>
  <c r="E1270" i="8"/>
  <c r="E1269" i="8"/>
  <c r="E1268" i="8"/>
  <c r="E1267" i="8"/>
  <c r="E1266" i="8"/>
  <c r="E1265" i="8"/>
  <c r="E1264" i="8"/>
  <c r="E1263" i="8"/>
  <c r="E1262" i="8"/>
  <c r="E1261" i="8"/>
  <c r="E1260" i="8"/>
  <c r="E1259" i="8"/>
  <c r="E1258" i="8"/>
  <c r="E1257" i="8"/>
  <c r="E1256" i="8"/>
  <c r="E1255" i="8"/>
  <c r="E1254" i="8"/>
  <c r="E1253" i="8"/>
  <c r="E1252" i="8"/>
  <c r="E1251" i="8"/>
  <c r="E1250" i="8"/>
  <c r="E1249" i="8"/>
  <c r="E1248" i="8"/>
  <c r="E1247" i="8"/>
  <c r="E1246" i="8"/>
  <c r="E1245" i="8"/>
  <c r="E1244" i="8"/>
  <c r="E1243" i="8"/>
  <c r="E1242" i="8"/>
  <c r="E1241" i="8"/>
  <c r="E1240" i="8"/>
  <c r="E1239" i="8"/>
  <c r="E1238" i="8"/>
  <c r="E1237" i="8"/>
  <c r="E1236" i="8"/>
  <c r="E1235" i="8"/>
  <c r="E1234" i="8"/>
  <c r="E1233" i="8"/>
  <c r="E1232" i="8"/>
  <c r="E1231" i="8"/>
  <c r="E1230" i="8"/>
  <c r="E1229" i="8"/>
  <c r="E1228" i="8"/>
  <c r="E1227" i="8"/>
  <c r="E1226" i="8"/>
  <c r="E1225" i="8"/>
  <c r="E1224" i="8"/>
  <c r="E1223" i="8"/>
  <c r="E1222" i="8"/>
  <c r="E1221" i="8"/>
  <c r="E1220" i="8"/>
  <c r="E1219" i="8"/>
  <c r="E1218" i="8"/>
  <c r="E1217" i="8"/>
  <c r="E1216" i="8"/>
  <c r="E1215" i="8"/>
  <c r="E1214" i="8"/>
  <c r="E1213" i="8"/>
  <c r="E1212" i="8"/>
  <c r="E1211" i="8"/>
  <c r="E1210" i="8"/>
  <c r="E1209" i="8"/>
  <c r="E1208" i="8"/>
  <c r="E1207" i="8"/>
  <c r="E1206" i="8"/>
  <c r="E1205" i="8"/>
  <c r="E1204" i="8"/>
  <c r="E1203" i="8"/>
  <c r="E1202" i="8"/>
  <c r="E1201" i="8"/>
  <c r="E1200" i="8"/>
  <c r="E1199" i="8"/>
  <c r="E1198" i="8"/>
  <c r="E1197" i="8"/>
  <c r="E1196" i="8"/>
  <c r="E1195" i="8"/>
  <c r="E1194" i="8"/>
  <c r="E1193" i="8"/>
  <c r="E1192" i="8"/>
  <c r="E1191" i="8"/>
  <c r="E1190" i="8"/>
  <c r="E1189" i="8"/>
  <c r="E1188" i="8"/>
  <c r="E1187" i="8"/>
  <c r="E1186" i="8"/>
  <c r="E1185" i="8"/>
  <c r="E1184" i="8"/>
  <c r="E1183" i="8"/>
  <c r="E1182" i="8"/>
  <c r="E1181" i="8"/>
  <c r="E1180" i="8"/>
  <c r="E1179" i="8"/>
  <c r="E1178" i="8"/>
  <c r="E1177" i="8"/>
  <c r="E1176" i="8"/>
  <c r="E1175" i="8"/>
  <c r="E1174" i="8"/>
  <c r="E1173" i="8"/>
  <c r="E1172" i="8"/>
  <c r="E1171" i="8"/>
  <c r="E1170" i="8"/>
  <c r="E1169" i="8"/>
  <c r="E1168" i="8"/>
  <c r="E1167" i="8"/>
  <c r="E1166" i="8"/>
  <c r="E1165" i="8"/>
  <c r="E1164" i="8"/>
  <c r="E1163" i="8"/>
  <c r="E1162" i="8"/>
  <c r="E1161" i="8"/>
  <c r="E1160" i="8"/>
  <c r="E1159" i="8"/>
  <c r="E1158" i="8"/>
  <c r="E1157" i="8"/>
  <c r="E1156" i="8"/>
  <c r="E1155" i="8"/>
  <c r="E1154" i="8"/>
  <c r="E1153" i="8"/>
  <c r="E1152" i="8"/>
  <c r="E1151" i="8"/>
  <c r="E1150" i="8"/>
  <c r="E1149" i="8"/>
  <c r="E1148" i="8"/>
  <c r="E1147" i="8"/>
  <c r="E1146" i="8"/>
  <c r="E1145" i="8"/>
  <c r="E1144" i="8"/>
  <c r="E1143" i="8"/>
  <c r="E1142" i="8"/>
  <c r="E1141" i="8"/>
  <c r="E1140" i="8"/>
  <c r="E1139" i="8"/>
  <c r="E1138" i="8"/>
  <c r="E1137" i="8"/>
  <c r="E1136" i="8"/>
  <c r="E1135" i="8"/>
  <c r="E1134" i="8"/>
  <c r="E1133" i="8"/>
  <c r="E1132" i="8"/>
  <c r="E1131" i="8"/>
  <c r="E1130" i="8"/>
  <c r="E1129" i="8"/>
  <c r="E1128" i="8"/>
  <c r="E1127" i="8"/>
  <c r="E1126" i="8"/>
  <c r="E1125" i="8"/>
  <c r="E1124" i="8"/>
  <c r="E1123" i="8"/>
  <c r="E1122" i="8"/>
  <c r="E1121" i="8"/>
  <c r="E1120" i="8"/>
  <c r="E1119" i="8"/>
  <c r="E1118" i="8"/>
  <c r="E1117" i="8"/>
  <c r="E1116" i="8"/>
  <c r="E1115" i="8"/>
  <c r="E1114" i="8"/>
  <c r="E1113" i="8"/>
  <c r="E1112" i="8"/>
  <c r="E1111" i="8"/>
  <c r="E1110" i="8"/>
  <c r="E1109" i="8"/>
  <c r="E1108" i="8"/>
  <c r="E1107" i="8"/>
  <c r="E1106" i="8"/>
  <c r="E1105" i="8"/>
  <c r="E1104" i="8"/>
  <c r="E1103" i="8"/>
  <c r="E1102" i="8"/>
  <c r="E1101" i="8"/>
  <c r="E1100" i="8"/>
  <c r="E1099" i="8"/>
  <c r="E1098" i="8"/>
  <c r="E1097" i="8"/>
  <c r="E1096" i="8"/>
  <c r="E1095" i="8"/>
  <c r="E1094" i="8"/>
  <c r="E1093" i="8"/>
  <c r="E1092" i="8"/>
  <c r="E1091" i="8"/>
  <c r="E1090" i="8"/>
  <c r="E1089" i="8"/>
  <c r="E1088" i="8"/>
  <c r="E1087" i="8"/>
  <c r="E1086" i="8"/>
  <c r="E1085" i="8"/>
  <c r="E1084" i="8"/>
  <c r="E1083" i="8"/>
  <c r="E1082" i="8"/>
  <c r="E1081" i="8"/>
  <c r="E1080" i="8"/>
  <c r="E1079" i="8"/>
  <c r="E1078" i="8"/>
  <c r="E1077" i="8"/>
  <c r="E1076" i="8"/>
  <c r="E1075" i="8"/>
  <c r="E1074" i="8"/>
  <c r="E1073" i="8"/>
  <c r="E1072" i="8"/>
  <c r="E1071" i="8"/>
  <c r="E1070" i="8"/>
  <c r="E1069" i="8"/>
  <c r="E1068" i="8"/>
  <c r="E1067" i="8"/>
  <c r="E1066" i="8"/>
  <c r="E1065" i="8"/>
  <c r="E1064" i="8"/>
  <c r="E1063" i="8"/>
  <c r="E1062" i="8"/>
  <c r="E1061" i="8"/>
  <c r="E1060" i="8"/>
  <c r="E1059" i="8"/>
  <c r="E1058" i="8"/>
  <c r="E1057" i="8"/>
  <c r="E1056" i="8"/>
  <c r="E1055" i="8"/>
  <c r="E1054" i="8"/>
  <c r="E1053" i="8"/>
  <c r="E1052" i="8"/>
  <c r="E1051" i="8"/>
  <c r="E1050" i="8"/>
  <c r="E1049" i="8"/>
  <c r="E1048" i="8"/>
  <c r="E1047" i="8"/>
  <c r="E1046" i="8"/>
  <c r="E1045" i="8"/>
  <c r="E1044" i="8"/>
  <c r="E1043" i="8"/>
  <c r="E1042" i="8"/>
  <c r="E1041" i="8"/>
  <c r="E1040" i="8"/>
  <c r="E1039" i="8"/>
  <c r="E1038" i="8"/>
  <c r="E1037" i="8"/>
  <c r="E1036" i="8"/>
  <c r="E1035" i="8"/>
  <c r="E1034" i="8"/>
  <c r="E1033" i="8"/>
  <c r="E1032" i="8"/>
  <c r="E1031" i="8"/>
  <c r="E1030" i="8"/>
  <c r="E1029" i="8"/>
  <c r="E1028" i="8"/>
  <c r="E1027" i="8"/>
  <c r="E1026" i="8"/>
  <c r="E1025" i="8"/>
  <c r="E1024" i="8"/>
  <c r="E1023" i="8"/>
  <c r="E1022" i="8"/>
  <c r="E1021" i="8"/>
  <c r="E1020" i="8"/>
  <c r="E1019" i="8"/>
  <c r="E1018" i="8"/>
  <c r="E1017" i="8"/>
  <c r="E1016" i="8"/>
  <c r="E1015" i="8"/>
  <c r="E1014" i="8"/>
  <c r="E1013" i="8"/>
  <c r="E1012" i="8"/>
  <c r="E1011" i="8"/>
  <c r="E1010" i="8"/>
  <c r="E1009" i="8"/>
  <c r="E1008" i="8"/>
  <c r="E1007" i="8"/>
  <c r="E1006" i="8"/>
  <c r="E1005" i="8"/>
  <c r="E1004" i="8"/>
  <c r="E1003" i="8"/>
  <c r="E1002" i="8"/>
  <c r="E1001" i="8"/>
  <c r="M960" i="8"/>
  <c r="M962" i="8" s="1"/>
  <c r="L960" i="8"/>
  <c r="L962" i="8" s="1"/>
  <c r="K960" i="8"/>
  <c r="K962" i="8" s="1"/>
  <c r="J960" i="8"/>
  <c r="J962" i="8" s="1"/>
  <c r="I960" i="8"/>
  <c r="I962" i="8" s="1"/>
  <c r="M954" i="8"/>
  <c r="M957" i="8" s="1"/>
  <c r="L954" i="8"/>
  <c r="L957" i="8" s="1"/>
  <c r="K954" i="8"/>
  <c r="K957" i="8" s="1"/>
  <c r="J954" i="8"/>
  <c r="J957" i="8" s="1"/>
  <c r="I954" i="8"/>
  <c r="I957" i="8" s="1"/>
  <c r="H954" i="8"/>
  <c r="H958" i="8" s="1"/>
  <c r="M949" i="8"/>
  <c r="M951" i="8" s="1"/>
  <c r="L949" i="8"/>
  <c r="L951" i="8" s="1"/>
  <c r="K949" i="8"/>
  <c r="K951" i="8" s="1"/>
  <c r="J949" i="8"/>
  <c r="J951" i="8" s="1"/>
  <c r="I949" i="8"/>
  <c r="I951" i="8" s="1"/>
  <c r="H949" i="8"/>
  <c r="H951" i="8" s="1"/>
  <c r="M944" i="8"/>
  <c r="M946" i="8" s="1"/>
  <c r="L944" i="8"/>
  <c r="L946" i="8" s="1"/>
  <c r="K944" i="8"/>
  <c r="K946" i="8" s="1"/>
  <c r="J944" i="8"/>
  <c r="J946" i="8" s="1"/>
  <c r="I944" i="8"/>
  <c r="I946" i="8" s="1"/>
  <c r="F4" i="8"/>
  <c r="F5" i="8" s="1"/>
  <c r="F6" i="8" s="1"/>
  <c r="F7" i="8" s="1"/>
  <c r="F8" i="8" s="1"/>
  <c r="F9" i="8" s="1"/>
  <c r="F10" i="8" s="1"/>
  <c r="F11" i="8" s="1"/>
  <c r="F12" i="8" s="1"/>
  <c r="F13" i="8" s="1"/>
  <c r="F14" i="8" s="1"/>
  <c r="F15" i="8" s="1"/>
  <c r="F16" i="8" s="1"/>
  <c r="F17" i="8" s="1"/>
  <c r="F18" i="8" s="1"/>
  <c r="F19" i="8" s="1"/>
  <c r="F20" i="8" s="1"/>
  <c r="F21" i="8" s="1"/>
  <c r="F22" i="8" s="1"/>
  <c r="F23" i="8" s="1"/>
  <c r="F24" i="8" s="1"/>
  <c r="F25" i="8" s="1"/>
  <c r="F26" i="8" s="1"/>
  <c r="F27" i="8" s="1"/>
  <c r="F28" i="8" s="1"/>
  <c r="F29" i="8" s="1"/>
  <c r="F30" i="8" s="1"/>
  <c r="F31" i="8" s="1"/>
  <c r="F32" i="8" s="1"/>
  <c r="F33" i="8" s="1"/>
  <c r="F34" i="8" s="1"/>
  <c r="F35" i="8" s="1"/>
  <c r="F36" i="8" s="1"/>
  <c r="F37" i="8" s="1"/>
  <c r="F38" i="8" s="1"/>
  <c r="F39" i="8" s="1"/>
  <c r="F40" i="8" s="1"/>
  <c r="F41" i="8" s="1"/>
  <c r="F42" i="8" s="1"/>
  <c r="F43" i="8" s="1"/>
  <c r="F44" i="8" s="1"/>
  <c r="F45" i="8" s="1"/>
  <c r="F46" i="8" s="1"/>
  <c r="F47" i="8" s="1"/>
  <c r="F48" i="8" s="1"/>
  <c r="F49" i="8" s="1"/>
  <c r="F50" i="8" s="1"/>
  <c r="F51" i="8" s="1"/>
  <c r="F52" i="8" s="1"/>
  <c r="F53" i="8" s="1"/>
  <c r="F54" i="8" s="1"/>
  <c r="F55" i="8" s="1"/>
  <c r="F56" i="8" s="1"/>
  <c r="F57" i="8" s="1"/>
  <c r="F58" i="8" s="1"/>
  <c r="F59" i="8" s="1"/>
  <c r="F60" i="8" s="1"/>
  <c r="F61" i="8" s="1"/>
  <c r="F62" i="8" s="1"/>
  <c r="F63" i="8" s="1"/>
  <c r="F64" i="8" s="1"/>
  <c r="F65" i="8" s="1"/>
  <c r="F66" i="8" s="1"/>
  <c r="F67" i="8" s="1"/>
  <c r="F68" i="8" s="1"/>
  <c r="F69" i="8" s="1"/>
  <c r="F70" i="8" s="1"/>
  <c r="F71" i="8" s="1"/>
  <c r="F72" i="8" s="1"/>
  <c r="F73" i="8" s="1"/>
  <c r="F74" i="8" s="1"/>
  <c r="F75" i="8" s="1"/>
  <c r="F76" i="8" s="1"/>
  <c r="F77" i="8" s="1"/>
  <c r="F78" i="8" s="1"/>
  <c r="F79" i="8" s="1"/>
  <c r="F80" i="8" s="1"/>
  <c r="F81" i="8" s="1"/>
  <c r="F82" i="8" s="1"/>
  <c r="F83" i="8" s="1"/>
  <c r="F84" i="8" s="1"/>
  <c r="F85" i="8" s="1"/>
  <c r="F86" i="8" s="1"/>
  <c r="F87" i="8" s="1"/>
  <c r="F88" i="8" s="1"/>
  <c r="F89" i="8" s="1"/>
  <c r="F90" i="8" s="1"/>
  <c r="F91" i="8" s="1"/>
  <c r="F92" i="8" s="1"/>
  <c r="F93" i="8" s="1"/>
  <c r="F94" i="8" s="1"/>
  <c r="F95" i="8" s="1"/>
  <c r="F96" i="8" s="1"/>
  <c r="F97" i="8" s="1"/>
  <c r="F98" i="8" s="1"/>
  <c r="F99" i="8" s="1"/>
  <c r="F100" i="8" s="1"/>
  <c r="F101" i="8" s="1"/>
  <c r="F102" i="8" s="1"/>
  <c r="F103" i="8" s="1"/>
  <c r="F104" i="8" s="1"/>
  <c r="F105" i="8" s="1"/>
  <c r="F106" i="8" s="1"/>
  <c r="F107" i="8" s="1"/>
  <c r="F108" i="8" s="1"/>
  <c r="F109" i="8" s="1"/>
  <c r="F110" i="8" s="1"/>
  <c r="F111" i="8" s="1"/>
  <c r="F112" i="8" s="1"/>
  <c r="F113" i="8" s="1"/>
  <c r="F114" i="8" s="1"/>
  <c r="F115" i="8" s="1"/>
  <c r="F116" i="8" s="1"/>
  <c r="F117" i="8" s="1"/>
  <c r="F118" i="8" s="1"/>
  <c r="F119" i="8" s="1"/>
  <c r="F120" i="8" s="1"/>
  <c r="F121" i="8" s="1"/>
  <c r="F122" i="8" s="1"/>
  <c r="F123" i="8" s="1"/>
  <c r="F124" i="8" s="1"/>
  <c r="F125" i="8" s="1"/>
  <c r="F126" i="8" s="1"/>
  <c r="F127" i="8" s="1"/>
  <c r="F128" i="8" s="1"/>
  <c r="F129" i="8" s="1"/>
  <c r="F130" i="8" s="1"/>
  <c r="F131" i="8" s="1"/>
  <c r="F132" i="8" s="1"/>
  <c r="F133" i="8" s="1"/>
  <c r="F134" i="8" s="1"/>
  <c r="F135" i="8" s="1"/>
  <c r="F136" i="8" s="1"/>
  <c r="F137" i="8" s="1"/>
  <c r="F138" i="8" s="1"/>
  <c r="F139" i="8" s="1"/>
  <c r="F140" i="8" s="1"/>
  <c r="F141" i="8" s="1"/>
  <c r="F142" i="8" s="1"/>
  <c r="F143" i="8" s="1"/>
  <c r="F144" i="8" s="1"/>
  <c r="F145" i="8" s="1"/>
  <c r="F146" i="8" s="1"/>
  <c r="F147" i="8" s="1"/>
  <c r="F148" i="8" s="1"/>
  <c r="F149" i="8" s="1"/>
  <c r="F150" i="8" s="1"/>
  <c r="F151" i="8" s="1"/>
  <c r="F152" i="8" s="1"/>
  <c r="F153" i="8" s="1"/>
  <c r="F154" i="8" s="1"/>
  <c r="F155" i="8" s="1"/>
  <c r="F156" i="8" s="1"/>
  <c r="F157" i="8" s="1"/>
  <c r="F158" i="8" s="1"/>
  <c r="F159" i="8" s="1"/>
  <c r="F160" i="8" s="1"/>
  <c r="F161" i="8" s="1"/>
  <c r="F162" i="8" s="1"/>
  <c r="F163" i="8" s="1"/>
  <c r="F164" i="8" s="1"/>
  <c r="F165" i="8" s="1"/>
  <c r="F166" i="8" s="1"/>
  <c r="F167" i="8" s="1"/>
  <c r="F168" i="8" s="1"/>
  <c r="F169" i="8" s="1"/>
  <c r="F170" i="8" s="1"/>
  <c r="F171" i="8" s="1"/>
  <c r="F172" i="8" s="1"/>
  <c r="F173" i="8" s="1"/>
  <c r="F174" i="8" s="1"/>
  <c r="F175" i="8" s="1"/>
  <c r="F176" i="8" s="1"/>
  <c r="F177" i="8" s="1"/>
  <c r="F178" i="8" s="1"/>
  <c r="F179" i="8" s="1"/>
  <c r="F180" i="8" s="1"/>
  <c r="F181" i="8" s="1"/>
  <c r="F182" i="8" s="1"/>
  <c r="F183" i="8" s="1"/>
  <c r="F184" i="8" s="1"/>
  <c r="F185" i="8" s="1"/>
  <c r="F186" i="8" s="1"/>
  <c r="F187" i="8" s="1"/>
  <c r="F188" i="8" s="1"/>
  <c r="F189" i="8" s="1"/>
  <c r="F190" i="8" s="1"/>
  <c r="F191" i="8" s="1"/>
  <c r="F192" i="8" s="1"/>
  <c r="F193" i="8" s="1"/>
  <c r="F194" i="8" s="1"/>
  <c r="F195" i="8" s="1"/>
  <c r="F196" i="8" s="1"/>
  <c r="F197" i="8" s="1"/>
  <c r="F198" i="8" s="1"/>
  <c r="F199" i="8" s="1"/>
  <c r="F200" i="8" s="1"/>
  <c r="F201" i="8" s="1"/>
  <c r="F202" i="8" s="1"/>
  <c r="F203" i="8" s="1"/>
  <c r="F204" i="8" s="1"/>
  <c r="F205" i="8" s="1"/>
  <c r="F206" i="8" s="1"/>
  <c r="F207" i="8" s="1"/>
  <c r="F208" i="8" s="1"/>
  <c r="F209" i="8" s="1"/>
  <c r="F210" i="8" s="1"/>
  <c r="F211" i="8" s="1"/>
  <c r="F212" i="8" s="1"/>
  <c r="F213" i="8" s="1"/>
  <c r="F214" i="8" s="1"/>
  <c r="F215" i="8" s="1"/>
  <c r="F216" i="8" s="1"/>
  <c r="F217" i="8" s="1"/>
  <c r="F218" i="8" s="1"/>
  <c r="F219" i="8" s="1"/>
  <c r="F220" i="8" s="1"/>
  <c r="F221" i="8" s="1"/>
  <c r="F222" i="8" s="1"/>
  <c r="F223" i="8" s="1"/>
  <c r="F224" i="8" s="1"/>
  <c r="F225" i="8" s="1"/>
  <c r="F226" i="8" s="1"/>
  <c r="F227" i="8" s="1"/>
  <c r="F228" i="8" s="1"/>
  <c r="F229" i="8" s="1"/>
  <c r="F230" i="8" s="1"/>
  <c r="F231" i="8" s="1"/>
  <c r="F232" i="8" s="1"/>
  <c r="F233" i="8" s="1"/>
  <c r="F234" i="8" s="1"/>
  <c r="F235" i="8" s="1"/>
  <c r="F236" i="8" s="1"/>
  <c r="F237" i="8" s="1"/>
  <c r="F238" i="8" s="1"/>
  <c r="F239" i="8" s="1"/>
  <c r="F240" i="8" s="1"/>
  <c r="F241" i="8" s="1"/>
  <c r="F242" i="8" s="1"/>
  <c r="F243" i="8" s="1"/>
  <c r="F244" i="8" s="1"/>
  <c r="F245" i="8" s="1"/>
  <c r="F246" i="8" s="1"/>
  <c r="F247" i="8" s="1"/>
  <c r="F248" i="8" s="1"/>
  <c r="F249" i="8" s="1"/>
  <c r="F250" i="8" s="1"/>
  <c r="F251" i="8" s="1"/>
  <c r="F252" i="8" s="1"/>
  <c r="F253" i="8" s="1"/>
  <c r="F254" i="8" s="1"/>
  <c r="F255" i="8" s="1"/>
  <c r="F256" i="8" s="1"/>
  <c r="F257" i="8" s="1"/>
  <c r="F258" i="8" s="1"/>
  <c r="F259" i="8" s="1"/>
  <c r="F260" i="8" s="1"/>
  <c r="F261" i="8" s="1"/>
  <c r="F262" i="8" s="1"/>
  <c r="F263" i="8" s="1"/>
  <c r="F264" i="8" s="1"/>
  <c r="F265" i="8" s="1"/>
  <c r="F266" i="8" s="1"/>
  <c r="F267" i="8" s="1"/>
  <c r="F268" i="8" s="1"/>
  <c r="F269" i="8" s="1"/>
  <c r="F270" i="8" s="1"/>
  <c r="F271" i="8" s="1"/>
  <c r="F272" i="8" s="1"/>
  <c r="F273" i="8" s="1"/>
  <c r="F274" i="8" s="1"/>
  <c r="F275" i="8" s="1"/>
  <c r="F276" i="8" s="1"/>
  <c r="F277" i="8" s="1"/>
  <c r="F278" i="8" s="1"/>
  <c r="F279" i="8" s="1"/>
  <c r="F280" i="8" s="1"/>
  <c r="F281" i="8" s="1"/>
  <c r="F282" i="8" s="1"/>
  <c r="F283" i="8" s="1"/>
  <c r="F284" i="8" s="1"/>
  <c r="F285" i="8" s="1"/>
  <c r="F286" i="8" s="1"/>
  <c r="F287" i="8" s="1"/>
  <c r="F288" i="8" s="1"/>
  <c r="F289" i="8" s="1"/>
  <c r="F290" i="8" s="1"/>
  <c r="F291" i="8" s="1"/>
  <c r="F292" i="8" s="1"/>
  <c r="F293" i="8" s="1"/>
  <c r="F294" i="8" s="1"/>
  <c r="F295" i="8" s="1"/>
  <c r="F296" i="8" s="1"/>
  <c r="F297" i="8" s="1"/>
  <c r="F298" i="8" s="1"/>
  <c r="F299" i="8" s="1"/>
  <c r="F300" i="8" s="1"/>
  <c r="F301" i="8" s="1"/>
  <c r="F302" i="8" s="1"/>
  <c r="F303" i="8" s="1"/>
  <c r="F304" i="8" s="1"/>
  <c r="F305" i="8" s="1"/>
  <c r="F306" i="8" s="1"/>
  <c r="F307" i="8" s="1"/>
  <c r="F308" i="8" s="1"/>
  <c r="F309" i="8" s="1"/>
  <c r="F310" i="8" s="1"/>
  <c r="F311" i="8" s="1"/>
  <c r="F312" i="8" s="1"/>
  <c r="F313" i="8" s="1"/>
  <c r="F314" i="8" s="1"/>
  <c r="F315" i="8" s="1"/>
  <c r="F316" i="8" s="1"/>
  <c r="F317" i="8" s="1"/>
  <c r="F318" i="8" s="1"/>
  <c r="F319" i="8" s="1"/>
  <c r="F320" i="8" s="1"/>
  <c r="F321" i="8" s="1"/>
  <c r="F322" i="8" s="1"/>
  <c r="F323" i="8" s="1"/>
  <c r="F324" i="8" s="1"/>
  <c r="F325" i="8" s="1"/>
  <c r="F326" i="8" s="1"/>
  <c r="F327" i="8" s="1"/>
  <c r="F328" i="8" s="1"/>
  <c r="F329" i="8" s="1"/>
  <c r="F330" i="8" s="1"/>
  <c r="F331" i="8" s="1"/>
  <c r="F332" i="8" s="1"/>
  <c r="F333" i="8" s="1"/>
  <c r="F334" i="8" s="1"/>
  <c r="F335" i="8" s="1"/>
  <c r="F336" i="8" s="1"/>
  <c r="F337" i="8" s="1"/>
  <c r="F338" i="8" s="1"/>
  <c r="F339" i="8" s="1"/>
  <c r="F340" i="8" s="1"/>
  <c r="F341" i="8" s="1"/>
  <c r="F342" i="8" s="1"/>
  <c r="F343" i="8" s="1"/>
  <c r="F344" i="8" s="1"/>
  <c r="F345" i="8" s="1"/>
  <c r="F346" i="8" s="1"/>
  <c r="F347" i="8" s="1"/>
  <c r="F348" i="8" s="1"/>
  <c r="F349" i="8" s="1"/>
  <c r="F350" i="8" s="1"/>
  <c r="F351" i="8" s="1"/>
  <c r="F352" i="8" s="1"/>
  <c r="F353" i="8" s="1"/>
  <c r="F354" i="8" s="1"/>
  <c r="F355" i="8" s="1"/>
  <c r="F356" i="8" s="1"/>
  <c r="F357" i="8" s="1"/>
  <c r="F358" i="8" s="1"/>
  <c r="F359" i="8" s="1"/>
  <c r="F360" i="8" s="1"/>
  <c r="F361" i="8" s="1"/>
  <c r="K32" i="7"/>
  <c r="J830" i="6"/>
  <c r="K830" i="6" s="1"/>
  <c r="J836" i="6"/>
  <c r="K836" i="6" s="1"/>
  <c r="J835" i="6"/>
  <c r="J831" i="6"/>
  <c r="K831" i="6" s="1"/>
  <c r="J829" i="6"/>
  <c r="K829" i="6" s="1"/>
  <c r="J828" i="6"/>
  <c r="K828" i="6" s="1"/>
  <c r="J827" i="6"/>
  <c r="K827" i="6" s="1"/>
  <c r="J826" i="6"/>
  <c r="K826" i="6" s="1"/>
  <c r="J825" i="6"/>
  <c r="K825" i="6" s="1"/>
  <c r="J824" i="6"/>
  <c r="K824" i="6" s="1"/>
  <c r="J823" i="6"/>
  <c r="K823" i="6" s="1"/>
  <c r="C32" i="7"/>
  <c r="L795" i="6"/>
  <c r="L797" i="6" s="1"/>
  <c r="E1164" i="6"/>
  <c r="E1163" i="6"/>
  <c r="E1162" i="6"/>
  <c r="E1161" i="6"/>
  <c r="E1160" i="6"/>
  <c r="E1159" i="6"/>
  <c r="E1158" i="6"/>
  <c r="E1157" i="6"/>
  <c r="E1156" i="6"/>
  <c r="E1155" i="6"/>
  <c r="E1154" i="6"/>
  <c r="E1153" i="6"/>
  <c r="E1152" i="6"/>
  <c r="E1151" i="6"/>
  <c r="E1150" i="6"/>
  <c r="E1149" i="6"/>
  <c r="E1148" i="6"/>
  <c r="E1147" i="6"/>
  <c r="E1146" i="6"/>
  <c r="E1145" i="6"/>
  <c r="E1144" i="6"/>
  <c r="E1143" i="6"/>
  <c r="E1142" i="6"/>
  <c r="E1141" i="6"/>
  <c r="E1140" i="6"/>
  <c r="E1139" i="6"/>
  <c r="E1138" i="6"/>
  <c r="E1137" i="6"/>
  <c r="E1136" i="6"/>
  <c r="E1135" i="6"/>
  <c r="E1134" i="6"/>
  <c r="E1133" i="6"/>
  <c r="E1132" i="6"/>
  <c r="E1131" i="6"/>
  <c r="E1130" i="6"/>
  <c r="E1129" i="6"/>
  <c r="E1128" i="6"/>
  <c r="E1127" i="6"/>
  <c r="E1126" i="6"/>
  <c r="E1125" i="6"/>
  <c r="E1124" i="6"/>
  <c r="E1123" i="6"/>
  <c r="E1122" i="6"/>
  <c r="E1121" i="6"/>
  <c r="E1120" i="6"/>
  <c r="E1119" i="6"/>
  <c r="E1118" i="6"/>
  <c r="E1117" i="6"/>
  <c r="E1116" i="6"/>
  <c r="E1115" i="6"/>
  <c r="E1114" i="6"/>
  <c r="E1113" i="6"/>
  <c r="E1112" i="6"/>
  <c r="E1111" i="6"/>
  <c r="E1110" i="6"/>
  <c r="E1109" i="6"/>
  <c r="E1108" i="6"/>
  <c r="E1107" i="6"/>
  <c r="E1106" i="6"/>
  <c r="E1105" i="6"/>
  <c r="E1104" i="6"/>
  <c r="E1103" i="6"/>
  <c r="E1102" i="6"/>
  <c r="E1101" i="6"/>
  <c r="E1100" i="6"/>
  <c r="E1099" i="6"/>
  <c r="E1098" i="6"/>
  <c r="E1097" i="6"/>
  <c r="E1096" i="6"/>
  <c r="E1095" i="6"/>
  <c r="E1094" i="6"/>
  <c r="E1093" i="6"/>
  <c r="E1092" i="6"/>
  <c r="E1091" i="6"/>
  <c r="E1090" i="6"/>
  <c r="E1089" i="6"/>
  <c r="E1088" i="6"/>
  <c r="E1087" i="6"/>
  <c r="E1086" i="6"/>
  <c r="E1085" i="6"/>
  <c r="E1084" i="6"/>
  <c r="E1083" i="6"/>
  <c r="E1082" i="6"/>
  <c r="E1081" i="6"/>
  <c r="E1080" i="6"/>
  <c r="E1079" i="6"/>
  <c r="E1078" i="6"/>
  <c r="E1077" i="6"/>
  <c r="E1076" i="6"/>
  <c r="E1075" i="6"/>
  <c r="E1074" i="6"/>
  <c r="E1073" i="6"/>
  <c r="E1072" i="6"/>
  <c r="E1071" i="6"/>
  <c r="E1070" i="6"/>
  <c r="E1069" i="6"/>
  <c r="E1068" i="6"/>
  <c r="E1067" i="6"/>
  <c r="E1066" i="6"/>
  <c r="E1065" i="6"/>
  <c r="E1064" i="6"/>
  <c r="E1063" i="6"/>
  <c r="E1062" i="6"/>
  <c r="E1061" i="6"/>
  <c r="E1060" i="6"/>
  <c r="E1059" i="6"/>
  <c r="E1058" i="6"/>
  <c r="E1057" i="6"/>
  <c r="E1056" i="6"/>
  <c r="E1055" i="6"/>
  <c r="E1054" i="6"/>
  <c r="E1053" i="6"/>
  <c r="E1052" i="6"/>
  <c r="E1051" i="6"/>
  <c r="E1050" i="6"/>
  <c r="E1049" i="6"/>
  <c r="E1048" i="6"/>
  <c r="E1047" i="6"/>
  <c r="E1046" i="6"/>
  <c r="E1045" i="6"/>
  <c r="E1044" i="6"/>
  <c r="E1043" i="6"/>
  <c r="E1042" i="6"/>
  <c r="E1041" i="6"/>
  <c r="E1040" i="6"/>
  <c r="E1039" i="6"/>
  <c r="E1038" i="6"/>
  <c r="E1037" i="6"/>
  <c r="E1036" i="6"/>
  <c r="E1035" i="6"/>
  <c r="E1034" i="6"/>
  <c r="E1033" i="6"/>
  <c r="E1032" i="6"/>
  <c r="E1031" i="6"/>
  <c r="E1030" i="6"/>
  <c r="E1029" i="6"/>
  <c r="E1028" i="6"/>
  <c r="E1027" i="6"/>
  <c r="E1026" i="6"/>
  <c r="E1025" i="6"/>
  <c r="E1024" i="6"/>
  <c r="E1023" i="6"/>
  <c r="E1022" i="6"/>
  <c r="E1021" i="6"/>
  <c r="E1020" i="6"/>
  <c r="E1019" i="6"/>
  <c r="E1018" i="6"/>
  <c r="E1017" i="6"/>
  <c r="E1016" i="6"/>
  <c r="E1015" i="6"/>
  <c r="E1014" i="6"/>
  <c r="E1013" i="6"/>
  <c r="E1012" i="6"/>
  <c r="E1011" i="6"/>
  <c r="E1010" i="6"/>
  <c r="E1009" i="6"/>
  <c r="E1008" i="6"/>
  <c r="E1007" i="6"/>
  <c r="E1006" i="6"/>
  <c r="E1005" i="6"/>
  <c r="E1004" i="6"/>
  <c r="E1003" i="6"/>
  <c r="E1002" i="6"/>
  <c r="E1001" i="6"/>
  <c r="E1000" i="6"/>
  <c r="E999" i="6"/>
  <c r="E998" i="6"/>
  <c r="E997" i="6"/>
  <c r="E996" i="6"/>
  <c r="E995" i="6"/>
  <c r="E994" i="6"/>
  <c r="E993" i="6"/>
  <c r="E992" i="6"/>
  <c r="E991" i="6"/>
  <c r="E990" i="6"/>
  <c r="E989" i="6"/>
  <c r="E988" i="6"/>
  <c r="E987" i="6"/>
  <c r="E986" i="6"/>
  <c r="E985" i="6"/>
  <c r="E984" i="6"/>
  <c r="E983" i="6"/>
  <c r="E982" i="6"/>
  <c r="E981" i="6"/>
  <c r="E980" i="6"/>
  <c r="E979" i="6"/>
  <c r="E978" i="6"/>
  <c r="E977" i="6"/>
  <c r="E976" i="6"/>
  <c r="E975" i="6"/>
  <c r="E974" i="6"/>
  <c r="E973" i="6"/>
  <c r="E972" i="6"/>
  <c r="E971" i="6"/>
  <c r="E970" i="6"/>
  <c r="E969" i="6"/>
  <c r="E968" i="6"/>
  <c r="E967" i="6"/>
  <c r="E966" i="6"/>
  <c r="E965" i="6"/>
  <c r="E964" i="6"/>
  <c r="E963" i="6"/>
  <c r="E962" i="6"/>
  <c r="E961" i="6"/>
  <c r="E960" i="6"/>
  <c r="E959" i="6"/>
  <c r="E958" i="6"/>
  <c r="E957" i="6"/>
  <c r="E956" i="6"/>
  <c r="E955" i="6"/>
  <c r="E954" i="6"/>
  <c r="E953" i="6"/>
  <c r="E952" i="6"/>
  <c r="E951" i="6"/>
  <c r="E950" i="6"/>
  <c r="E949" i="6"/>
  <c r="E948" i="6"/>
  <c r="E947" i="6"/>
  <c r="E946" i="6"/>
  <c r="E945" i="6"/>
  <c r="E944" i="6"/>
  <c r="E943" i="6"/>
  <c r="E942" i="6"/>
  <c r="E941" i="6"/>
  <c r="E940" i="6"/>
  <c r="E939" i="6"/>
  <c r="E938" i="6"/>
  <c r="E937" i="6"/>
  <c r="E936" i="6"/>
  <c r="E935" i="6"/>
  <c r="E934" i="6"/>
  <c r="E933" i="6"/>
  <c r="E932" i="6"/>
  <c r="E931" i="6"/>
  <c r="E930" i="6"/>
  <c r="E929" i="6"/>
  <c r="E928" i="6"/>
  <c r="E927" i="6"/>
  <c r="E926" i="6"/>
  <c r="E925" i="6"/>
  <c r="E924" i="6"/>
  <c r="E923" i="6"/>
  <c r="E922" i="6"/>
  <c r="E921" i="6"/>
  <c r="E920" i="6"/>
  <c r="E919" i="6"/>
  <c r="E918" i="6"/>
  <c r="E917" i="6"/>
  <c r="E916" i="6"/>
  <c r="E915" i="6"/>
  <c r="E914" i="6"/>
  <c r="E913" i="6"/>
  <c r="E912" i="6"/>
  <c r="E911" i="6"/>
  <c r="E910" i="6"/>
  <c r="E909" i="6"/>
  <c r="E908" i="6"/>
  <c r="E907" i="6"/>
  <c r="E906" i="6"/>
  <c r="E905" i="6"/>
  <c r="E904" i="6"/>
  <c r="E903" i="6"/>
  <c r="E902" i="6"/>
  <c r="E901" i="6"/>
  <c r="E900" i="6"/>
  <c r="E899" i="6"/>
  <c r="E898" i="6"/>
  <c r="E897" i="6"/>
  <c r="E896" i="6"/>
  <c r="E895" i="6"/>
  <c r="E894" i="6"/>
  <c r="E893" i="6"/>
  <c r="E892" i="6"/>
  <c r="E891" i="6"/>
  <c r="E890" i="6"/>
  <c r="E889" i="6"/>
  <c r="E888" i="6"/>
  <c r="E887" i="6"/>
  <c r="E886" i="6"/>
  <c r="E885" i="6"/>
  <c r="E884" i="6"/>
  <c r="E883" i="6"/>
  <c r="E882" i="6"/>
  <c r="E881" i="6"/>
  <c r="E880" i="6"/>
  <c r="E879" i="6"/>
  <c r="E878" i="6"/>
  <c r="E877" i="6"/>
  <c r="E876" i="6"/>
  <c r="E875" i="6"/>
  <c r="E874" i="6"/>
  <c r="E873" i="6"/>
  <c r="E872" i="6"/>
  <c r="E871" i="6"/>
  <c r="E870" i="6"/>
  <c r="E869" i="6"/>
  <c r="E868" i="6"/>
  <c r="E867" i="6"/>
  <c r="E866" i="6"/>
  <c r="E865" i="6"/>
  <c r="E864" i="6"/>
  <c r="E863" i="6"/>
  <c r="E862" i="6"/>
  <c r="E861" i="6"/>
  <c r="E860" i="6"/>
  <c r="E859" i="6"/>
  <c r="E858" i="6"/>
  <c r="E857" i="6"/>
  <c r="E856" i="6"/>
  <c r="E855" i="6"/>
  <c r="E854" i="6"/>
  <c r="E853" i="6"/>
  <c r="E852" i="6"/>
  <c r="E851" i="6"/>
  <c r="E850" i="6"/>
  <c r="E849" i="6"/>
  <c r="E848" i="6"/>
  <c r="E847" i="6"/>
  <c r="I814" i="6"/>
  <c r="I816" i="6" s="1"/>
  <c r="M806" i="6"/>
  <c r="M808" i="6" s="1"/>
  <c r="L806" i="6"/>
  <c r="L808" i="6" s="1"/>
  <c r="K806" i="6"/>
  <c r="K808" i="6" s="1"/>
  <c r="J806" i="6"/>
  <c r="J808" i="6" s="1"/>
  <c r="I806" i="6"/>
  <c r="I808" i="6" s="1"/>
  <c r="H806" i="6"/>
  <c r="I19" i="7" s="1"/>
  <c r="M800" i="6"/>
  <c r="M803" i="6" s="1"/>
  <c r="L800" i="6"/>
  <c r="L803" i="6" s="1"/>
  <c r="K800" i="6"/>
  <c r="K803" i="6" s="1"/>
  <c r="J800" i="6"/>
  <c r="J803" i="6" s="1"/>
  <c r="I800" i="6"/>
  <c r="I803" i="6" s="1"/>
  <c r="H800" i="6"/>
  <c r="I14" i="7" s="1"/>
  <c r="M795" i="6"/>
  <c r="M797" i="6" s="1"/>
  <c r="K795" i="6"/>
  <c r="K797" i="6" s="1"/>
  <c r="J795" i="6"/>
  <c r="J797" i="6" s="1"/>
  <c r="I795" i="6"/>
  <c r="I797" i="6" s="1"/>
  <c r="H795" i="6"/>
  <c r="H797" i="6" s="1"/>
  <c r="M790" i="6"/>
  <c r="M792" i="6" s="1"/>
  <c r="L790" i="6"/>
  <c r="L792" i="6" s="1"/>
  <c r="K790" i="6"/>
  <c r="K792" i="6" s="1"/>
  <c r="J790" i="6"/>
  <c r="J792" i="6" s="1"/>
  <c r="I790" i="6"/>
  <c r="I792" i="6" s="1"/>
  <c r="H790" i="6"/>
  <c r="H792" i="6" s="1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G678" i="5"/>
  <c r="B19" i="7" s="1"/>
  <c r="J673" i="5"/>
  <c r="J675" i="5" s="1"/>
  <c r="L678" i="5"/>
  <c r="L680" i="5" s="1"/>
  <c r="K678" i="5"/>
  <c r="K680" i="5" s="1"/>
  <c r="J678" i="5"/>
  <c r="J680" i="5" s="1"/>
  <c r="I678" i="5"/>
  <c r="I680" i="5" s="1"/>
  <c r="H678" i="5"/>
  <c r="H680" i="5" s="1"/>
  <c r="L673" i="5"/>
  <c r="L675" i="5" s="1"/>
  <c r="K673" i="5"/>
  <c r="K675" i="5" s="1"/>
  <c r="I673" i="5"/>
  <c r="I675" i="5" s="1"/>
  <c r="G673" i="5"/>
  <c r="B14" i="7" s="1"/>
  <c r="G663" i="5"/>
  <c r="G665" i="5" s="1"/>
  <c r="H673" i="5"/>
  <c r="H675" i="5" s="1"/>
  <c r="H293" i="1"/>
  <c r="H295" i="1" s="1"/>
  <c r="I286" i="1"/>
  <c r="I288" i="1" s="1"/>
  <c r="H286" i="1"/>
  <c r="H288" i="1" s="1"/>
  <c r="L279" i="1"/>
  <c r="L281" i="1" s="1"/>
  <c r="K279" i="1"/>
  <c r="K281" i="1" s="1"/>
  <c r="J279" i="1"/>
  <c r="J281" i="1" s="1"/>
  <c r="I279" i="1"/>
  <c r="I281" i="1" s="1"/>
  <c r="H279" i="1"/>
  <c r="H281" i="1" s="1"/>
  <c r="G279" i="1"/>
  <c r="G281" i="1" s="1"/>
  <c r="L272" i="1"/>
  <c r="L274" i="1" s="1"/>
  <c r="K272" i="1"/>
  <c r="K274" i="1" s="1"/>
  <c r="J272" i="1"/>
  <c r="J274" i="1" s="1"/>
  <c r="I272" i="1"/>
  <c r="I274" i="1" s="1"/>
  <c r="H272" i="1"/>
  <c r="H274" i="1" s="1"/>
  <c r="G272" i="1"/>
  <c r="G274" i="1" s="1"/>
  <c r="K668" i="5"/>
  <c r="K670" i="5" s="1"/>
  <c r="H663" i="5"/>
  <c r="H665" i="5" s="1"/>
  <c r="I668" i="5"/>
  <c r="I670" i="5" s="1"/>
  <c r="L668" i="5"/>
  <c r="L670" i="5" s="1"/>
  <c r="H686" i="5"/>
  <c r="H688" i="5" s="1"/>
  <c r="J668" i="5"/>
  <c r="J670" i="5" s="1"/>
  <c r="H668" i="5"/>
  <c r="H670" i="5" s="1"/>
  <c r="G668" i="5"/>
  <c r="G670" i="5" s="1"/>
  <c r="L663" i="5"/>
  <c r="L665" i="5" s="1"/>
  <c r="K663" i="5"/>
  <c r="K665" i="5" s="1"/>
  <c r="J663" i="5"/>
  <c r="J665" i="5" s="1"/>
  <c r="I663" i="5"/>
  <c r="I665" i="5" s="1"/>
  <c r="I175" i="5"/>
  <c r="H968" i="8" l="1"/>
  <c r="H970" i="8" s="1"/>
  <c r="J969" i="8" s="1"/>
  <c r="P4" i="7"/>
  <c r="W4" i="7" s="1"/>
  <c r="P22" i="7"/>
  <c r="R6" i="7"/>
  <c r="S11" i="7"/>
  <c r="T17" i="7"/>
  <c r="U22" i="7"/>
  <c r="Q22" i="7"/>
  <c r="U6" i="7"/>
  <c r="Q6" i="7"/>
  <c r="R11" i="7"/>
  <c r="S17" i="7"/>
  <c r="T22" i="7"/>
  <c r="P11" i="7"/>
  <c r="T6" i="7"/>
  <c r="U11" i="7"/>
  <c r="Q11" i="7"/>
  <c r="R17" i="7"/>
  <c r="S22" i="7"/>
  <c r="P17" i="7"/>
  <c r="S6" i="7"/>
  <c r="T11" i="7"/>
  <c r="U17" i="7"/>
  <c r="Q17" i="7"/>
  <c r="I947" i="8"/>
  <c r="J947" i="8"/>
  <c r="L952" i="8"/>
  <c r="J958" i="8"/>
  <c r="L963" i="8"/>
  <c r="M947" i="8"/>
  <c r="H947" i="8"/>
  <c r="K952" i="8"/>
  <c r="M958" i="8"/>
  <c r="I958" i="8"/>
  <c r="K963" i="8"/>
  <c r="L947" i="8"/>
  <c r="H952" i="8"/>
  <c r="J952" i="8"/>
  <c r="L958" i="8"/>
  <c r="J963" i="8"/>
  <c r="K947" i="8"/>
  <c r="M952" i="8"/>
  <c r="I952" i="8"/>
  <c r="K958" i="8"/>
  <c r="M963" i="8"/>
  <c r="I963" i="8"/>
  <c r="F362" i="8"/>
  <c r="F363" i="8" s="1"/>
  <c r="F364" i="8" s="1"/>
  <c r="F365" i="8" s="1"/>
  <c r="F366" i="8" s="1"/>
  <c r="F367" i="8" s="1"/>
  <c r="F368" i="8" s="1"/>
  <c r="F369" i="8" s="1"/>
  <c r="F370" i="8" s="1"/>
  <c r="F371" i="8" s="1"/>
  <c r="F372" i="8" s="1"/>
  <c r="F373" i="8" s="1"/>
  <c r="F374" i="8" s="1"/>
  <c r="F375" i="8" s="1"/>
  <c r="F376" i="8" s="1"/>
  <c r="F377" i="8" s="1"/>
  <c r="F378" i="8" s="1"/>
  <c r="F379" i="8" s="1"/>
  <c r="F380" i="8" s="1"/>
  <c r="F381" i="8" s="1"/>
  <c r="F382" i="8" s="1"/>
  <c r="F383" i="8" s="1"/>
  <c r="F384" i="8" s="1"/>
  <c r="F385" i="8" s="1"/>
  <c r="F386" i="8" s="1"/>
  <c r="F387" i="8" s="1"/>
  <c r="F388" i="8" s="1"/>
  <c r="F389" i="8" s="1"/>
  <c r="F390" i="8" s="1"/>
  <c r="F391" i="8" s="1"/>
  <c r="F392" i="8" s="1"/>
  <c r="F393" i="8" s="1"/>
  <c r="F394" i="8" s="1"/>
  <c r="F395" i="8" s="1"/>
  <c r="F396" i="8" s="1"/>
  <c r="F397" i="8" s="1"/>
  <c r="F398" i="8" s="1"/>
  <c r="F399" i="8" s="1"/>
  <c r="F400" i="8" s="1"/>
  <c r="F401" i="8" s="1"/>
  <c r="F402" i="8" s="1"/>
  <c r="F403" i="8" s="1"/>
  <c r="F404" i="8" s="1"/>
  <c r="F405" i="8" s="1"/>
  <c r="F406" i="8" s="1"/>
  <c r="F407" i="8" s="1"/>
  <c r="F408" i="8" s="1"/>
  <c r="F409" i="8" s="1"/>
  <c r="F410" i="8" s="1"/>
  <c r="F411" i="8" s="1"/>
  <c r="F412" i="8" s="1"/>
  <c r="F413" i="8" s="1"/>
  <c r="F414" i="8" s="1"/>
  <c r="F415" i="8" s="1"/>
  <c r="F416" i="8" s="1"/>
  <c r="F417" i="8" s="1"/>
  <c r="F418" i="8" s="1"/>
  <c r="F419" i="8" s="1"/>
  <c r="F420" i="8" s="1"/>
  <c r="F421" i="8" s="1"/>
  <c r="F422" i="8" s="1"/>
  <c r="F423" i="8" s="1"/>
  <c r="F424" i="8" s="1"/>
  <c r="F425" i="8" s="1"/>
  <c r="F426" i="8" s="1"/>
  <c r="F427" i="8" s="1"/>
  <c r="F428" i="8" s="1"/>
  <c r="F429" i="8" s="1"/>
  <c r="F430" i="8" s="1"/>
  <c r="F431" i="8" s="1"/>
  <c r="F432" i="8" s="1"/>
  <c r="F433" i="8" s="1"/>
  <c r="F434" i="8" s="1"/>
  <c r="F435" i="8" s="1"/>
  <c r="F436" i="8" s="1"/>
  <c r="F437" i="8" s="1"/>
  <c r="F438" i="8" s="1"/>
  <c r="F439" i="8" s="1"/>
  <c r="F440" i="8" s="1"/>
  <c r="F441" i="8" s="1"/>
  <c r="F442" i="8" s="1"/>
  <c r="F443" i="8" s="1"/>
  <c r="F444" i="8" s="1"/>
  <c r="F445" i="8" s="1"/>
  <c r="F446" i="8" s="1"/>
  <c r="F447" i="8" s="1"/>
  <c r="F448" i="8" s="1"/>
  <c r="F449" i="8" s="1"/>
  <c r="F450" i="8" s="1"/>
  <c r="F451" i="8" s="1"/>
  <c r="F452" i="8" s="1"/>
  <c r="F453" i="8" s="1"/>
  <c r="F454" i="8" s="1"/>
  <c r="F455" i="8" s="1"/>
  <c r="F456" i="8" s="1"/>
  <c r="F457" i="8" s="1"/>
  <c r="F458" i="8" s="1"/>
  <c r="F459" i="8" s="1"/>
  <c r="F460" i="8" s="1"/>
  <c r="F461" i="8" s="1"/>
  <c r="F462" i="8" s="1"/>
  <c r="F463" i="8" s="1"/>
  <c r="F464" i="8" s="1"/>
  <c r="F465" i="8" s="1"/>
  <c r="F466" i="8" s="1"/>
  <c r="F467" i="8" s="1"/>
  <c r="F468" i="8" s="1"/>
  <c r="F469" i="8" s="1"/>
  <c r="F470" i="8" s="1"/>
  <c r="F471" i="8" s="1"/>
  <c r="F472" i="8" s="1"/>
  <c r="F473" i="8" s="1"/>
  <c r="F474" i="8" s="1"/>
  <c r="F475" i="8" s="1"/>
  <c r="F476" i="8" s="1"/>
  <c r="F477" i="8" s="1"/>
  <c r="F478" i="8" s="1"/>
  <c r="F479" i="8" s="1"/>
  <c r="F480" i="8" s="1"/>
  <c r="F481" i="8" s="1"/>
  <c r="F482" i="8" s="1"/>
  <c r="F483" i="8" s="1"/>
  <c r="F484" i="8" s="1"/>
  <c r="F485" i="8" s="1"/>
  <c r="F486" i="8" s="1"/>
  <c r="F487" i="8" s="1"/>
  <c r="F488" i="8" s="1"/>
  <c r="F489" i="8" s="1"/>
  <c r="F490" i="8" s="1"/>
  <c r="F491" i="8" s="1"/>
  <c r="F492" i="8" s="1"/>
  <c r="F493" i="8" s="1"/>
  <c r="F494" i="8" s="1"/>
  <c r="F495" i="8" s="1"/>
  <c r="F496" i="8" s="1"/>
  <c r="F497" i="8" s="1"/>
  <c r="F498" i="8" s="1"/>
  <c r="F499" i="8" s="1"/>
  <c r="F500" i="8" s="1"/>
  <c r="F501" i="8" s="1"/>
  <c r="F502" i="8" s="1"/>
  <c r="F503" i="8" s="1"/>
  <c r="F504" i="8" s="1"/>
  <c r="F505" i="8" s="1"/>
  <c r="F506" i="8" s="1"/>
  <c r="F507" i="8" s="1"/>
  <c r="F508" i="8" s="1"/>
  <c r="F509" i="8" s="1"/>
  <c r="F510" i="8" s="1"/>
  <c r="F511" i="8" s="1"/>
  <c r="F512" i="8" s="1"/>
  <c r="F513" i="8" s="1"/>
  <c r="F514" i="8" s="1"/>
  <c r="F515" i="8" s="1"/>
  <c r="F516" i="8" s="1"/>
  <c r="F517" i="8" s="1"/>
  <c r="F518" i="8" s="1"/>
  <c r="F519" i="8" s="1"/>
  <c r="F520" i="8" s="1"/>
  <c r="F521" i="8" s="1"/>
  <c r="F522" i="8" s="1"/>
  <c r="F523" i="8" s="1"/>
  <c r="F524" i="8" s="1"/>
  <c r="F525" i="8" s="1"/>
  <c r="F526" i="8" s="1"/>
  <c r="F527" i="8" s="1"/>
  <c r="F528" i="8" s="1"/>
  <c r="F529" i="8" s="1"/>
  <c r="F530" i="8" s="1"/>
  <c r="F531" i="8" s="1"/>
  <c r="F532" i="8" s="1"/>
  <c r="F533" i="8" s="1"/>
  <c r="F534" i="8" s="1"/>
  <c r="F535" i="8" s="1"/>
  <c r="F536" i="8" s="1"/>
  <c r="F537" i="8" s="1"/>
  <c r="F538" i="8" s="1"/>
  <c r="F539" i="8" s="1"/>
  <c r="F540" i="8" s="1"/>
  <c r="F541" i="8" s="1"/>
  <c r="F542" i="8" s="1"/>
  <c r="F543" i="8" s="1"/>
  <c r="F544" i="8" s="1"/>
  <c r="F545" i="8" s="1"/>
  <c r="F546" i="8" s="1"/>
  <c r="F547" i="8" s="1"/>
  <c r="F548" i="8" s="1"/>
  <c r="F549" i="8" s="1"/>
  <c r="F550" i="8" s="1"/>
  <c r="F551" i="8" s="1"/>
  <c r="F552" i="8" s="1"/>
  <c r="F553" i="8" s="1"/>
  <c r="F554" i="8" s="1"/>
  <c r="F555" i="8" s="1"/>
  <c r="F556" i="8" s="1"/>
  <c r="F557" i="8" s="1"/>
  <c r="F558" i="8" s="1"/>
  <c r="F559" i="8" s="1"/>
  <c r="F560" i="8" s="1"/>
  <c r="F561" i="8" s="1"/>
  <c r="F562" i="8" s="1"/>
  <c r="F563" i="8" s="1"/>
  <c r="F564" i="8" s="1"/>
  <c r="F565" i="8" s="1"/>
  <c r="F566" i="8" s="1"/>
  <c r="F567" i="8" s="1"/>
  <c r="F568" i="8" s="1"/>
  <c r="F569" i="8" s="1"/>
  <c r="F570" i="8" s="1"/>
  <c r="F571" i="8" s="1"/>
  <c r="F572" i="8" s="1"/>
  <c r="F573" i="8" s="1"/>
  <c r="F574" i="8" s="1"/>
  <c r="F575" i="8" s="1"/>
  <c r="F576" i="8" s="1"/>
  <c r="F577" i="8" s="1"/>
  <c r="F578" i="8" s="1"/>
  <c r="F579" i="8" s="1"/>
  <c r="F580" i="8" s="1"/>
  <c r="F581" i="8" s="1"/>
  <c r="F582" i="8" s="1"/>
  <c r="F583" i="8" s="1"/>
  <c r="F584" i="8" s="1"/>
  <c r="F585" i="8" s="1"/>
  <c r="F586" i="8" s="1"/>
  <c r="F587" i="8" s="1"/>
  <c r="F588" i="8" s="1"/>
  <c r="F589" i="8" s="1"/>
  <c r="F590" i="8" s="1"/>
  <c r="F591" i="8" s="1"/>
  <c r="F592" i="8" s="1"/>
  <c r="F593" i="8" s="1"/>
  <c r="F594" i="8" s="1"/>
  <c r="F595" i="8" s="1"/>
  <c r="F596" i="8" s="1"/>
  <c r="F597" i="8" s="1"/>
  <c r="F598" i="8" s="1"/>
  <c r="F599" i="8" s="1"/>
  <c r="F600" i="8" s="1"/>
  <c r="F601" i="8" s="1"/>
  <c r="F602" i="8" s="1"/>
  <c r="F603" i="8" s="1"/>
  <c r="F604" i="8" s="1"/>
  <c r="F605" i="8" s="1"/>
  <c r="F606" i="8" s="1"/>
  <c r="F607" i="8" s="1"/>
  <c r="F608" i="8" s="1"/>
  <c r="F609" i="8" s="1"/>
  <c r="F610" i="8" s="1"/>
  <c r="F611" i="8" s="1"/>
  <c r="F612" i="8" s="1"/>
  <c r="F613" i="8" s="1"/>
  <c r="F614" i="8" s="1"/>
  <c r="F615" i="8" s="1"/>
  <c r="F616" i="8" s="1"/>
  <c r="F617" i="8" s="1"/>
  <c r="F618" i="8" s="1"/>
  <c r="F619" i="8" s="1"/>
  <c r="F620" i="8" s="1"/>
  <c r="F621" i="8" s="1"/>
  <c r="F622" i="8" s="1"/>
  <c r="F623" i="8" s="1"/>
  <c r="F624" i="8" s="1"/>
  <c r="F625" i="8" s="1"/>
  <c r="F626" i="8" s="1"/>
  <c r="F627" i="8" s="1"/>
  <c r="F628" i="8" s="1"/>
  <c r="F629" i="8" s="1"/>
  <c r="F630" i="8" s="1"/>
  <c r="F631" i="8" s="1"/>
  <c r="F632" i="8" s="1"/>
  <c r="F633" i="8" s="1"/>
  <c r="F634" i="8" s="1"/>
  <c r="F635" i="8" s="1"/>
  <c r="F636" i="8" s="1"/>
  <c r="F637" i="8" s="1"/>
  <c r="F638" i="8" s="1"/>
  <c r="F639" i="8" s="1"/>
  <c r="F640" i="8" s="1"/>
  <c r="F641" i="8" s="1"/>
  <c r="F642" i="8" s="1"/>
  <c r="F643" i="8" s="1"/>
  <c r="F644" i="8" s="1"/>
  <c r="F645" i="8" s="1"/>
  <c r="F646" i="8" s="1"/>
  <c r="F647" i="8" s="1"/>
  <c r="F648" i="8" s="1"/>
  <c r="F649" i="8" s="1"/>
  <c r="F650" i="8" s="1"/>
  <c r="F651" i="8" s="1"/>
  <c r="F652" i="8" s="1"/>
  <c r="F653" i="8" s="1"/>
  <c r="F654" i="8" s="1"/>
  <c r="F655" i="8" s="1"/>
  <c r="F656" i="8" s="1"/>
  <c r="F657" i="8" s="1"/>
  <c r="F658" i="8" s="1"/>
  <c r="F659" i="8" s="1"/>
  <c r="F660" i="8" s="1"/>
  <c r="F661" i="8" s="1"/>
  <c r="F662" i="8" s="1"/>
  <c r="F663" i="8" s="1"/>
  <c r="F664" i="8" s="1"/>
  <c r="F665" i="8" s="1"/>
  <c r="F666" i="8" s="1"/>
  <c r="F667" i="8" s="1"/>
  <c r="F668" i="8" s="1"/>
  <c r="F669" i="8" s="1"/>
  <c r="F670" i="8" s="1"/>
  <c r="F671" i="8" s="1"/>
  <c r="F672" i="8" s="1"/>
  <c r="F673" i="8" s="1"/>
  <c r="F674" i="8" s="1"/>
  <c r="F675" i="8" s="1"/>
  <c r="F676" i="8" s="1"/>
  <c r="F677" i="8" s="1"/>
  <c r="F678" i="8" s="1"/>
  <c r="F679" i="8" s="1"/>
  <c r="F680" i="8" s="1"/>
  <c r="F681" i="8" s="1"/>
  <c r="F682" i="8" s="1"/>
  <c r="F683" i="8" s="1"/>
  <c r="F684" i="8" s="1"/>
  <c r="F685" i="8" s="1"/>
  <c r="F686" i="8" s="1"/>
  <c r="F687" i="8" s="1"/>
  <c r="F688" i="8" s="1"/>
  <c r="F689" i="8" s="1"/>
  <c r="F690" i="8" s="1"/>
  <c r="F691" i="8" s="1"/>
  <c r="F692" i="8" s="1"/>
  <c r="F693" i="8" s="1"/>
  <c r="F694" i="8" s="1"/>
  <c r="F695" i="8" s="1"/>
  <c r="F696" i="8" s="1"/>
  <c r="F697" i="8" s="1"/>
  <c r="F698" i="8" s="1"/>
  <c r="F699" i="8" s="1"/>
  <c r="F700" i="8" s="1"/>
  <c r="F701" i="8" s="1"/>
  <c r="F702" i="8" s="1"/>
  <c r="F703" i="8" s="1"/>
  <c r="F704" i="8" s="1"/>
  <c r="F705" i="8" s="1"/>
  <c r="F706" i="8" s="1"/>
  <c r="F707" i="8" s="1"/>
  <c r="F708" i="8" s="1"/>
  <c r="F709" i="8" s="1"/>
  <c r="F710" i="8" s="1"/>
  <c r="F711" i="8" s="1"/>
  <c r="F712" i="8" s="1"/>
  <c r="F713" i="8" s="1"/>
  <c r="F714" i="8" s="1"/>
  <c r="F715" i="8" s="1"/>
  <c r="F716" i="8" s="1"/>
  <c r="F717" i="8" s="1"/>
  <c r="F718" i="8" s="1"/>
  <c r="F719" i="8" s="1"/>
  <c r="F720" i="8" s="1"/>
  <c r="F721" i="8" s="1"/>
  <c r="F722" i="8" s="1"/>
  <c r="F723" i="8" s="1"/>
  <c r="F724" i="8" s="1"/>
  <c r="F725" i="8" s="1"/>
  <c r="F726" i="8" s="1"/>
  <c r="F727" i="8" s="1"/>
  <c r="F728" i="8" s="1"/>
  <c r="F729" i="8" s="1"/>
  <c r="F730" i="8" s="1"/>
  <c r="F731" i="8" s="1"/>
  <c r="F732" i="8" s="1"/>
  <c r="F733" i="8" s="1"/>
  <c r="F734" i="8" s="1"/>
  <c r="F735" i="8" s="1"/>
  <c r="F736" i="8" s="1"/>
  <c r="F737" i="8" s="1"/>
  <c r="F738" i="8" s="1"/>
  <c r="F739" i="8" s="1"/>
  <c r="F740" i="8" s="1"/>
  <c r="F741" i="8" s="1"/>
  <c r="F742" i="8" s="1"/>
  <c r="F743" i="8" s="1"/>
  <c r="F744" i="8" s="1"/>
  <c r="F745" i="8" s="1"/>
  <c r="F746" i="8" s="1"/>
  <c r="F747" i="8" s="1"/>
  <c r="F748" i="8" s="1"/>
  <c r="F749" i="8" s="1"/>
  <c r="F750" i="8" s="1"/>
  <c r="F751" i="8" s="1"/>
  <c r="F752" i="8" s="1"/>
  <c r="F753" i="8" s="1"/>
  <c r="F754" i="8" s="1"/>
  <c r="F755" i="8" s="1"/>
  <c r="F756" i="8" s="1"/>
  <c r="F757" i="8" s="1"/>
  <c r="F758" i="8" s="1"/>
  <c r="F759" i="8" s="1"/>
  <c r="F760" i="8" s="1"/>
  <c r="F761" i="8" s="1"/>
  <c r="F762" i="8" s="1"/>
  <c r="F763" i="8" s="1"/>
  <c r="F764" i="8" s="1"/>
  <c r="F765" i="8" s="1"/>
  <c r="F766" i="8" s="1"/>
  <c r="F767" i="8" s="1"/>
  <c r="F768" i="8" s="1"/>
  <c r="F769" i="8" s="1"/>
  <c r="F770" i="8" s="1"/>
  <c r="F771" i="8" s="1"/>
  <c r="F772" i="8" s="1"/>
  <c r="F773" i="8" s="1"/>
  <c r="F774" i="8" s="1"/>
  <c r="F775" i="8" s="1"/>
  <c r="F776" i="8" s="1"/>
  <c r="F777" i="8" s="1"/>
  <c r="F778" i="8" s="1"/>
  <c r="F779" i="8" s="1"/>
  <c r="F780" i="8" s="1"/>
  <c r="F781" i="8" s="1"/>
  <c r="F782" i="8" s="1"/>
  <c r="F783" i="8" s="1"/>
  <c r="F784" i="8" s="1"/>
  <c r="F785" i="8" s="1"/>
  <c r="F786" i="8" s="1"/>
  <c r="F787" i="8" s="1"/>
  <c r="F788" i="8" s="1"/>
  <c r="F789" i="8" s="1"/>
  <c r="F790" i="8" s="1"/>
  <c r="F791" i="8" s="1"/>
  <c r="F792" i="8" s="1"/>
  <c r="F793" i="8" s="1"/>
  <c r="F794" i="8" s="1"/>
  <c r="F795" i="8" s="1"/>
  <c r="F796" i="8" s="1"/>
  <c r="F797" i="8" s="1"/>
  <c r="F798" i="8" s="1"/>
  <c r="F799" i="8" s="1"/>
  <c r="F800" i="8" s="1"/>
  <c r="F801" i="8" s="1"/>
  <c r="F802" i="8" s="1"/>
  <c r="F803" i="8" s="1"/>
  <c r="F804" i="8" s="1"/>
  <c r="F805" i="8" s="1"/>
  <c r="F806" i="8" s="1"/>
  <c r="F807" i="8" s="1"/>
  <c r="F808" i="8" s="1"/>
  <c r="F809" i="8" s="1"/>
  <c r="F810" i="8" s="1"/>
  <c r="F811" i="8" s="1"/>
  <c r="F812" i="8" s="1"/>
  <c r="F813" i="8" s="1"/>
  <c r="F814" i="8" s="1"/>
  <c r="F815" i="8" s="1"/>
  <c r="F816" i="8" s="1"/>
  <c r="F817" i="8" s="1"/>
  <c r="F818" i="8" s="1"/>
  <c r="F819" i="8" s="1"/>
  <c r="F820" i="8" s="1"/>
  <c r="F821" i="8" s="1"/>
  <c r="F822" i="8" s="1"/>
  <c r="F823" i="8" s="1"/>
  <c r="F824" i="8" s="1"/>
  <c r="F825" i="8" s="1"/>
  <c r="F826" i="8" s="1"/>
  <c r="F827" i="8" s="1"/>
  <c r="F828" i="8" s="1"/>
  <c r="F829" i="8" s="1"/>
  <c r="F830" i="8" s="1"/>
  <c r="F831" i="8" s="1"/>
  <c r="F832" i="8" s="1"/>
  <c r="F833" i="8" s="1"/>
  <c r="F834" i="8" s="1"/>
  <c r="F835" i="8" s="1"/>
  <c r="F836" i="8" s="1"/>
  <c r="F837" i="8" s="1"/>
  <c r="F838" i="8" s="1"/>
  <c r="F839" i="8" s="1"/>
  <c r="F840" i="8" s="1"/>
  <c r="F841" i="8" s="1"/>
  <c r="F842" i="8" s="1"/>
  <c r="F843" i="8" s="1"/>
  <c r="F844" i="8" s="1"/>
  <c r="F845" i="8" s="1"/>
  <c r="F846" i="8" s="1"/>
  <c r="F847" i="8" s="1"/>
  <c r="F848" i="8" s="1"/>
  <c r="F849" i="8" s="1"/>
  <c r="F850" i="8" s="1"/>
  <c r="F851" i="8" s="1"/>
  <c r="F852" i="8" s="1"/>
  <c r="F853" i="8" s="1"/>
  <c r="F854" i="8" s="1"/>
  <c r="F855" i="8" s="1"/>
  <c r="F856" i="8" s="1"/>
  <c r="F857" i="8" s="1"/>
  <c r="F858" i="8" s="1"/>
  <c r="F859" i="8" s="1"/>
  <c r="F860" i="8" s="1"/>
  <c r="F861" i="8" s="1"/>
  <c r="F862" i="8" s="1"/>
  <c r="F863" i="8" s="1"/>
  <c r="F864" i="8" s="1"/>
  <c r="F865" i="8" s="1"/>
  <c r="F866" i="8" s="1"/>
  <c r="F867" i="8" s="1"/>
  <c r="F868" i="8" s="1"/>
  <c r="F869" i="8" s="1"/>
  <c r="F870" i="8" s="1"/>
  <c r="F871" i="8" s="1"/>
  <c r="F872" i="8" s="1"/>
  <c r="F873" i="8" s="1"/>
  <c r="F874" i="8" s="1"/>
  <c r="F875" i="8" s="1"/>
  <c r="F876" i="8" s="1"/>
  <c r="F877" i="8" s="1"/>
  <c r="F878" i="8" s="1"/>
  <c r="F879" i="8" s="1"/>
  <c r="F880" i="8" s="1"/>
  <c r="F881" i="8" s="1"/>
  <c r="F882" i="8" s="1"/>
  <c r="F883" i="8" s="1"/>
  <c r="F884" i="8" s="1"/>
  <c r="F885" i="8" s="1"/>
  <c r="F886" i="8" s="1"/>
  <c r="F887" i="8" s="1"/>
  <c r="F888" i="8" s="1"/>
  <c r="F889" i="8" s="1"/>
  <c r="F890" i="8" s="1"/>
  <c r="F891" i="8" s="1"/>
  <c r="F892" i="8" s="1"/>
  <c r="F893" i="8" s="1"/>
  <c r="J986" i="8"/>
  <c r="K986" i="8" s="1"/>
  <c r="B4" i="7"/>
  <c r="D4" i="7"/>
  <c r="F9" i="7"/>
  <c r="D14" i="7"/>
  <c r="F19" i="7"/>
  <c r="J832" i="6"/>
  <c r="K832" i="6" s="1"/>
  <c r="G4" i="7"/>
  <c r="C4" i="7"/>
  <c r="E9" i="7"/>
  <c r="G14" i="7"/>
  <c r="C14" i="7"/>
  <c r="E19" i="7"/>
  <c r="C27" i="7"/>
  <c r="F4" i="7"/>
  <c r="B9" i="7"/>
  <c r="D9" i="7"/>
  <c r="F14" i="7"/>
  <c r="D19" i="7"/>
  <c r="E4" i="7"/>
  <c r="G9" i="7"/>
  <c r="C9" i="7"/>
  <c r="E14" i="7"/>
  <c r="G19" i="7"/>
  <c r="C19" i="7"/>
  <c r="J27" i="7"/>
  <c r="W27" i="7" s="1"/>
  <c r="I4" i="7"/>
  <c r="K4" i="7"/>
  <c r="M9" i="7"/>
  <c r="Z9" i="7" s="1"/>
  <c r="K14" i="7"/>
  <c r="M19" i="7"/>
  <c r="N4" i="7"/>
  <c r="AA4" i="7" s="1"/>
  <c r="J4" i="7"/>
  <c r="L9" i="7"/>
  <c r="Y9" i="7" s="1"/>
  <c r="N14" i="7"/>
  <c r="AA14" i="7" s="1"/>
  <c r="J14" i="7"/>
  <c r="W14" i="7" s="1"/>
  <c r="L19" i="7"/>
  <c r="Y19" i="7" s="1"/>
  <c r="M4" i="7"/>
  <c r="I9" i="7"/>
  <c r="K9" i="7"/>
  <c r="M14" i="7"/>
  <c r="K19" i="7"/>
  <c r="L4" i="7"/>
  <c r="N9" i="7"/>
  <c r="J9" i="7"/>
  <c r="W9" i="7" s="1"/>
  <c r="L14" i="7"/>
  <c r="N19" i="7"/>
  <c r="J19" i="7"/>
  <c r="H814" i="6"/>
  <c r="K814" i="6" s="1"/>
  <c r="Q667" i="5"/>
  <c r="F4" i="5"/>
  <c r="F5" i="5" s="1"/>
  <c r="F6" i="5" s="1"/>
  <c r="F7" i="5" s="1"/>
  <c r="F8" i="5" s="1"/>
  <c r="F9" i="5" s="1"/>
  <c r="F10" i="5" s="1"/>
  <c r="F11" i="5" s="1"/>
  <c r="F12" i="5" s="1"/>
  <c r="F13" i="5" s="1"/>
  <c r="F14" i="5" s="1"/>
  <c r="F15" i="5" s="1"/>
  <c r="F16" i="5" s="1"/>
  <c r="F17" i="5" s="1"/>
  <c r="F18" i="5" s="1"/>
  <c r="F19" i="5" s="1"/>
  <c r="F20" i="5" s="1"/>
  <c r="F21" i="5" s="1"/>
  <c r="F22" i="5" s="1"/>
  <c r="F23" i="5" s="1"/>
  <c r="F24" i="5" s="1"/>
  <c r="F25" i="5" s="1"/>
  <c r="F26" i="5" s="1"/>
  <c r="F27" i="5" s="1"/>
  <c r="F28" i="5" s="1"/>
  <c r="F29" i="5" s="1"/>
  <c r="F30" i="5" s="1"/>
  <c r="F31" i="5" s="1"/>
  <c r="F32" i="5" s="1"/>
  <c r="F33" i="5" s="1"/>
  <c r="F34" i="5" s="1"/>
  <c r="F35" i="5" s="1"/>
  <c r="F36" i="5" s="1"/>
  <c r="F37" i="5" s="1"/>
  <c r="F38" i="5" s="1"/>
  <c r="F39" i="5" s="1"/>
  <c r="F40" i="5" s="1"/>
  <c r="F41" i="5" s="1"/>
  <c r="F42" i="5" s="1"/>
  <c r="F43" i="5" s="1"/>
  <c r="F44" i="5" s="1"/>
  <c r="F45" i="5" s="1"/>
  <c r="F46" i="5" s="1"/>
  <c r="F47" i="5" s="1"/>
  <c r="F48" i="5" s="1"/>
  <c r="F49" i="5" s="1"/>
  <c r="F50" i="5" s="1"/>
  <c r="F51" i="5" s="1"/>
  <c r="F52" i="5" s="1"/>
  <c r="F53" i="5" s="1"/>
  <c r="F54" i="5" s="1"/>
  <c r="F55" i="5" s="1"/>
  <c r="F56" i="5" s="1"/>
  <c r="F57" i="5" s="1"/>
  <c r="F58" i="5" s="1"/>
  <c r="F59" i="5" s="1"/>
  <c r="F60" i="5" s="1"/>
  <c r="F61" i="5" s="1"/>
  <c r="F62" i="5" s="1"/>
  <c r="F63" i="5" s="1"/>
  <c r="F64" i="5" s="1"/>
  <c r="F65" i="5" s="1"/>
  <c r="F66" i="5" s="1"/>
  <c r="F67" i="5" s="1"/>
  <c r="F68" i="5" s="1"/>
  <c r="F69" i="5" s="1"/>
  <c r="F70" i="5" s="1"/>
  <c r="F71" i="5" s="1"/>
  <c r="F72" i="5" s="1"/>
  <c r="F73" i="5" s="1"/>
  <c r="F74" i="5" s="1"/>
  <c r="F75" i="5" s="1"/>
  <c r="F76" i="5" s="1"/>
  <c r="F77" i="5" s="1"/>
  <c r="F78" i="5" s="1"/>
  <c r="F79" i="5" s="1"/>
  <c r="F80" i="5" s="1"/>
  <c r="F81" i="5" s="1"/>
  <c r="F82" i="5" s="1"/>
  <c r="F83" i="5" s="1"/>
  <c r="F84" i="5" s="1"/>
  <c r="F85" i="5" s="1"/>
  <c r="F86" i="5" s="1"/>
  <c r="F87" i="5" s="1"/>
  <c r="F88" i="5" s="1"/>
  <c r="F89" i="5" s="1"/>
  <c r="F90" i="5" s="1"/>
  <c r="F91" i="5" s="1"/>
  <c r="F92" i="5" s="1"/>
  <c r="F93" i="5" s="1"/>
  <c r="F94" i="5" s="1"/>
  <c r="F95" i="5" s="1"/>
  <c r="F96" i="5" s="1"/>
  <c r="F97" i="5" s="1"/>
  <c r="F98" i="5" s="1"/>
  <c r="F99" i="5" s="1"/>
  <c r="F100" i="5" s="1"/>
  <c r="F101" i="5" s="1"/>
  <c r="F102" i="5" s="1"/>
  <c r="F103" i="5" s="1"/>
  <c r="F104" i="5" s="1"/>
  <c r="F105" i="5" s="1"/>
  <c r="F106" i="5" s="1"/>
  <c r="F107" i="5" s="1"/>
  <c r="F108" i="5" s="1"/>
  <c r="F109" i="5" s="1"/>
  <c r="F110" i="5" s="1"/>
  <c r="F111" i="5" s="1"/>
  <c r="F112" i="5" s="1"/>
  <c r="F113" i="5" s="1"/>
  <c r="F114" i="5" s="1"/>
  <c r="F115" i="5" s="1"/>
  <c r="F116" i="5" s="1"/>
  <c r="F117" i="5" s="1"/>
  <c r="F118" i="5" s="1"/>
  <c r="F119" i="5" s="1"/>
  <c r="F120" i="5" s="1"/>
  <c r="F121" i="5" s="1"/>
  <c r="F122" i="5" s="1"/>
  <c r="F123" i="5" s="1"/>
  <c r="F124" i="5" s="1"/>
  <c r="F125" i="5" s="1"/>
  <c r="F126" i="5" s="1"/>
  <c r="F127" i="5" s="1"/>
  <c r="F128" i="5" s="1"/>
  <c r="F129" i="5" s="1"/>
  <c r="F130" i="5" s="1"/>
  <c r="F131" i="5" s="1"/>
  <c r="F132" i="5" s="1"/>
  <c r="F133" i="5" s="1"/>
  <c r="F134" i="5" s="1"/>
  <c r="F135" i="5" s="1"/>
  <c r="F136" i="5" s="1"/>
  <c r="F137" i="5" s="1"/>
  <c r="F138" i="5" s="1"/>
  <c r="F139" i="5" s="1"/>
  <c r="F140" i="5" s="1"/>
  <c r="F141" i="5" s="1"/>
  <c r="F142" i="5" s="1"/>
  <c r="F143" i="5" s="1"/>
  <c r="F144" i="5" s="1"/>
  <c r="F145" i="5" s="1"/>
  <c r="F146" i="5" s="1"/>
  <c r="F147" i="5" s="1"/>
  <c r="F148" i="5" s="1"/>
  <c r="F149" i="5" s="1"/>
  <c r="F150" i="5" s="1"/>
  <c r="F151" i="5" s="1"/>
  <c r="F152" i="5" s="1"/>
  <c r="F153" i="5" s="1"/>
  <c r="F154" i="5" s="1"/>
  <c r="F155" i="5" s="1"/>
  <c r="F156" i="5" s="1"/>
  <c r="F157" i="5" s="1"/>
  <c r="F158" i="5" s="1"/>
  <c r="F159" i="5" s="1"/>
  <c r="F160" i="5" s="1"/>
  <c r="F161" i="5" s="1"/>
  <c r="F162" i="5" s="1"/>
  <c r="F163" i="5" s="1"/>
  <c r="F164" i="5" s="1"/>
  <c r="F165" i="5" s="1"/>
  <c r="F166" i="5" s="1"/>
  <c r="F167" i="5" s="1"/>
  <c r="F168" i="5" s="1"/>
  <c r="F169" i="5" s="1"/>
  <c r="F170" i="5" s="1"/>
  <c r="F171" i="5" s="1"/>
  <c r="F172" i="5" s="1"/>
  <c r="F173" i="5" s="1"/>
  <c r="F174" i="5" s="1"/>
  <c r="F175" i="5" s="1"/>
  <c r="F176" i="5" s="1"/>
  <c r="F177" i="5" s="1"/>
  <c r="F178" i="5" s="1"/>
  <c r="F179" i="5" s="1"/>
  <c r="F180" i="5" s="1"/>
  <c r="F181" i="5" s="1"/>
  <c r="F182" i="5" s="1"/>
  <c r="F183" i="5" s="1"/>
  <c r="F184" i="5" s="1"/>
  <c r="F185" i="5" s="1"/>
  <c r="F186" i="5" s="1"/>
  <c r="F187" i="5" s="1"/>
  <c r="F188" i="5" s="1"/>
  <c r="F189" i="5" s="1"/>
  <c r="F190" i="5" s="1"/>
  <c r="F191" i="5" s="1"/>
  <c r="F192" i="5" s="1"/>
  <c r="F193" i="5" s="1"/>
  <c r="F194" i="5" s="1"/>
  <c r="F195" i="5" s="1"/>
  <c r="F196" i="5" s="1"/>
  <c r="F197" i="5" s="1"/>
  <c r="F198" i="5" s="1"/>
  <c r="F199" i="5" s="1"/>
  <c r="F200" i="5" s="1"/>
  <c r="F201" i="5" s="1"/>
  <c r="F202" i="5" s="1"/>
  <c r="F203" i="5" s="1"/>
  <c r="F204" i="5" s="1"/>
  <c r="F205" i="5" s="1"/>
  <c r="F206" i="5" s="1"/>
  <c r="F207" i="5" s="1"/>
  <c r="F208" i="5" s="1"/>
  <c r="F209" i="5" s="1"/>
  <c r="F210" i="5" s="1"/>
  <c r="F211" i="5" s="1"/>
  <c r="F212" i="5" s="1"/>
  <c r="F213" i="5" s="1"/>
  <c r="F214" i="5" s="1"/>
  <c r="F215" i="5" s="1"/>
  <c r="F216" i="5" s="1"/>
  <c r="F217" i="5" s="1"/>
  <c r="F218" i="5" s="1"/>
  <c r="F219" i="5" s="1"/>
  <c r="F220" i="5" s="1"/>
  <c r="F221" i="5" s="1"/>
  <c r="F222" i="5" s="1"/>
  <c r="F223" i="5" s="1"/>
  <c r="F224" i="5" s="1"/>
  <c r="F225" i="5" s="1"/>
  <c r="F226" i="5" s="1"/>
  <c r="F227" i="5" s="1"/>
  <c r="F228" i="5" s="1"/>
  <c r="F229" i="5" s="1"/>
  <c r="F230" i="5" s="1"/>
  <c r="F231" i="5" s="1"/>
  <c r="F232" i="5" s="1"/>
  <c r="F233" i="5" s="1"/>
  <c r="F234" i="5" s="1"/>
  <c r="F235" i="5" s="1"/>
  <c r="F236" i="5" s="1"/>
  <c r="F237" i="5" s="1"/>
  <c r="F238" i="5" s="1"/>
  <c r="F239" i="5" s="1"/>
  <c r="F240" i="5" s="1"/>
  <c r="F241" i="5" s="1"/>
  <c r="F242" i="5" s="1"/>
  <c r="F243" i="5" s="1"/>
  <c r="F244" i="5" s="1"/>
  <c r="F245" i="5" s="1"/>
  <c r="F246" i="5" s="1"/>
  <c r="F247" i="5" s="1"/>
  <c r="F248" i="5" s="1"/>
  <c r="F249" i="5" s="1"/>
  <c r="F250" i="5" s="1"/>
  <c r="F251" i="5" s="1"/>
  <c r="F252" i="5" s="1"/>
  <c r="F253" i="5" s="1"/>
  <c r="F254" i="5" s="1"/>
  <c r="F255" i="5" s="1"/>
  <c r="F256" i="5" s="1"/>
  <c r="F257" i="5" s="1"/>
  <c r="F258" i="5" s="1"/>
  <c r="F259" i="5" s="1"/>
  <c r="F260" i="5" s="1"/>
  <c r="F261" i="5" s="1"/>
  <c r="F262" i="5" s="1"/>
  <c r="F263" i="5" s="1"/>
  <c r="F264" i="5" s="1"/>
  <c r="F265" i="5" s="1"/>
  <c r="F266" i="5" s="1"/>
  <c r="F267" i="5" s="1"/>
  <c r="F268" i="5" s="1"/>
  <c r="F269" i="5" s="1"/>
  <c r="F270" i="5" s="1"/>
  <c r="F271" i="5" s="1"/>
  <c r="F272" i="5" s="1"/>
  <c r="F273" i="5" s="1"/>
  <c r="F274" i="5" s="1"/>
  <c r="F275" i="5" s="1"/>
  <c r="F276" i="5" s="1"/>
  <c r="F277" i="5" s="1"/>
  <c r="F278" i="5" s="1"/>
  <c r="F279" i="5" s="1"/>
  <c r="F280" i="5" s="1"/>
  <c r="F281" i="5" s="1"/>
  <c r="F282" i="5" s="1"/>
  <c r="F283" i="5" s="1"/>
  <c r="F284" i="5" s="1"/>
  <c r="F285" i="5" s="1"/>
  <c r="F286" i="5" s="1"/>
  <c r="F287" i="5" s="1"/>
  <c r="F288" i="5" s="1"/>
  <c r="F289" i="5" s="1"/>
  <c r="F290" i="5" s="1"/>
  <c r="F291" i="5" s="1"/>
  <c r="F292" i="5" s="1"/>
  <c r="F293" i="5" s="1"/>
  <c r="F294" i="5" s="1"/>
  <c r="F295" i="5" s="1"/>
  <c r="F296" i="5" s="1"/>
  <c r="F297" i="5" s="1"/>
  <c r="F298" i="5" s="1"/>
  <c r="F299" i="5" s="1"/>
  <c r="F300" i="5" s="1"/>
  <c r="F301" i="5" s="1"/>
  <c r="F302" i="5" s="1"/>
  <c r="F303" i="5" s="1"/>
  <c r="F304" i="5" s="1"/>
  <c r="F305" i="5" s="1"/>
  <c r="F306" i="5" s="1"/>
  <c r="F307" i="5" s="1"/>
  <c r="F308" i="5" s="1"/>
  <c r="F309" i="5" s="1"/>
  <c r="F310" i="5" s="1"/>
  <c r="F311" i="5" s="1"/>
  <c r="F312" i="5" s="1"/>
  <c r="F313" i="5" s="1"/>
  <c r="F314" i="5" s="1"/>
  <c r="F315" i="5" s="1"/>
  <c r="F316" i="5" s="1"/>
  <c r="F317" i="5" s="1"/>
  <c r="F318" i="5" s="1"/>
  <c r="F319" i="5" s="1"/>
  <c r="F320" i="5" s="1"/>
  <c r="F321" i="5" s="1"/>
  <c r="F322" i="5" s="1"/>
  <c r="F323" i="5" s="1"/>
  <c r="F324" i="5" s="1"/>
  <c r="F325" i="5" s="1"/>
  <c r="F326" i="5" s="1"/>
  <c r="F327" i="5" s="1"/>
  <c r="F328" i="5" s="1"/>
  <c r="F329" i="5" s="1"/>
  <c r="F330" i="5" s="1"/>
  <c r="F331" i="5" s="1"/>
  <c r="F332" i="5" s="1"/>
  <c r="F333" i="5" s="1"/>
  <c r="F334" i="5" s="1"/>
  <c r="F335" i="5" s="1"/>
  <c r="F336" i="5" s="1"/>
  <c r="F337" i="5" s="1"/>
  <c r="F338" i="5" s="1"/>
  <c r="F339" i="5" s="1"/>
  <c r="F340" i="5" s="1"/>
  <c r="F341" i="5" s="1"/>
  <c r="F342" i="5" s="1"/>
  <c r="F343" i="5" s="1"/>
  <c r="F344" i="5" s="1"/>
  <c r="F345" i="5" s="1"/>
  <c r="F346" i="5" s="1"/>
  <c r="F347" i="5" s="1"/>
  <c r="F348" i="5" s="1"/>
  <c r="F349" i="5" s="1"/>
  <c r="F350" i="5" s="1"/>
  <c r="F351" i="5" s="1"/>
  <c r="F352" i="5" s="1"/>
  <c r="F353" i="5" s="1"/>
  <c r="F354" i="5" s="1"/>
  <c r="F355" i="5" s="1"/>
  <c r="F356" i="5" s="1"/>
  <c r="F357" i="5" s="1"/>
  <c r="F358" i="5" s="1"/>
  <c r="F359" i="5" s="1"/>
  <c r="F360" i="5" s="1"/>
  <c r="F361" i="5" s="1"/>
  <c r="F362" i="5" s="1"/>
  <c r="F363" i="5" s="1"/>
  <c r="F364" i="5" s="1"/>
  <c r="F365" i="5" s="1"/>
  <c r="F366" i="5" s="1"/>
  <c r="F367" i="5" s="1"/>
  <c r="F368" i="5" s="1"/>
  <c r="F369" i="5" s="1"/>
  <c r="F370" i="5" s="1"/>
  <c r="F371" i="5" s="1"/>
  <c r="F372" i="5" s="1"/>
  <c r="F373" i="5" s="1"/>
  <c r="F374" i="5" s="1"/>
  <c r="F375" i="5" s="1"/>
  <c r="F376" i="5" s="1"/>
  <c r="F377" i="5" s="1"/>
  <c r="F378" i="5" s="1"/>
  <c r="F379" i="5" s="1"/>
  <c r="F380" i="5" s="1"/>
  <c r="F381" i="5" s="1"/>
  <c r="F382" i="5" s="1"/>
  <c r="F383" i="5" s="1"/>
  <c r="F384" i="5" s="1"/>
  <c r="F385" i="5" s="1"/>
  <c r="F386" i="5" s="1"/>
  <c r="F387" i="5" s="1"/>
  <c r="F388" i="5" s="1"/>
  <c r="F389" i="5" s="1"/>
  <c r="F390" i="5" s="1"/>
  <c r="F391" i="5" s="1"/>
  <c r="F392" i="5" s="1"/>
  <c r="F393" i="5" s="1"/>
  <c r="F394" i="5" s="1"/>
  <c r="F395" i="5" s="1"/>
  <c r="F396" i="5" s="1"/>
  <c r="F397" i="5" s="1"/>
  <c r="F398" i="5" s="1"/>
  <c r="F399" i="5" s="1"/>
  <c r="F400" i="5" s="1"/>
  <c r="F401" i="5" s="1"/>
  <c r="F402" i="5" s="1"/>
  <c r="F403" i="5" s="1"/>
  <c r="F404" i="5" s="1"/>
  <c r="F405" i="5" s="1"/>
  <c r="F406" i="5" s="1"/>
  <c r="F407" i="5" s="1"/>
  <c r="F408" i="5" s="1"/>
  <c r="F409" i="5" s="1"/>
  <c r="F410" i="5" s="1"/>
  <c r="F411" i="5" s="1"/>
  <c r="F412" i="5" s="1"/>
  <c r="F413" i="5" s="1"/>
  <c r="F414" i="5" s="1"/>
  <c r="F415" i="5" s="1"/>
  <c r="F416" i="5" s="1"/>
  <c r="F417" i="5" s="1"/>
  <c r="F418" i="5" s="1"/>
  <c r="F419" i="5" s="1"/>
  <c r="F420" i="5" s="1"/>
  <c r="F421" i="5" s="1"/>
  <c r="F422" i="5" s="1"/>
  <c r="F423" i="5" s="1"/>
  <c r="F424" i="5" s="1"/>
  <c r="F425" i="5" s="1"/>
  <c r="F426" i="5" s="1"/>
  <c r="F427" i="5" s="1"/>
  <c r="F428" i="5" s="1"/>
  <c r="F429" i="5" s="1"/>
  <c r="F430" i="5" s="1"/>
  <c r="F431" i="5" s="1"/>
  <c r="F432" i="5" s="1"/>
  <c r="F433" i="5" s="1"/>
  <c r="F434" i="5" s="1"/>
  <c r="F435" i="5" s="1"/>
  <c r="F436" i="5" s="1"/>
  <c r="F437" i="5" s="1"/>
  <c r="F438" i="5" s="1"/>
  <c r="F439" i="5" s="1"/>
  <c r="F440" i="5" s="1"/>
  <c r="F441" i="5" s="1"/>
  <c r="F442" i="5" s="1"/>
  <c r="F443" i="5" s="1"/>
  <c r="F444" i="5" s="1"/>
  <c r="F445" i="5" s="1"/>
  <c r="F446" i="5" s="1"/>
  <c r="F447" i="5" s="1"/>
  <c r="F448" i="5" s="1"/>
  <c r="F449" i="5" s="1"/>
  <c r="F450" i="5" s="1"/>
  <c r="F451" i="5" s="1"/>
  <c r="F452" i="5" s="1"/>
  <c r="F453" i="5" s="1"/>
  <c r="F454" i="5" s="1"/>
  <c r="F455" i="5" s="1"/>
  <c r="F456" i="5" s="1"/>
  <c r="F457" i="5" s="1"/>
  <c r="F458" i="5" s="1"/>
  <c r="F459" i="5" s="1"/>
  <c r="F460" i="5" s="1"/>
  <c r="F461" i="5" s="1"/>
  <c r="F462" i="5" s="1"/>
  <c r="F463" i="5" s="1"/>
  <c r="F464" i="5" s="1"/>
  <c r="F465" i="5" s="1"/>
  <c r="F466" i="5" s="1"/>
  <c r="F467" i="5" s="1"/>
  <c r="F468" i="5" s="1"/>
  <c r="F469" i="5" s="1"/>
  <c r="F470" i="5" s="1"/>
  <c r="F471" i="5" s="1"/>
  <c r="F472" i="5" s="1"/>
  <c r="F473" i="5" s="1"/>
  <c r="F474" i="5" s="1"/>
  <c r="F475" i="5" s="1"/>
  <c r="F476" i="5" s="1"/>
  <c r="F477" i="5" s="1"/>
  <c r="F478" i="5" s="1"/>
  <c r="F479" i="5" s="1"/>
  <c r="F480" i="5" s="1"/>
  <c r="F481" i="5" s="1"/>
  <c r="F482" i="5" s="1"/>
  <c r="F483" i="5" s="1"/>
  <c r="F484" i="5" s="1"/>
  <c r="F485" i="5" s="1"/>
  <c r="F486" i="5" s="1"/>
  <c r="F487" i="5" s="1"/>
  <c r="F488" i="5" s="1"/>
  <c r="F489" i="5" s="1"/>
  <c r="F490" i="5" s="1"/>
  <c r="F491" i="5" s="1"/>
  <c r="F492" i="5" s="1"/>
  <c r="F493" i="5" s="1"/>
  <c r="F494" i="5" s="1"/>
  <c r="F495" i="5" s="1"/>
  <c r="F496" i="5" s="1"/>
  <c r="F497" i="5" s="1"/>
  <c r="F498" i="5" s="1"/>
  <c r="F499" i="5" s="1"/>
  <c r="F500" i="5" s="1"/>
  <c r="F501" i="5" s="1"/>
  <c r="F502" i="5" s="1"/>
  <c r="F503" i="5" s="1"/>
  <c r="F504" i="5" s="1"/>
  <c r="F505" i="5" s="1"/>
  <c r="F506" i="5" s="1"/>
  <c r="F507" i="5" s="1"/>
  <c r="F508" i="5" s="1"/>
  <c r="F509" i="5" s="1"/>
  <c r="F510" i="5" s="1"/>
  <c r="F511" i="5" s="1"/>
  <c r="F512" i="5" s="1"/>
  <c r="F513" i="5" s="1"/>
  <c r="F514" i="5" s="1"/>
  <c r="F515" i="5" s="1"/>
  <c r="F516" i="5" s="1"/>
  <c r="F517" i="5" s="1"/>
  <c r="F518" i="5" s="1"/>
  <c r="F519" i="5" s="1"/>
  <c r="F520" i="5" s="1"/>
  <c r="F521" i="5" s="1"/>
  <c r="F522" i="5" s="1"/>
  <c r="F523" i="5" s="1"/>
  <c r="F524" i="5" s="1"/>
  <c r="F525" i="5" s="1"/>
  <c r="F526" i="5" s="1"/>
  <c r="F527" i="5" s="1"/>
  <c r="F528" i="5" s="1"/>
  <c r="F529" i="5" s="1"/>
  <c r="F530" i="5" s="1"/>
  <c r="F531" i="5" s="1"/>
  <c r="F532" i="5" s="1"/>
  <c r="F533" i="5" s="1"/>
  <c r="F534" i="5" s="1"/>
  <c r="F535" i="5" s="1"/>
  <c r="F536" i="5" s="1"/>
  <c r="F537" i="5" s="1"/>
  <c r="F538" i="5" s="1"/>
  <c r="F539" i="5" s="1"/>
  <c r="F540" i="5" s="1"/>
  <c r="F541" i="5" s="1"/>
  <c r="F542" i="5" s="1"/>
  <c r="F543" i="5" s="1"/>
  <c r="F544" i="5" s="1"/>
  <c r="F545" i="5" s="1"/>
  <c r="F546" i="5" s="1"/>
  <c r="F547" i="5" s="1"/>
  <c r="F548" i="5" s="1"/>
  <c r="F549" i="5" s="1"/>
  <c r="F550" i="5" s="1"/>
  <c r="F551" i="5" s="1"/>
  <c r="F552" i="5" s="1"/>
  <c r="F553" i="5" s="1"/>
  <c r="F554" i="5" s="1"/>
  <c r="F555" i="5" s="1"/>
  <c r="F556" i="5" s="1"/>
  <c r="F557" i="5" s="1"/>
  <c r="F558" i="5" s="1"/>
  <c r="F559" i="5" s="1"/>
  <c r="F560" i="5" s="1"/>
  <c r="F561" i="5" s="1"/>
  <c r="F562" i="5" s="1"/>
  <c r="F563" i="5" s="1"/>
  <c r="F564" i="5" s="1"/>
  <c r="F565" i="5" s="1"/>
  <c r="F566" i="5" s="1"/>
  <c r="F567" i="5" s="1"/>
  <c r="F568" i="5" s="1"/>
  <c r="F569" i="5" s="1"/>
  <c r="F570" i="5" s="1"/>
  <c r="F571" i="5" s="1"/>
  <c r="F572" i="5" s="1"/>
  <c r="F573" i="5" s="1"/>
  <c r="F574" i="5" s="1"/>
  <c r="F575" i="5" s="1"/>
  <c r="F576" i="5" s="1"/>
  <c r="F577" i="5" s="1"/>
  <c r="F578" i="5" s="1"/>
  <c r="F579" i="5" s="1"/>
  <c r="F580" i="5" s="1"/>
  <c r="F581" i="5" s="1"/>
  <c r="F582" i="5" s="1"/>
  <c r="F583" i="5" s="1"/>
  <c r="F584" i="5" s="1"/>
  <c r="F585" i="5" s="1"/>
  <c r="F586" i="5" s="1"/>
  <c r="F587" i="5" s="1"/>
  <c r="F588" i="5" s="1"/>
  <c r="F589" i="5" s="1"/>
  <c r="F590" i="5" s="1"/>
  <c r="F591" i="5" s="1"/>
  <c r="F592" i="5" s="1"/>
  <c r="F593" i="5" s="1"/>
  <c r="F594" i="5" s="1"/>
  <c r="F595" i="5" s="1"/>
  <c r="F596" i="5" s="1"/>
  <c r="F597" i="5" s="1"/>
  <c r="F598" i="5" s="1"/>
  <c r="F599" i="5" s="1"/>
  <c r="F600" i="5" s="1"/>
  <c r="F601" i="5" s="1"/>
  <c r="F602" i="5" s="1"/>
  <c r="F603" i="5" s="1"/>
  <c r="F604" i="5" s="1"/>
  <c r="F605" i="5" s="1"/>
  <c r="F606" i="5" s="1"/>
  <c r="F607" i="5" s="1"/>
  <c r="F608" i="5" s="1"/>
  <c r="F609" i="5" s="1"/>
  <c r="F610" i="5" s="1"/>
  <c r="F611" i="5" s="1"/>
  <c r="F612" i="5" s="1"/>
  <c r="F613" i="5" s="1"/>
  <c r="F614" i="5" s="1"/>
  <c r="F615" i="5" s="1"/>
  <c r="F616" i="5" s="1"/>
  <c r="F617" i="5" s="1"/>
  <c r="F618" i="5" s="1"/>
  <c r="F619" i="5" s="1"/>
  <c r="F620" i="5" s="1"/>
  <c r="F621" i="5" s="1"/>
  <c r="F622" i="5" s="1"/>
  <c r="F623" i="5" s="1"/>
  <c r="F624" i="5" s="1"/>
  <c r="F625" i="5" s="1"/>
  <c r="F626" i="5" s="1"/>
  <c r="F627" i="5" s="1"/>
  <c r="F628" i="5" s="1"/>
  <c r="F629" i="5" s="1"/>
  <c r="F630" i="5" s="1"/>
  <c r="F631" i="5" s="1"/>
  <c r="F632" i="5" s="1"/>
  <c r="F633" i="5" s="1"/>
  <c r="F634" i="5" s="1"/>
  <c r="F635" i="5" s="1"/>
  <c r="F636" i="5" s="1"/>
  <c r="F637" i="5" s="1"/>
  <c r="F638" i="5" s="1"/>
  <c r="F639" i="5" s="1"/>
  <c r="F640" i="5" s="1"/>
  <c r="F641" i="5" s="1"/>
  <c r="F642" i="5" s="1"/>
  <c r="F643" i="5" s="1"/>
  <c r="F644" i="5" s="1"/>
  <c r="F645" i="5" s="1"/>
  <c r="F646" i="5" s="1"/>
  <c r="F647" i="5" s="1"/>
  <c r="F648" i="5" s="1"/>
  <c r="F649" i="5" s="1"/>
  <c r="F650" i="5" s="1"/>
  <c r="F651" i="5" s="1"/>
  <c r="F652" i="5" s="1"/>
  <c r="F653" i="5" s="1"/>
  <c r="F654" i="5" s="1"/>
  <c r="F655" i="5" s="1"/>
  <c r="F656" i="5" s="1"/>
  <c r="F657" i="5" s="1"/>
  <c r="F658" i="5" s="1"/>
  <c r="F659" i="5" s="1"/>
  <c r="F660" i="5" s="1"/>
  <c r="F661" i="5" s="1"/>
  <c r="F662" i="5" s="1"/>
  <c r="F663" i="5" s="1"/>
  <c r="F664" i="5" s="1"/>
  <c r="F665" i="5" s="1"/>
  <c r="F666" i="5" s="1"/>
  <c r="F667" i="5" s="1"/>
  <c r="F668" i="5" s="1"/>
  <c r="F669" i="5" s="1"/>
  <c r="F670" i="5" s="1"/>
  <c r="F671" i="5" s="1"/>
  <c r="F672" i="5" s="1"/>
  <c r="F673" i="5" s="1"/>
  <c r="F3" i="6" s="1"/>
  <c r="F4" i="6" s="1"/>
  <c r="F5" i="6" s="1"/>
  <c r="F6" i="6" s="1"/>
  <c r="F7" i="6" s="1"/>
  <c r="F8" i="6" s="1"/>
  <c r="F9" i="6" s="1"/>
  <c r="F10" i="6" s="1"/>
  <c r="F11" i="6" s="1"/>
  <c r="F12" i="6" s="1"/>
  <c r="F13" i="6" s="1"/>
  <c r="F14" i="6" s="1"/>
  <c r="F15" i="6" s="1"/>
  <c r="F16" i="6" s="1"/>
  <c r="F17" i="6" s="1"/>
  <c r="F18" i="6" s="1"/>
  <c r="F19" i="6" s="1"/>
  <c r="F20" i="6" s="1"/>
  <c r="F21" i="6" s="1"/>
  <c r="F22" i="6" s="1"/>
  <c r="F23" i="6" s="1"/>
  <c r="F24" i="6" s="1"/>
  <c r="F25" i="6" s="1"/>
  <c r="F26" i="6" s="1"/>
  <c r="F27" i="6" s="1"/>
  <c r="F28" i="6" s="1"/>
  <c r="F29" i="6" s="1"/>
  <c r="F30" i="6" s="1"/>
  <c r="F31" i="6" s="1"/>
  <c r="F32" i="6" s="1"/>
  <c r="F33" i="6" s="1"/>
  <c r="F34" i="6" s="1"/>
  <c r="F35" i="6" s="1"/>
  <c r="F36" i="6" s="1"/>
  <c r="F37" i="6" s="1"/>
  <c r="F38" i="6" s="1"/>
  <c r="F39" i="6" s="1"/>
  <c r="F40" i="6" s="1"/>
  <c r="F41" i="6" s="1"/>
  <c r="F42" i="6" s="1"/>
  <c r="F43" i="6" s="1"/>
  <c r="F44" i="6" s="1"/>
  <c r="F45" i="6" s="1"/>
  <c r="F46" i="6" s="1"/>
  <c r="F47" i="6" s="1"/>
  <c r="F48" i="6" s="1"/>
  <c r="F49" i="6" s="1"/>
  <c r="F50" i="6" s="1"/>
  <c r="F51" i="6" s="1"/>
  <c r="F52" i="6" s="1"/>
  <c r="F53" i="6" s="1"/>
  <c r="F54" i="6" s="1"/>
  <c r="F55" i="6" s="1"/>
  <c r="F56" i="6" s="1"/>
  <c r="F57" i="6" s="1"/>
  <c r="F58" i="6" s="1"/>
  <c r="F59" i="6" s="1"/>
  <c r="F60" i="6" s="1"/>
  <c r="F61" i="6" s="1"/>
  <c r="F62" i="6" s="1"/>
  <c r="F63" i="6" s="1"/>
  <c r="F64" i="6" s="1"/>
  <c r="F65" i="6" s="1"/>
  <c r="F66" i="6" s="1"/>
  <c r="F67" i="6" s="1"/>
  <c r="F68" i="6" s="1"/>
  <c r="F69" i="6" s="1"/>
  <c r="F70" i="6" s="1"/>
  <c r="F71" i="6" s="1"/>
  <c r="F72" i="6" s="1"/>
  <c r="F73" i="6" s="1"/>
  <c r="F74" i="6" s="1"/>
  <c r="F75" i="6" s="1"/>
  <c r="F76" i="6" s="1"/>
  <c r="F77" i="6" s="1"/>
  <c r="F78" i="6" s="1"/>
  <c r="F79" i="6" s="1"/>
  <c r="F80" i="6" s="1"/>
  <c r="F81" i="6" s="1"/>
  <c r="F82" i="6" s="1"/>
  <c r="F83" i="6" s="1"/>
  <c r="F84" i="6" s="1"/>
  <c r="F85" i="6" s="1"/>
  <c r="F86" i="6" s="1"/>
  <c r="F87" i="6" s="1"/>
  <c r="F88" i="6" s="1"/>
  <c r="F89" i="6" s="1"/>
  <c r="F90" i="6" s="1"/>
  <c r="F91" i="6" s="1"/>
  <c r="F92" i="6" s="1"/>
  <c r="F93" i="6" s="1"/>
  <c r="F94" i="6" s="1"/>
  <c r="F95" i="6" s="1"/>
  <c r="F96" i="6" s="1"/>
  <c r="F97" i="6" s="1"/>
  <c r="F98" i="6" s="1"/>
  <c r="F99" i="6" s="1"/>
  <c r="F100" i="6" s="1"/>
  <c r="F101" i="6" s="1"/>
  <c r="F102" i="6" s="1"/>
  <c r="F103" i="6" s="1"/>
  <c r="F104" i="6" s="1"/>
  <c r="F105" i="6" s="1"/>
  <c r="F106" i="6" s="1"/>
  <c r="F107" i="6" s="1"/>
  <c r="F108" i="6" s="1"/>
  <c r="F109" i="6" s="1"/>
  <c r="F110" i="6" s="1"/>
  <c r="F111" i="6" s="1"/>
  <c r="F112" i="6" s="1"/>
  <c r="F113" i="6" s="1"/>
  <c r="F114" i="6" s="1"/>
  <c r="F115" i="6" s="1"/>
  <c r="F116" i="6" s="1"/>
  <c r="F117" i="6" s="1"/>
  <c r="F118" i="6" s="1"/>
  <c r="F119" i="6" s="1"/>
  <c r="F120" i="6" s="1"/>
  <c r="F121" i="6" s="1"/>
  <c r="F122" i="6" s="1"/>
  <c r="F123" i="6" s="1"/>
  <c r="F124" i="6" s="1"/>
  <c r="F125" i="6" s="1"/>
  <c r="F126" i="6" s="1"/>
  <c r="F127" i="6" s="1"/>
  <c r="F128" i="6" s="1"/>
  <c r="F129" i="6" s="1"/>
  <c r="F130" i="6" s="1"/>
  <c r="F131" i="6" s="1"/>
  <c r="F132" i="6" s="1"/>
  <c r="F133" i="6" s="1"/>
  <c r="F134" i="6" s="1"/>
  <c r="F135" i="6" s="1"/>
  <c r="F136" i="6" s="1"/>
  <c r="F137" i="6" s="1"/>
  <c r="F138" i="6" s="1"/>
  <c r="F139" i="6" s="1"/>
  <c r="F140" i="6" s="1"/>
  <c r="F141" i="6" s="1"/>
  <c r="F142" i="6" s="1"/>
  <c r="F143" i="6" s="1"/>
  <c r="F144" i="6" s="1"/>
  <c r="F145" i="6" s="1"/>
  <c r="F146" i="6" s="1"/>
  <c r="F147" i="6" s="1"/>
  <c r="F148" i="6" s="1"/>
  <c r="F149" i="6" s="1"/>
  <c r="F150" i="6" s="1"/>
  <c r="F151" i="6" s="1"/>
  <c r="F152" i="6" s="1"/>
  <c r="F153" i="6" s="1"/>
  <c r="F154" i="6" s="1"/>
  <c r="F155" i="6" s="1"/>
  <c r="F156" i="6" s="1"/>
  <c r="F157" i="6" s="1"/>
  <c r="F158" i="6" s="1"/>
  <c r="F159" i="6" s="1"/>
  <c r="F160" i="6" s="1"/>
  <c r="F161" i="6" s="1"/>
  <c r="F162" i="6" s="1"/>
  <c r="F163" i="6" s="1"/>
  <c r="F164" i="6" s="1"/>
  <c r="F165" i="6" s="1"/>
  <c r="F166" i="6" s="1"/>
  <c r="F167" i="6" s="1"/>
  <c r="F168" i="6" s="1"/>
  <c r="F169" i="6" s="1"/>
  <c r="F170" i="6" s="1"/>
  <c r="F171" i="6" s="1"/>
  <c r="F172" i="6" s="1"/>
  <c r="F173" i="6" s="1"/>
  <c r="F174" i="6" s="1"/>
  <c r="F175" i="6" s="1"/>
  <c r="F176" i="6" s="1"/>
  <c r="F177" i="6" s="1"/>
  <c r="F178" i="6" s="1"/>
  <c r="F179" i="6" s="1"/>
  <c r="F180" i="6" s="1"/>
  <c r="F181" i="6" s="1"/>
  <c r="F182" i="6" s="1"/>
  <c r="F183" i="6" s="1"/>
  <c r="F184" i="6" s="1"/>
  <c r="F185" i="6" s="1"/>
  <c r="F186" i="6" s="1"/>
  <c r="F187" i="6" s="1"/>
  <c r="F188" i="6" s="1"/>
  <c r="F189" i="6" s="1"/>
  <c r="F190" i="6" s="1"/>
  <c r="F191" i="6" s="1"/>
  <c r="F192" i="6" s="1"/>
  <c r="F193" i="6" s="1"/>
  <c r="F194" i="6" s="1"/>
  <c r="F195" i="6" s="1"/>
  <c r="F196" i="6" s="1"/>
  <c r="F197" i="6" s="1"/>
  <c r="F198" i="6" s="1"/>
  <c r="F199" i="6" s="1"/>
  <c r="F200" i="6" s="1"/>
  <c r="F201" i="6" s="1"/>
  <c r="F202" i="6" s="1"/>
  <c r="F203" i="6" s="1"/>
  <c r="F204" i="6" s="1"/>
  <c r="F205" i="6" s="1"/>
  <c r="F206" i="6" s="1"/>
  <c r="F207" i="6" s="1"/>
  <c r="F208" i="6" s="1"/>
  <c r="F209" i="6" s="1"/>
  <c r="F210" i="6" s="1"/>
  <c r="F211" i="6" s="1"/>
  <c r="F212" i="6" s="1"/>
  <c r="F213" i="6" s="1"/>
  <c r="F214" i="6" s="1"/>
  <c r="F215" i="6" s="1"/>
  <c r="F216" i="6" s="1"/>
  <c r="F217" i="6" s="1"/>
  <c r="F218" i="6" s="1"/>
  <c r="F219" i="6" s="1"/>
  <c r="F220" i="6" s="1"/>
  <c r="F221" i="6" s="1"/>
  <c r="F222" i="6" s="1"/>
  <c r="F223" i="6" s="1"/>
  <c r="F224" i="6" s="1"/>
  <c r="F225" i="6" s="1"/>
  <c r="F226" i="6" s="1"/>
  <c r="F227" i="6" s="1"/>
  <c r="F228" i="6" s="1"/>
  <c r="F229" i="6" s="1"/>
  <c r="F230" i="6" s="1"/>
  <c r="F231" i="6" s="1"/>
  <c r="F232" i="6" s="1"/>
  <c r="F233" i="6" s="1"/>
  <c r="F234" i="6" s="1"/>
  <c r="F235" i="6" s="1"/>
  <c r="F236" i="6" s="1"/>
  <c r="F237" i="6" s="1"/>
  <c r="F238" i="6" s="1"/>
  <c r="F239" i="6" s="1"/>
  <c r="F240" i="6" s="1"/>
  <c r="F241" i="6" s="1"/>
  <c r="F242" i="6" s="1"/>
  <c r="F243" i="6" s="1"/>
  <c r="F244" i="6" s="1"/>
  <c r="F245" i="6" s="1"/>
  <c r="F246" i="6" s="1"/>
  <c r="F247" i="6" s="1"/>
  <c r="F248" i="6" s="1"/>
  <c r="F249" i="6" s="1"/>
  <c r="F250" i="6" s="1"/>
  <c r="F251" i="6" s="1"/>
  <c r="F252" i="6" s="1"/>
  <c r="F253" i="6" s="1"/>
  <c r="F254" i="6" s="1"/>
  <c r="F255" i="6" s="1"/>
  <c r="F256" i="6" s="1"/>
  <c r="F257" i="6" s="1"/>
  <c r="F258" i="6" s="1"/>
  <c r="F259" i="6" s="1"/>
  <c r="F260" i="6" s="1"/>
  <c r="F261" i="6" s="1"/>
  <c r="F262" i="6" s="1"/>
  <c r="F263" i="6" s="1"/>
  <c r="F264" i="6" s="1"/>
  <c r="F265" i="6" s="1"/>
  <c r="F266" i="6" s="1"/>
  <c r="F267" i="6" s="1"/>
  <c r="F268" i="6" s="1"/>
  <c r="F269" i="6" s="1"/>
  <c r="F270" i="6" s="1"/>
  <c r="F271" i="6" s="1"/>
  <c r="F272" i="6" s="1"/>
  <c r="F273" i="6" s="1"/>
  <c r="F274" i="6" s="1"/>
  <c r="F275" i="6" s="1"/>
  <c r="F276" i="6" s="1"/>
  <c r="F277" i="6" s="1"/>
  <c r="F278" i="6" s="1"/>
  <c r="F279" i="6" s="1"/>
  <c r="F280" i="6" s="1"/>
  <c r="F281" i="6" s="1"/>
  <c r="F282" i="6" s="1"/>
  <c r="F283" i="6" s="1"/>
  <c r="F284" i="6" s="1"/>
  <c r="F285" i="6" s="1"/>
  <c r="F286" i="6" s="1"/>
  <c r="F287" i="6" s="1"/>
  <c r="F288" i="6" s="1"/>
  <c r="F289" i="6" s="1"/>
  <c r="F290" i="6" s="1"/>
  <c r="F291" i="6" s="1"/>
  <c r="F292" i="6" s="1"/>
  <c r="F293" i="6" s="1"/>
  <c r="F294" i="6" s="1"/>
  <c r="F295" i="6" s="1"/>
  <c r="F296" i="6" s="1"/>
  <c r="F297" i="6" s="1"/>
  <c r="F298" i="6" s="1"/>
  <c r="F299" i="6" s="1"/>
  <c r="F300" i="6" s="1"/>
  <c r="F301" i="6" s="1"/>
  <c r="F302" i="6" s="1"/>
  <c r="F303" i="6" s="1"/>
  <c r="F304" i="6" s="1"/>
  <c r="F305" i="6" s="1"/>
  <c r="F306" i="6" s="1"/>
  <c r="F307" i="6" s="1"/>
  <c r="F308" i="6" s="1"/>
  <c r="F309" i="6" s="1"/>
  <c r="F310" i="6" s="1"/>
  <c r="F311" i="6" s="1"/>
  <c r="F312" i="6" s="1"/>
  <c r="F313" i="6" s="1"/>
  <c r="F314" i="6" s="1"/>
  <c r="F315" i="6" s="1"/>
  <c r="F316" i="6" s="1"/>
  <c r="F317" i="6" s="1"/>
  <c r="F318" i="6" s="1"/>
  <c r="F319" i="6" s="1"/>
  <c r="F320" i="6" s="1"/>
  <c r="F321" i="6" s="1"/>
  <c r="F322" i="6" s="1"/>
  <c r="F323" i="6" s="1"/>
  <c r="F324" i="6" s="1"/>
  <c r="F325" i="6" s="1"/>
  <c r="F326" i="6" s="1"/>
  <c r="F327" i="6" s="1"/>
  <c r="F328" i="6" s="1"/>
  <c r="F329" i="6" s="1"/>
  <c r="F330" i="6" s="1"/>
  <c r="F331" i="6" s="1"/>
  <c r="F332" i="6" s="1"/>
  <c r="F333" i="6" s="1"/>
  <c r="F334" i="6" s="1"/>
  <c r="F335" i="6" s="1"/>
  <c r="F336" i="6" s="1"/>
  <c r="F337" i="6" s="1"/>
  <c r="F338" i="6" s="1"/>
  <c r="F339" i="6" s="1"/>
  <c r="F340" i="6" s="1"/>
  <c r="F341" i="6" s="1"/>
  <c r="F342" i="6" s="1"/>
  <c r="F343" i="6" s="1"/>
  <c r="F344" i="6" s="1"/>
  <c r="F345" i="6" s="1"/>
  <c r="F346" i="6" s="1"/>
  <c r="F347" i="6" s="1"/>
  <c r="F348" i="6" s="1"/>
  <c r="F349" i="6" s="1"/>
  <c r="F350" i="6" s="1"/>
  <c r="F351" i="6" s="1"/>
  <c r="F352" i="6" s="1"/>
  <c r="F353" i="6" s="1"/>
  <c r="F354" i="6" s="1"/>
  <c r="F355" i="6" s="1"/>
  <c r="F356" i="6" s="1"/>
  <c r="F357" i="6" s="1"/>
  <c r="F358" i="6" s="1"/>
  <c r="F359" i="6" s="1"/>
  <c r="F360" i="6" s="1"/>
  <c r="F361" i="6" s="1"/>
  <c r="F362" i="6" s="1"/>
  <c r="F363" i="6" s="1"/>
  <c r="F364" i="6" s="1"/>
  <c r="F365" i="6" s="1"/>
  <c r="F366" i="6" s="1"/>
  <c r="F367" i="6" s="1"/>
  <c r="F368" i="6" s="1"/>
  <c r="F369" i="6" s="1"/>
  <c r="F370" i="6" s="1"/>
  <c r="F371" i="6" s="1"/>
  <c r="F372" i="6" s="1"/>
  <c r="F373" i="6" s="1"/>
  <c r="F374" i="6" s="1"/>
  <c r="F375" i="6" s="1"/>
  <c r="F376" i="6" s="1"/>
  <c r="F377" i="6" s="1"/>
  <c r="F378" i="6" s="1"/>
  <c r="F379" i="6" s="1"/>
  <c r="F380" i="6" s="1"/>
  <c r="F381" i="6" s="1"/>
  <c r="F382" i="6" s="1"/>
  <c r="F383" i="6" s="1"/>
  <c r="F384" i="6" s="1"/>
  <c r="F385" i="6" s="1"/>
  <c r="F386" i="6" s="1"/>
  <c r="F387" i="6" s="1"/>
  <c r="F388" i="6" s="1"/>
  <c r="F389" i="6" s="1"/>
  <c r="F390" i="6" s="1"/>
  <c r="F391" i="6" s="1"/>
  <c r="F392" i="6" s="1"/>
  <c r="F393" i="6" s="1"/>
  <c r="F394" i="6" s="1"/>
  <c r="F395" i="6" s="1"/>
  <c r="F396" i="6" s="1"/>
  <c r="F397" i="6" s="1"/>
  <c r="F398" i="6" s="1"/>
  <c r="F399" i="6" s="1"/>
  <c r="F400" i="6" s="1"/>
  <c r="F401" i="6" s="1"/>
  <c r="F402" i="6" s="1"/>
  <c r="F403" i="6" s="1"/>
  <c r="F404" i="6" s="1"/>
  <c r="F405" i="6" s="1"/>
  <c r="F406" i="6" s="1"/>
  <c r="F407" i="6" s="1"/>
  <c r="F408" i="6" s="1"/>
  <c r="F409" i="6" s="1"/>
  <c r="F410" i="6" s="1"/>
  <c r="F411" i="6" s="1"/>
  <c r="F412" i="6" s="1"/>
  <c r="F413" i="6" s="1"/>
  <c r="F414" i="6" s="1"/>
  <c r="F415" i="6" s="1"/>
  <c r="F416" i="6" s="1"/>
  <c r="F417" i="6" s="1"/>
  <c r="F418" i="6" s="1"/>
  <c r="F419" i="6" s="1"/>
  <c r="F420" i="6" s="1"/>
  <c r="F421" i="6" s="1"/>
  <c r="F422" i="6" s="1"/>
  <c r="F423" i="6" s="1"/>
  <c r="F424" i="6" s="1"/>
  <c r="F425" i="6" s="1"/>
  <c r="F426" i="6" s="1"/>
  <c r="F427" i="6" s="1"/>
  <c r="F428" i="6" s="1"/>
  <c r="F429" i="6" s="1"/>
  <c r="F430" i="6" s="1"/>
  <c r="F431" i="6" s="1"/>
  <c r="F432" i="6" s="1"/>
  <c r="F433" i="6" s="1"/>
  <c r="F434" i="6" s="1"/>
  <c r="F435" i="6" s="1"/>
  <c r="F436" i="6" s="1"/>
  <c r="F437" i="6" s="1"/>
  <c r="F438" i="6" s="1"/>
  <c r="F439" i="6" s="1"/>
  <c r="F440" i="6" s="1"/>
  <c r="F441" i="6" s="1"/>
  <c r="F442" i="6" s="1"/>
  <c r="F443" i="6" s="1"/>
  <c r="F444" i="6" s="1"/>
  <c r="F445" i="6" s="1"/>
  <c r="F446" i="6" s="1"/>
  <c r="F447" i="6" s="1"/>
  <c r="F448" i="6" s="1"/>
  <c r="F449" i="6" s="1"/>
  <c r="F450" i="6" s="1"/>
  <c r="F451" i="6" s="1"/>
  <c r="F452" i="6" s="1"/>
  <c r="F453" i="6" s="1"/>
  <c r="F454" i="6" s="1"/>
  <c r="F455" i="6" s="1"/>
  <c r="F456" i="6" s="1"/>
  <c r="F457" i="6" s="1"/>
  <c r="F458" i="6" s="1"/>
  <c r="F459" i="6" s="1"/>
  <c r="F460" i="6" s="1"/>
  <c r="F461" i="6" s="1"/>
  <c r="F462" i="6" s="1"/>
  <c r="F463" i="6" s="1"/>
  <c r="F464" i="6" s="1"/>
  <c r="F465" i="6" s="1"/>
  <c r="F466" i="6" s="1"/>
  <c r="F467" i="6" s="1"/>
  <c r="F468" i="6" s="1"/>
  <c r="F469" i="6" s="1"/>
  <c r="F470" i="6" s="1"/>
  <c r="F471" i="6" s="1"/>
  <c r="F472" i="6" s="1"/>
  <c r="F473" i="6" s="1"/>
  <c r="F474" i="6" s="1"/>
  <c r="F475" i="6" s="1"/>
  <c r="F476" i="6" s="1"/>
  <c r="F477" i="6" s="1"/>
  <c r="F478" i="6" s="1"/>
  <c r="F479" i="6" s="1"/>
  <c r="F480" i="6" s="1"/>
  <c r="F481" i="6" s="1"/>
  <c r="F482" i="6" s="1"/>
  <c r="F483" i="6" s="1"/>
  <c r="F484" i="6" s="1"/>
  <c r="F485" i="6" s="1"/>
  <c r="F486" i="6" s="1"/>
  <c r="F487" i="6" s="1"/>
  <c r="F488" i="6" s="1"/>
  <c r="F489" i="6" s="1"/>
  <c r="F490" i="6" s="1"/>
  <c r="F491" i="6" s="1"/>
  <c r="F492" i="6" s="1"/>
  <c r="F493" i="6" s="1"/>
  <c r="F494" i="6" s="1"/>
  <c r="F495" i="6" s="1"/>
  <c r="F496" i="6" s="1"/>
  <c r="F497" i="6" s="1"/>
  <c r="F498" i="6" s="1"/>
  <c r="F499" i="6" s="1"/>
  <c r="F500" i="6" s="1"/>
  <c r="F501" i="6" s="1"/>
  <c r="F502" i="6" s="1"/>
  <c r="F503" i="6" s="1"/>
  <c r="F504" i="6" s="1"/>
  <c r="F505" i="6" s="1"/>
  <c r="F506" i="6" s="1"/>
  <c r="F507" i="6" s="1"/>
  <c r="F508" i="6" s="1"/>
  <c r="F509" i="6" s="1"/>
  <c r="F510" i="6" s="1"/>
  <c r="F511" i="6" s="1"/>
  <c r="F512" i="6" s="1"/>
  <c r="F513" i="6" s="1"/>
  <c r="F514" i="6" s="1"/>
  <c r="F515" i="6" s="1"/>
  <c r="F516" i="6" s="1"/>
  <c r="F517" i="6" s="1"/>
  <c r="F518" i="6" s="1"/>
  <c r="F519" i="6" s="1"/>
  <c r="F520" i="6" s="1"/>
  <c r="F521" i="6" s="1"/>
  <c r="F522" i="6" s="1"/>
  <c r="F523" i="6" s="1"/>
  <c r="F524" i="6" s="1"/>
  <c r="F525" i="6" s="1"/>
  <c r="F526" i="6" s="1"/>
  <c r="F527" i="6" s="1"/>
  <c r="F528" i="6" s="1"/>
  <c r="F529" i="6" s="1"/>
  <c r="F530" i="6" s="1"/>
  <c r="F531" i="6" s="1"/>
  <c r="F532" i="6" s="1"/>
  <c r="F533" i="6" s="1"/>
  <c r="F534" i="6" s="1"/>
  <c r="F535" i="6" s="1"/>
  <c r="F536" i="6" s="1"/>
  <c r="F537" i="6" s="1"/>
  <c r="F538" i="6" s="1"/>
  <c r="F539" i="6" s="1"/>
  <c r="F540" i="6" s="1"/>
  <c r="F541" i="6" s="1"/>
  <c r="F542" i="6" s="1"/>
  <c r="F543" i="6" s="1"/>
  <c r="F544" i="6" s="1"/>
  <c r="F545" i="6" s="1"/>
  <c r="F546" i="6" s="1"/>
  <c r="F547" i="6" s="1"/>
  <c r="F548" i="6" s="1"/>
  <c r="F549" i="6" s="1"/>
  <c r="F550" i="6" s="1"/>
  <c r="F551" i="6" s="1"/>
  <c r="F552" i="6" s="1"/>
  <c r="F553" i="6" s="1"/>
  <c r="F554" i="6" s="1"/>
  <c r="F555" i="6" s="1"/>
  <c r="F556" i="6" s="1"/>
  <c r="F557" i="6" s="1"/>
  <c r="F558" i="6" s="1"/>
  <c r="F559" i="6" s="1"/>
  <c r="F560" i="6" s="1"/>
  <c r="F561" i="6" s="1"/>
  <c r="F562" i="6" s="1"/>
  <c r="F563" i="6" s="1"/>
  <c r="F564" i="6" s="1"/>
  <c r="F565" i="6" s="1"/>
  <c r="F566" i="6" s="1"/>
  <c r="F567" i="6" s="1"/>
  <c r="F568" i="6" s="1"/>
  <c r="F569" i="6" s="1"/>
  <c r="F570" i="6" s="1"/>
  <c r="F571" i="6" s="1"/>
  <c r="F572" i="6" s="1"/>
  <c r="F573" i="6" s="1"/>
  <c r="F574" i="6" s="1"/>
  <c r="F575" i="6" s="1"/>
  <c r="F576" i="6" s="1"/>
  <c r="F577" i="6" s="1"/>
  <c r="F578" i="6" s="1"/>
  <c r="F579" i="6" s="1"/>
  <c r="F580" i="6" s="1"/>
  <c r="F581" i="6" s="1"/>
  <c r="F582" i="6" s="1"/>
  <c r="F583" i="6" s="1"/>
  <c r="F584" i="6" s="1"/>
  <c r="F585" i="6" s="1"/>
  <c r="F586" i="6" s="1"/>
  <c r="F587" i="6" s="1"/>
  <c r="F588" i="6" s="1"/>
  <c r="F589" i="6" s="1"/>
  <c r="F590" i="6" s="1"/>
  <c r="F591" i="6" s="1"/>
  <c r="F592" i="6" s="1"/>
  <c r="F593" i="6" s="1"/>
  <c r="F594" i="6" s="1"/>
  <c r="F595" i="6" s="1"/>
  <c r="F596" i="6" s="1"/>
  <c r="F597" i="6" s="1"/>
  <c r="F598" i="6" s="1"/>
  <c r="F599" i="6" s="1"/>
  <c r="F600" i="6" s="1"/>
  <c r="F601" i="6" s="1"/>
  <c r="F602" i="6" s="1"/>
  <c r="F603" i="6" s="1"/>
  <c r="F604" i="6" s="1"/>
  <c r="F605" i="6" s="1"/>
  <c r="F606" i="6" s="1"/>
  <c r="F607" i="6" s="1"/>
  <c r="F608" i="6" s="1"/>
  <c r="F609" i="6" s="1"/>
  <c r="F610" i="6" s="1"/>
  <c r="F611" i="6" s="1"/>
  <c r="F612" i="6" s="1"/>
  <c r="F613" i="6" s="1"/>
  <c r="F614" i="6" s="1"/>
  <c r="F615" i="6" s="1"/>
  <c r="F616" i="6" s="1"/>
  <c r="F617" i="6" s="1"/>
  <c r="F618" i="6" s="1"/>
  <c r="F619" i="6" s="1"/>
  <c r="F620" i="6" s="1"/>
  <c r="F621" i="6" s="1"/>
  <c r="F622" i="6" s="1"/>
  <c r="F623" i="6" s="1"/>
  <c r="F624" i="6" s="1"/>
  <c r="F625" i="6" s="1"/>
  <c r="F626" i="6" s="1"/>
  <c r="F627" i="6" s="1"/>
  <c r="F628" i="6" s="1"/>
  <c r="F629" i="6" s="1"/>
  <c r="F630" i="6" s="1"/>
  <c r="F631" i="6" s="1"/>
  <c r="F632" i="6" s="1"/>
  <c r="F633" i="6" s="1"/>
  <c r="F634" i="6" s="1"/>
  <c r="F635" i="6" s="1"/>
  <c r="F636" i="6" s="1"/>
  <c r="F637" i="6" s="1"/>
  <c r="F638" i="6" s="1"/>
  <c r="F639" i="6" s="1"/>
  <c r="F640" i="6" s="1"/>
  <c r="F641" i="6" s="1"/>
  <c r="F642" i="6" s="1"/>
  <c r="F643" i="6" s="1"/>
  <c r="F644" i="6" s="1"/>
  <c r="F645" i="6" s="1"/>
  <c r="F646" i="6" s="1"/>
  <c r="F647" i="6" s="1"/>
  <c r="F648" i="6" s="1"/>
  <c r="F649" i="6" s="1"/>
  <c r="F650" i="6" s="1"/>
  <c r="F651" i="6" s="1"/>
  <c r="F652" i="6" s="1"/>
  <c r="F653" i="6" s="1"/>
  <c r="F654" i="6" s="1"/>
  <c r="F655" i="6" s="1"/>
  <c r="F656" i="6" s="1"/>
  <c r="F657" i="6" s="1"/>
  <c r="F658" i="6" s="1"/>
  <c r="F659" i="6" s="1"/>
  <c r="F660" i="6" s="1"/>
  <c r="F661" i="6" s="1"/>
  <c r="F662" i="6" s="1"/>
  <c r="F663" i="6" s="1"/>
  <c r="F664" i="6" s="1"/>
  <c r="F665" i="6" s="1"/>
  <c r="F666" i="6" s="1"/>
  <c r="F667" i="6" s="1"/>
  <c r="F668" i="6" s="1"/>
  <c r="F669" i="6" s="1"/>
  <c r="F670" i="6" s="1"/>
  <c r="F671" i="6" s="1"/>
  <c r="F672" i="6" s="1"/>
  <c r="F673" i="6" s="1"/>
  <c r="F674" i="6" s="1"/>
  <c r="F675" i="6" s="1"/>
  <c r="F676" i="6" s="1"/>
  <c r="F677" i="6" s="1"/>
  <c r="F678" i="6" s="1"/>
  <c r="F679" i="6" s="1"/>
  <c r="F680" i="6" s="1"/>
  <c r="F681" i="6" s="1"/>
  <c r="F682" i="6" s="1"/>
  <c r="F683" i="6" s="1"/>
  <c r="F684" i="6" s="1"/>
  <c r="F685" i="6" s="1"/>
  <c r="F686" i="6" s="1"/>
  <c r="F687" i="6" s="1"/>
  <c r="F688" i="6" s="1"/>
  <c r="F689" i="6" s="1"/>
  <c r="F690" i="6" s="1"/>
  <c r="F691" i="6" s="1"/>
  <c r="F692" i="6" s="1"/>
  <c r="F693" i="6" s="1"/>
  <c r="F694" i="6" s="1"/>
  <c r="F695" i="6" s="1"/>
  <c r="F696" i="6" s="1"/>
  <c r="F697" i="6" s="1"/>
  <c r="F698" i="6" s="1"/>
  <c r="F699" i="6" s="1"/>
  <c r="F700" i="6" s="1"/>
  <c r="F701" i="6" s="1"/>
  <c r="F702" i="6" s="1"/>
  <c r="F703" i="6" s="1"/>
  <c r="F704" i="6" s="1"/>
  <c r="F705" i="6" s="1"/>
  <c r="F706" i="6" s="1"/>
  <c r="F707" i="6" s="1"/>
  <c r="F708" i="6" s="1"/>
  <c r="F709" i="6" s="1"/>
  <c r="F710" i="6" s="1"/>
  <c r="F711" i="6" s="1"/>
  <c r="F712" i="6" s="1"/>
  <c r="F713" i="6" s="1"/>
  <c r="F714" i="6" s="1"/>
  <c r="F715" i="6" s="1"/>
  <c r="F716" i="6" s="1"/>
  <c r="F717" i="6" s="1"/>
  <c r="F718" i="6" s="1"/>
  <c r="F719" i="6" s="1"/>
  <c r="F720" i="6" s="1"/>
  <c r="F721" i="6" s="1"/>
  <c r="F722" i="6" s="1"/>
  <c r="F723" i="6" s="1"/>
  <c r="F724" i="6" s="1"/>
  <c r="F725" i="6" s="1"/>
  <c r="F726" i="6" s="1"/>
  <c r="F727" i="6" s="1"/>
  <c r="F728" i="6" s="1"/>
  <c r="F729" i="6" s="1"/>
  <c r="F730" i="6" s="1"/>
  <c r="F731" i="6" s="1"/>
  <c r="F732" i="6" s="1"/>
  <c r="F733" i="6" s="1"/>
  <c r="F734" i="6" s="1"/>
  <c r="F735" i="6" s="1"/>
  <c r="F736" i="6" s="1"/>
  <c r="F737" i="6" s="1"/>
  <c r="F738" i="6" s="1"/>
  <c r="F739" i="6" s="1"/>
  <c r="F740" i="6" s="1"/>
  <c r="F741" i="6" s="1"/>
  <c r="F742" i="6" s="1"/>
  <c r="F743" i="6" s="1"/>
  <c r="F744" i="6" s="1"/>
  <c r="F745" i="6" s="1"/>
  <c r="F746" i="6" s="1"/>
  <c r="F747" i="6" s="1"/>
  <c r="F748" i="6" s="1"/>
  <c r="F749" i="6" s="1"/>
  <c r="F750" i="6" s="1"/>
  <c r="F751" i="6" s="1"/>
  <c r="F752" i="6" s="1"/>
  <c r="F753" i="6" s="1"/>
  <c r="F754" i="6" s="1"/>
  <c r="F755" i="6" s="1"/>
  <c r="F756" i="6" s="1"/>
  <c r="F757" i="6" s="1"/>
  <c r="F758" i="6" s="1"/>
  <c r="F759" i="6" s="1"/>
  <c r="F760" i="6" s="1"/>
  <c r="F761" i="6" s="1"/>
  <c r="F762" i="6" s="1"/>
  <c r="F763" i="6" s="1"/>
  <c r="F764" i="6" s="1"/>
  <c r="F765" i="6" s="1"/>
  <c r="F766" i="6" s="1"/>
  <c r="F767" i="6" s="1"/>
  <c r="F768" i="6" s="1"/>
  <c r="F769" i="6" s="1"/>
  <c r="F770" i="6" s="1"/>
  <c r="F771" i="6" s="1"/>
  <c r="F772" i="6" s="1"/>
  <c r="F773" i="6" s="1"/>
  <c r="F774" i="6" s="1"/>
  <c r="F775" i="6" s="1"/>
  <c r="F776" i="6" s="1"/>
  <c r="F777" i="6" s="1"/>
  <c r="F778" i="6" s="1"/>
  <c r="F779" i="6" s="1"/>
  <c r="F780" i="6" s="1"/>
  <c r="F781" i="6" s="1"/>
  <c r="F782" i="6" s="1"/>
  <c r="F783" i="6" s="1"/>
  <c r="F784" i="6" s="1"/>
  <c r="F785" i="6" s="1"/>
  <c r="F786" i="6" s="1"/>
  <c r="F787" i="6" s="1"/>
  <c r="F788" i="6" s="1"/>
  <c r="F789" i="6" s="1"/>
  <c r="F790" i="6" s="1"/>
  <c r="F791" i="6" s="1"/>
  <c r="F792" i="6" s="1"/>
  <c r="F793" i="6" s="1"/>
  <c r="F794" i="6" s="1"/>
  <c r="F795" i="6" s="1"/>
  <c r="F796" i="6" s="1"/>
  <c r="F797" i="6" s="1"/>
  <c r="F798" i="6" s="1"/>
  <c r="F799" i="6" s="1"/>
  <c r="F801" i="6" s="1"/>
  <c r="F802" i="6" s="1"/>
  <c r="F803" i="6" s="1"/>
  <c r="F804" i="6" s="1"/>
  <c r="F805" i="6" s="1"/>
  <c r="F806" i="6" s="1"/>
  <c r="F807" i="6" s="1"/>
  <c r="F808" i="6" s="1"/>
  <c r="F809" i="6" s="1"/>
  <c r="F810" i="6" s="1"/>
  <c r="F811" i="6" s="1"/>
  <c r="F812" i="6" s="1"/>
  <c r="F813" i="6" s="1"/>
  <c r="F814" i="6" s="1"/>
  <c r="F815" i="6" s="1"/>
  <c r="F816" i="6" s="1"/>
  <c r="F817" i="6" s="1"/>
  <c r="F818" i="6" s="1"/>
  <c r="F819" i="6" s="1"/>
  <c r="F820" i="6" s="1"/>
  <c r="F821" i="6" s="1"/>
  <c r="F822" i="6" s="1"/>
  <c r="F823" i="6" s="1"/>
  <c r="F824" i="6" s="1"/>
  <c r="F825" i="6" s="1"/>
  <c r="F826" i="6" s="1"/>
  <c r="F827" i="6" s="1"/>
  <c r="F828" i="6" s="1"/>
  <c r="F829" i="6" s="1"/>
  <c r="F830" i="6" s="1"/>
  <c r="F831" i="6" s="1"/>
  <c r="F832" i="6" s="1"/>
  <c r="F833" i="6" s="1"/>
  <c r="F834" i="6" s="1"/>
  <c r="F835" i="6" s="1"/>
  <c r="F836" i="6" s="1"/>
  <c r="F837" i="6" s="1"/>
  <c r="F838" i="6" s="1"/>
  <c r="F839" i="6" s="1"/>
  <c r="F840" i="6" s="1"/>
  <c r="F841" i="6" s="1"/>
  <c r="F842" i="6" s="1"/>
  <c r="F843" i="6" s="1"/>
  <c r="F844" i="6" s="1"/>
  <c r="F845" i="6" s="1"/>
  <c r="F846" i="6" s="1"/>
  <c r="E1018" i="5"/>
  <c r="E1017" i="5"/>
  <c r="E1016" i="5"/>
  <c r="E1015" i="5"/>
  <c r="E1014" i="5"/>
  <c r="E1013" i="5"/>
  <c r="E1012" i="5"/>
  <c r="E1011" i="5"/>
  <c r="E1010" i="5"/>
  <c r="E1009" i="5"/>
  <c r="E1008" i="5"/>
  <c r="E1007" i="5"/>
  <c r="E1006" i="5"/>
  <c r="E1005" i="5"/>
  <c r="E1004" i="5"/>
  <c r="E1003" i="5"/>
  <c r="E1002" i="5"/>
  <c r="E1001" i="5"/>
  <c r="E1000" i="5"/>
  <c r="E999" i="5"/>
  <c r="E998" i="5"/>
  <c r="E997" i="5"/>
  <c r="E996" i="5"/>
  <c r="E995" i="5"/>
  <c r="E994" i="5"/>
  <c r="E993" i="5"/>
  <c r="E992" i="5"/>
  <c r="E991" i="5"/>
  <c r="E990" i="5"/>
  <c r="E989" i="5"/>
  <c r="E988" i="5"/>
  <c r="E987" i="5"/>
  <c r="E986" i="5"/>
  <c r="E985" i="5"/>
  <c r="E984" i="5"/>
  <c r="E983" i="5"/>
  <c r="E982" i="5"/>
  <c r="E981" i="5"/>
  <c r="E980" i="5"/>
  <c r="E979" i="5"/>
  <c r="E978" i="5"/>
  <c r="E977" i="5"/>
  <c r="E976" i="5"/>
  <c r="E975" i="5"/>
  <c r="E974" i="5"/>
  <c r="E973" i="5"/>
  <c r="E972" i="5"/>
  <c r="E971" i="5"/>
  <c r="E970" i="5"/>
  <c r="E969" i="5"/>
  <c r="E968" i="5"/>
  <c r="E967" i="5"/>
  <c r="E966" i="5"/>
  <c r="E965" i="5"/>
  <c r="E964" i="5"/>
  <c r="E963" i="5"/>
  <c r="E962" i="5"/>
  <c r="E961" i="5"/>
  <c r="E960" i="5"/>
  <c r="E959" i="5"/>
  <c r="E958" i="5"/>
  <c r="E957" i="5"/>
  <c r="E956" i="5"/>
  <c r="E955" i="5"/>
  <c r="E954" i="5"/>
  <c r="E953" i="5"/>
  <c r="E952" i="5"/>
  <c r="E951" i="5"/>
  <c r="E950" i="5"/>
  <c r="E949" i="5"/>
  <c r="E948" i="5"/>
  <c r="E947" i="5"/>
  <c r="E946" i="5"/>
  <c r="E945" i="5"/>
  <c r="E944" i="5"/>
  <c r="E943" i="5"/>
  <c r="E942" i="5"/>
  <c r="E941" i="5"/>
  <c r="E940" i="5"/>
  <c r="E939" i="5"/>
  <c r="E938" i="5"/>
  <c r="E937" i="5"/>
  <c r="E936" i="5"/>
  <c r="E935" i="5"/>
  <c r="E934" i="5"/>
  <c r="E933" i="5"/>
  <c r="E932" i="5"/>
  <c r="E931" i="5"/>
  <c r="E930" i="5"/>
  <c r="E929" i="5"/>
  <c r="E928" i="5"/>
  <c r="E927" i="5"/>
  <c r="E926" i="5"/>
  <c r="E925" i="5"/>
  <c r="E924" i="5"/>
  <c r="E923" i="5"/>
  <c r="E922" i="5"/>
  <c r="E921" i="5"/>
  <c r="E920" i="5"/>
  <c r="E919" i="5"/>
  <c r="E918" i="5"/>
  <c r="E917" i="5"/>
  <c r="E916" i="5"/>
  <c r="E915" i="5"/>
  <c r="E914" i="5"/>
  <c r="E913" i="5"/>
  <c r="E912" i="5"/>
  <c r="E911" i="5"/>
  <c r="E910" i="5"/>
  <c r="E909" i="5"/>
  <c r="E908" i="5"/>
  <c r="E907" i="5"/>
  <c r="E906" i="5"/>
  <c r="E905" i="5"/>
  <c r="E904" i="5"/>
  <c r="E903" i="5"/>
  <c r="E902" i="5"/>
  <c r="E901" i="5"/>
  <c r="E900" i="5"/>
  <c r="E899" i="5"/>
  <c r="E898" i="5"/>
  <c r="E897" i="5"/>
  <c r="E896" i="5"/>
  <c r="E895" i="5"/>
  <c r="E894" i="5"/>
  <c r="E893" i="5"/>
  <c r="E892" i="5"/>
  <c r="E891" i="5"/>
  <c r="E890" i="5"/>
  <c r="E889" i="5"/>
  <c r="E888" i="5"/>
  <c r="E887" i="5"/>
  <c r="E886" i="5"/>
  <c r="E885" i="5"/>
  <c r="E884" i="5"/>
  <c r="E883" i="5"/>
  <c r="E882" i="5"/>
  <c r="E881" i="5"/>
  <c r="E880" i="5"/>
  <c r="E879" i="5"/>
  <c r="E878" i="5"/>
  <c r="E877" i="5"/>
  <c r="E876" i="5"/>
  <c r="E875" i="5"/>
  <c r="E874" i="5"/>
  <c r="E873" i="5"/>
  <c r="E872" i="5"/>
  <c r="E871" i="5"/>
  <c r="E870" i="5"/>
  <c r="E869" i="5"/>
  <c r="E868" i="5"/>
  <c r="E867" i="5"/>
  <c r="E866" i="5"/>
  <c r="E865" i="5"/>
  <c r="E864" i="5"/>
  <c r="E863" i="5"/>
  <c r="E862" i="5"/>
  <c r="E861" i="5"/>
  <c r="E860" i="5"/>
  <c r="E859" i="5"/>
  <c r="E858" i="5"/>
  <c r="E857" i="5"/>
  <c r="E856" i="5"/>
  <c r="E855" i="5"/>
  <c r="E854" i="5"/>
  <c r="E853" i="5"/>
  <c r="E852" i="5"/>
  <c r="E851" i="5"/>
  <c r="E850" i="5"/>
  <c r="E849" i="5"/>
  <c r="E848" i="5"/>
  <c r="E847" i="5"/>
  <c r="E846" i="5"/>
  <c r="E845" i="5"/>
  <c r="E844" i="5"/>
  <c r="E843" i="5"/>
  <c r="E842" i="5"/>
  <c r="E841" i="5"/>
  <c r="E840" i="5"/>
  <c r="E839" i="5"/>
  <c r="E838" i="5"/>
  <c r="E837" i="5"/>
  <c r="E836" i="5"/>
  <c r="E835" i="5"/>
  <c r="E834" i="5"/>
  <c r="E833" i="5"/>
  <c r="E832" i="5"/>
  <c r="E831" i="5"/>
  <c r="E830" i="5"/>
  <c r="E829" i="5"/>
  <c r="E828" i="5"/>
  <c r="E827" i="5"/>
  <c r="E826" i="5"/>
  <c r="E825" i="5"/>
  <c r="E824" i="5"/>
  <c r="E823" i="5"/>
  <c r="E822" i="5"/>
  <c r="E821" i="5"/>
  <c r="E820" i="5"/>
  <c r="E819" i="5"/>
  <c r="E818" i="5"/>
  <c r="E817" i="5"/>
  <c r="E816" i="5"/>
  <c r="E815" i="5"/>
  <c r="E814" i="5"/>
  <c r="E813" i="5"/>
  <c r="E812" i="5"/>
  <c r="E811" i="5"/>
  <c r="E810" i="5"/>
  <c r="E809" i="5"/>
  <c r="E808" i="5"/>
  <c r="E807" i="5"/>
  <c r="E806" i="5"/>
  <c r="E805" i="5"/>
  <c r="E804" i="5"/>
  <c r="E803" i="5"/>
  <c r="E802" i="5"/>
  <c r="E801" i="5"/>
  <c r="E800" i="5"/>
  <c r="E799" i="5"/>
  <c r="E798" i="5"/>
  <c r="E797" i="5"/>
  <c r="E796" i="5"/>
  <c r="E795" i="5"/>
  <c r="E794" i="5"/>
  <c r="E793" i="5"/>
  <c r="E792" i="5"/>
  <c r="E791" i="5"/>
  <c r="E790" i="5"/>
  <c r="E789" i="5"/>
  <c r="E788" i="5"/>
  <c r="E787" i="5"/>
  <c r="E786" i="5"/>
  <c r="E785" i="5"/>
  <c r="E784" i="5"/>
  <c r="E783" i="5"/>
  <c r="E782" i="5"/>
  <c r="E781" i="5"/>
  <c r="E780" i="5"/>
  <c r="E779" i="5"/>
  <c r="E778" i="5"/>
  <c r="E777" i="5"/>
  <c r="E776" i="5"/>
  <c r="E775" i="5"/>
  <c r="E774" i="5"/>
  <c r="E773" i="5"/>
  <c r="E772" i="5"/>
  <c r="E771" i="5"/>
  <c r="E770" i="5"/>
  <c r="E769" i="5"/>
  <c r="E768" i="5"/>
  <c r="E767" i="5"/>
  <c r="E766" i="5"/>
  <c r="E765" i="5"/>
  <c r="E764" i="5"/>
  <c r="E763" i="5"/>
  <c r="E762" i="5"/>
  <c r="E761" i="5"/>
  <c r="E760" i="5"/>
  <c r="E759" i="5"/>
  <c r="E758" i="5"/>
  <c r="E757" i="5"/>
  <c r="E756" i="5"/>
  <c r="E755" i="5"/>
  <c r="E754" i="5"/>
  <c r="E753" i="5"/>
  <c r="E752" i="5"/>
  <c r="E751" i="5"/>
  <c r="E750" i="5"/>
  <c r="E749" i="5"/>
  <c r="E748" i="5"/>
  <c r="E747" i="5"/>
  <c r="E746" i="5"/>
  <c r="E745" i="5"/>
  <c r="E744" i="5"/>
  <c r="E743" i="5"/>
  <c r="E742" i="5"/>
  <c r="E741" i="5"/>
  <c r="E740" i="5"/>
  <c r="E739" i="5"/>
  <c r="E738" i="5"/>
  <c r="E737" i="5"/>
  <c r="E736" i="5"/>
  <c r="E735" i="5"/>
  <c r="E734" i="5"/>
  <c r="E733" i="5"/>
  <c r="E732" i="5"/>
  <c r="E731" i="5"/>
  <c r="E730" i="5"/>
  <c r="E729" i="5"/>
  <c r="E728" i="5"/>
  <c r="E727" i="5"/>
  <c r="E726" i="5"/>
  <c r="E725" i="5"/>
  <c r="E724" i="5"/>
  <c r="E723" i="5"/>
  <c r="E722" i="5"/>
  <c r="E721" i="5"/>
  <c r="E720" i="5"/>
  <c r="E719" i="5"/>
  <c r="E718" i="5"/>
  <c r="E717" i="5"/>
  <c r="E716" i="5"/>
  <c r="E715" i="5"/>
  <c r="E714" i="5"/>
  <c r="E713" i="5"/>
  <c r="E712" i="5"/>
  <c r="E711" i="5"/>
  <c r="E710" i="5"/>
  <c r="E709" i="5"/>
  <c r="E708" i="5"/>
  <c r="E707" i="5"/>
  <c r="E706" i="5"/>
  <c r="E705" i="5"/>
  <c r="E704" i="5"/>
  <c r="E703" i="5"/>
  <c r="E702" i="5"/>
  <c r="E701" i="5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K968" i="8" l="1"/>
  <c r="P6" i="7"/>
  <c r="Y14" i="7"/>
  <c r="X19" i="7"/>
  <c r="Z4" i="7"/>
  <c r="AA19" i="7"/>
  <c r="Y4" i="7"/>
  <c r="Z14" i="7"/>
  <c r="W19" i="7"/>
  <c r="AA9" i="7"/>
  <c r="X9" i="7"/>
  <c r="X4" i="7"/>
  <c r="Z19" i="7"/>
  <c r="X14" i="7"/>
  <c r="H816" i="6"/>
  <c r="J815" i="6" s="1"/>
  <c r="I27" i="7"/>
  <c r="G686" i="5"/>
  <c r="E238" i="1"/>
  <c r="E233" i="1"/>
  <c r="G688" i="5" l="1"/>
  <c r="I687" i="5" s="1"/>
  <c r="B27" i="7"/>
  <c r="F3" i="1"/>
  <c r="E274" i="1" l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F4" i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G293" i="1" l="1"/>
  <c r="G295" i="1" s="1"/>
  <c r="F135" i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</calcChain>
</file>

<file path=xl/sharedStrings.xml><?xml version="1.0" encoding="utf-8"?>
<sst xmlns="http://schemas.openxmlformats.org/spreadsheetml/2006/main" count="5158" uniqueCount="678">
  <si>
    <t>Catégories</t>
  </si>
  <si>
    <t>Recettes</t>
  </si>
  <si>
    <t>Dépenses</t>
  </si>
  <si>
    <t>Solde</t>
  </si>
  <si>
    <t>Pension</t>
  </si>
  <si>
    <t>Pension d'Aoùt</t>
  </si>
  <si>
    <t>Bricolage</t>
  </si>
  <si>
    <t>Hubo</t>
  </si>
  <si>
    <t>Total</t>
  </si>
  <si>
    <t>Tondeuse</t>
  </si>
  <si>
    <t>Pharmacie</t>
  </si>
  <si>
    <t>Voss</t>
  </si>
  <si>
    <t>Epargne</t>
  </si>
  <si>
    <t>Alimentation</t>
  </si>
  <si>
    <t>Colruyt</t>
  </si>
  <si>
    <t>Santé</t>
  </si>
  <si>
    <t>St Joseph</t>
  </si>
  <si>
    <t>Delhaize</t>
  </si>
  <si>
    <t>ancien  solde</t>
  </si>
  <si>
    <t>Librairie</t>
  </si>
  <si>
    <t>M.Claire</t>
  </si>
  <si>
    <t>Tom</t>
  </si>
  <si>
    <t>Dieteticien</t>
  </si>
  <si>
    <t>Renmans</t>
  </si>
  <si>
    <t>Butjens</t>
  </si>
  <si>
    <t>Gregoire</t>
  </si>
  <si>
    <t>Assurances</t>
  </si>
  <si>
    <t>Groupassur</t>
  </si>
  <si>
    <t>St Joseph Mensualité opération</t>
  </si>
  <si>
    <t>Auto</t>
  </si>
  <si>
    <t>mazout</t>
  </si>
  <si>
    <t>Ribeiro</t>
  </si>
  <si>
    <t>Aldi Cisaille</t>
  </si>
  <si>
    <t>Banque</t>
  </si>
  <si>
    <t>Redevance mensuelle</t>
  </si>
  <si>
    <t>renson taupes</t>
  </si>
  <si>
    <t>intérets</t>
  </si>
  <si>
    <t>goujonière produit etang</t>
  </si>
  <si>
    <t>financement</t>
  </si>
  <si>
    <t>Oh'Green</t>
  </si>
  <si>
    <t>DON</t>
  </si>
  <si>
    <t>Televie</t>
  </si>
  <si>
    <t>Electricité</t>
  </si>
  <si>
    <t>Luminus</t>
  </si>
  <si>
    <t>Téléphone</t>
  </si>
  <si>
    <t>Proximus</t>
  </si>
  <si>
    <t>ND Waremme</t>
  </si>
  <si>
    <t>Yves Rocher</t>
  </si>
  <si>
    <t>Blokker</t>
  </si>
  <si>
    <t>Taxes</t>
  </si>
  <si>
    <t>Egouts (en retard)</t>
  </si>
  <si>
    <t>Pedoux</t>
  </si>
  <si>
    <t>Halleux opticien</t>
  </si>
  <si>
    <t>Action</t>
  </si>
  <si>
    <t>Garden Abeels</t>
  </si>
  <si>
    <t>Papeterie Waremme</t>
  </si>
  <si>
    <t>Le croquant Waremme</t>
  </si>
  <si>
    <t>Mutuelle</t>
  </si>
  <si>
    <t>remboursement</t>
  </si>
  <si>
    <t>remboursement vaccin</t>
  </si>
  <si>
    <t xml:space="preserve">remboursement </t>
  </si>
  <si>
    <t>Intermarche Nettoyage</t>
  </si>
  <si>
    <t xml:space="preserve">Aldi  </t>
  </si>
  <si>
    <t>Sacs Poubelle</t>
  </si>
  <si>
    <t>Jardin</t>
  </si>
  <si>
    <t>Eden Red Cheques</t>
  </si>
  <si>
    <t>Trafic</t>
  </si>
  <si>
    <t>Siroperie Delvaux</t>
  </si>
  <si>
    <t>parking</t>
  </si>
  <si>
    <t>Oh Green Toussaint</t>
  </si>
  <si>
    <t>Colonne1</t>
  </si>
  <si>
    <t>Colonne2</t>
  </si>
  <si>
    <t>Colonne3</t>
  </si>
  <si>
    <t>Colonne4</t>
  </si>
  <si>
    <t>Colonne5</t>
  </si>
  <si>
    <t>Colonne6</t>
  </si>
  <si>
    <t>Dates</t>
  </si>
  <si>
    <t>Grégoire</t>
  </si>
  <si>
    <t>Tissus Awans</t>
  </si>
  <si>
    <t>OK</t>
  </si>
  <si>
    <t>veronique fleurs deces Maurice</t>
  </si>
  <si>
    <t>Dr Gerardy</t>
  </si>
  <si>
    <t xml:space="preserve">egouts     </t>
  </si>
  <si>
    <t>Dr Leroy CHC</t>
  </si>
  <si>
    <t>divers</t>
  </si>
  <si>
    <t>parking CHC</t>
  </si>
  <si>
    <t>cadastre (provision)</t>
  </si>
  <si>
    <t>Cadastre  partiel</t>
  </si>
  <si>
    <t>Eaux</t>
  </si>
  <si>
    <t>SWDE</t>
  </si>
  <si>
    <t>Mastercard (batterie PC)</t>
  </si>
  <si>
    <t>Leroy Diététicien</t>
  </si>
  <si>
    <t>Predoux</t>
  </si>
  <si>
    <t>Marie-Claire</t>
  </si>
  <si>
    <t>Roland Dentiste</t>
  </si>
  <si>
    <t>Match Waremme</t>
  </si>
  <si>
    <t>Remb Mutuelle Dentiste</t>
  </si>
  <si>
    <t>Total verlaine</t>
  </si>
  <si>
    <t>OK St georges</t>
  </si>
  <si>
    <t>Oh Green Noël</t>
  </si>
  <si>
    <t>Brico Huy (pompe à dessouder)</t>
  </si>
  <si>
    <t>Dr Gerardy Lens St Servais</t>
  </si>
  <si>
    <t>Délice du Pain</t>
  </si>
  <si>
    <t>Cadastre (provision)</t>
  </si>
  <si>
    <t>Master Card (voir détail)</t>
  </si>
  <si>
    <t>remboursement solde prepaid</t>
  </si>
  <si>
    <t>Mise à jour</t>
  </si>
  <si>
    <t>Dambiermont</t>
  </si>
  <si>
    <t>Eneo</t>
  </si>
  <si>
    <t>Frais de déplacement</t>
  </si>
  <si>
    <t>Pralines Waremme</t>
  </si>
  <si>
    <t>Foie gras en Hesbaye</t>
  </si>
  <si>
    <t>auto</t>
  </si>
  <si>
    <t>Delice du Pain</t>
  </si>
  <si>
    <t>cadeaux</t>
  </si>
  <si>
    <t>Maximum Waremme</t>
  </si>
  <si>
    <t>papeterie Waremme</t>
  </si>
  <si>
    <t>hopital st joseph</t>
  </si>
  <si>
    <t>retour vers livret epargne</t>
  </si>
  <si>
    <t>Timbres Luxembourg</t>
  </si>
  <si>
    <t>Loisirs</t>
  </si>
  <si>
    <t>Cotisation ENEO</t>
  </si>
  <si>
    <t>Mazout Dats</t>
  </si>
  <si>
    <t>Delice du pain</t>
  </si>
  <si>
    <t>Aldi</t>
  </si>
  <si>
    <t>Rembt Mutuelle Dietétique</t>
  </si>
  <si>
    <t>Mastercard</t>
  </si>
  <si>
    <t>Mutuelle Cotisation</t>
  </si>
  <si>
    <t>Remboursement</t>
  </si>
  <si>
    <t>Rouhard Cafetière</t>
  </si>
  <si>
    <t>Dambiermont Freins</t>
  </si>
  <si>
    <t>Groupassur solde 2020</t>
  </si>
  <si>
    <t>TV-Tel-Internet</t>
  </si>
  <si>
    <t>Veritas</t>
  </si>
  <si>
    <t>Club</t>
  </si>
  <si>
    <t>Famille</t>
  </si>
  <si>
    <t>Anniversaire TOM</t>
  </si>
  <si>
    <t>DGS Info (cartouche)</t>
  </si>
  <si>
    <t>Rembt Tom (achat par Mastercard)</t>
  </si>
  <si>
    <t>Bonus Fidelite</t>
  </si>
  <si>
    <t xml:space="preserve">groupassur   </t>
  </si>
  <si>
    <t>Mazout DATS</t>
  </si>
  <si>
    <t>redevance mensuelle</t>
  </si>
  <si>
    <t>interets</t>
  </si>
  <si>
    <t>Dentiste Docquier</t>
  </si>
  <si>
    <t>Oh Green</t>
  </si>
  <si>
    <t>Privé</t>
  </si>
  <si>
    <t>Mise à jour du compte</t>
  </si>
  <si>
    <t>Mutuelle rembt Dentiste</t>
  </si>
  <si>
    <t>Mutuelle rembt LAMBERT</t>
  </si>
  <si>
    <t>Contrôle technique</t>
  </si>
  <si>
    <t>voss</t>
  </si>
  <si>
    <t xml:space="preserve">Renmans </t>
  </si>
  <si>
    <t>Hubo  soutiens cadres</t>
  </si>
  <si>
    <t>Premium Pack</t>
  </si>
  <si>
    <t>Hubo Eau de Javel - Lame</t>
  </si>
  <si>
    <t>CHC</t>
  </si>
  <si>
    <t>Financement</t>
  </si>
  <si>
    <t xml:space="preserve">Remboursement </t>
  </si>
  <si>
    <t>Master card</t>
  </si>
  <si>
    <t>Telephone</t>
  </si>
  <si>
    <t>versement en banque</t>
  </si>
  <si>
    <t>Remboursement Kiné Denise</t>
  </si>
  <si>
    <t>Habillement</t>
  </si>
  <si>
    <t>Veritas Waremme</t>
  </si>
  <si>
    <t>Façozinc</t>
  </si>
  <si>
    <t>Kiné Denise</t>
  </si>
  <si>
    <t>Amay</t>
  </si>
  <si>
    <t>solde annuel</t>
  </si>
  <si>
    <t>Lidl Hannut (charbons de bois)</t>
  </si>
  <si>
    <t>Mutuelle cotisation</t>
  </si>
  <si>
    <t>DI St Georges</t>
  </si>
  <si>
    <t>Eden Red</t>
  </si>
  <si>
    <t>Abbeels</t>
  </si>
  <si>
    <t>Paula</t>
  </si>
  <si>
    <t>Véritas</t>
  </si>
  <si>
    <t>erreur</t>
  </si>
  <si>
    <t>Pour Pâques</t>
  </si>
  <si>
    <t>Dats 24  Mazout</t>
  </si>
  <si>
    <t>terreau traffic</t>
  </si>
  <si>
    <t>rembt foncières</t>
  </si>
  <si>
    <t>mutuelle rembt Verly</t>
  </si>
  <si>
    <t>mutuelle rembt pedic</t>
  </si>
  <si>
    <t>Mutuelle rembt Doquier</t>
  </si>
  <si>
    <t>Mazout Dats24</t>
  </si>
  <si>
    <t>OKAY</t>
  </si>
  <si>
    <t>Luminus Rembourst</t>
  </si>
  <si>
    <t>Sandwiche Hannut</t>
  </si>
  <si>
    <t>mazout (camionnette Nico)</t>
  </si>
  <si>
    <t>Cotisations</t>
  </si>
  <si>
    <t>Décès Wera</t>
  </si>
  <si>
    <t>Immondices</t>
  </si>
  <si>
    <t>dépôt</t>
  </si>
  <si>
    <t xml:space="preserve">intérêts </t>
  </si>
  <si>
    <t>Vin France</t>
  </si>
  <si>
    <t>Action (couleur)</t>
  </si>
  <si>
    <t>Théatre</t>
  </si>
  <si>
    <t>Pedoux Pédicure</t>
  </si>
  <si>
    <t>Mutuelle rembt Maxima</t>
  </si>
  <si>
    <t>mazout Dats 24</t>
  </si>
  <si>
    <t>luminus</t>
  </si>
  <si>
    <t>Ava flémalle</t>
  </si>
  <si>
    <t>Délice du pain</t>
  </si>
  <si>
    <t>Leroy Godenne Pulveris</t>
  </si>
  <si>
    <t xml:space="preserve"> </t>
  </si>
  <si>
    <t>aldi</t>
  </si>
  <si>
    <t>rembt hospit</t>
  </si>
  <si>
    <t>hubo</t>
  </si>
  <si>
    <t>hopit CHC opération</t>
  </si>
  <si>
    <t>Butera huile debrouss.</t>
  </si>
  <si>
    <t>Total essence tondeuse</t>
  </si>
  <si>
    <t>groupassur</t>
  </si>
  <si>
    <t>Dupont Michel Faimes</t>
  </si>
  <si>
    <t>?</t>
  </si>
  <si>
    <t xml:space="preserve">action   </t>
  </si>
  <si>
    <t>Luminus remboursement</t>
  </si>
  <si>
    <t>remboursement foncières</t>
  </si>
  <si>
    <t>Trafic (Parasol)</t>
  </si>
  <si>
    <t>TOM</t>
  </si>
  <si>
    <t>pour son essence</t>
  </si>
  <si>
    <t>Nutrition Consult</t>
  </si>
  <si>
    <t>Dambiermont entretien</t>
  </si>
  <si>
    <t>Labo Olivier pr. Sang</t>
  </si>
  <si>
    <t>Mazout Total</t>
  </si>
  <si>
    <t>rembt sondage</t>
  </si>
  <si>
    <t>Dambiermont réparation</t>
  </si>
  <si>
    <t>Mutuelle Rembt Dentiste</t>
  </si>
  <si>
    <t>Mutuelle Rembt Similon</t>
  </si>
  <si>
    <t>Mutuelle Rembt Pedicure</t>
  </si>
  <si>
    <t>Ribeiro Amay</t>
  </si>
  <si>
    <t>taxe circulation</t>
  </si>
  <si>
    <t>délice du pain</t>
  </si>
  <si>
    <t>Oh!Green</t>
  </si>
  <si>
    <t>CMH Dr Guiot</t>
  </si>
  <si>
    <t>CMH  Infiltration Dany</t>
  </si>
  <si>
    <t>Leroy Nutritionniste</t>
  </si>
  <si>
    <t>Corswarem chargeur Viss.</t>
  </si>
  <si>
    <t>Aldi (lampe jardin ++)</t>
  </si>
  <si>
    <t>Mutuelle Rembt COLLIN</t>
  </si>
  <si>
    <t>Oh!Green Décès Carolle</t>
  </si>
  <si>
    <t>Aqua Garden Nourr. Poissons</t>
  </si>
  <si>
    <t>Ophtalmo. Halleux</t>
  </si>
  <si>
    <t>LEDISCOUNT nandrin</t>
  </si>
  <si>
    <t>jardin</t>
  </si>
  <si>
    <t>Ass. Rembt</t>
  </si>
  <si>
    <t>total dépenses</t>
  </si>
  <si>
    <t>Total rentrées</t>
  </si>
  <si>
    <t>moy par mois</t>
  </si>
  <si>
    <t>frais mensuels</t>
  </si>
  <si>
    <t>rembt Mutuelle Halleux</t>
  </si>
  <si>
    <t>Chauffage</t>
  </si>
  <si>
    <t>Mazout Proxi Fuel</t>
  </si>
  <si>
    <t>Pedicure pedoux</t>
  </si>
  <si>
    <t>mensualité</t>
  </si>
  <si>
    <t>Dermathologue Dany</t>
  </si>
  <si>
    <t>Mutuelle remt Lambert</t>
  </si>
  <si>
    <t>essence tondeuse</t>
  </si>
  <si>
    <t>solde 1 oct</t>
  </si>
  <si>
    <t>Vêtements</t>
  </si>
  <si>
    <t xml:space="preserve">Trafic   </t>
  </si>
  <si>
    <t>Mutuelle affiliation</t>
  </si>
  <si>
    <t>rembt Mutuelle (Kiné Renard)</t>
  </si>
  <si>
    <t>Okay</t>
  </si>
  <si>
    <t xml:space="preserve">Kiné Renard </t>
  </si>
  <si>
    <t>Poissonerie L'Oceane</t>
  </si>
  <si>
    <t>Toussaint Garden Abbeels</t>
  </si>
  <si>
    <t>Toussaint Oh!Green</t>
  </si>
  <si>
    <t>Leroy Nutritioniste</t>
  </si>
  <si>
    <t>Cora</t>
  </si>
  <si>
    <t>solde :</t>
  </si>
  <si>
    <t>Dr Potgen (Braives)</t>
  </si>
  <si>
    <t>suite</t>
  </si>
  <si>
    <t>Taxe Egouts</t>
  </si>
  <si>
    <t>Intermarché</t>
  </si>
  <si>
    <t>Rembt Mutuelle (Braives)</t>
  </si>
  <si>
    <t>Mazout Dats 24</t>
  </si>
  <si>
    <t>Maison</t>
  </si>
  <si>
    <t>Eneo Rembt Cart encre</t>
  </si>
  <si>
    <t>pédicure pedoux</t>
  </si>
  <si>
    <t>facture annuelle</t>
  </si>
  <si>
    <t>Mastercard (voir détail)</t>
  </si>
  <si>
    <t>Hubo (colle pour creche)</t>
  </si>
  <si>
    <t>amende parking Hannut</t>
  </si>
  <si>
    <t>Di</t>
  </si>
  <si>
    <t>Transfert</t>
  </si>
  <si>
    <t>vers cpte Tom</t>
  </si>
  <si>
    <t>St Nicolas de Tom</t>
  </si>
  <si>
    <t>Mazout Piron Seraing</t>
  </si>
  <si>
    <t>Endocrinologue Dany War</t>
  </si>
  <si>
    <t>Renson Farine</t>
  </si>
  <si>
    <t>Paulus entretien chaudiere</t>
  </si>
  <si>
    <t>Yves Rocher Waremme</t>
  </si>
  <si>
    <t>Groupassur Solde Année</t>
  </si>
  <si>
    <t>Bpost Timbre Marie -Rose</t>
  </si>
  <si>
    <t>Poiss. L'Oceane</t>
  </si>
  <si>
    <t>Q8 Sorbet Noël</t>
  </si>
  <si>
    <t>Noël TOM</t>
  </si>
  <si>
    <t>Autoséc. Frédéric</t>
  </si>
  <si>
    <t>rembt Autoséc. Fréderic</t>
  </si>
  <si>
    <t>Rembt fr. Déplacemt ENEO</t>
  </si>
  <si>
    <t>Rembt Mensualite Foncieres</t>
  </si>
  <si>
    <t>Night and Day Viemme</t>
  </si>
  <si>
    <t>Aldi St georges</t>
  </si>
  <si>
    <t>Club St Georges</t>
  </si>
  <si>
    <t>Aldi Brosse cheveux</t>
  </si>
  <si>
    <t>Redevance Mensuelle</t>
  </si>
  <si>
    <t>mastercard</t>
  </si>
  <si>
    <t>Touring (abonnement)</t>
  </si>
  <si>
    <t>Boutique Santé</t>
  </si>
  <si>
    <t>Rev. Cadastr. Mensualité</t>
  </si>
  <si>
    <t>Dats 24</t>
  </si>
  <si>
    <t>Mutuelle remboursement</t>
  </si>
  <si>
    <t>Luminus Remboursement</t>
  </si>
  <si>
    <t>Anniversaire</t>
  </si>
  <si>
    <t>Pay Pal</t>
  </si>
  <si>
    <t>Bonus 2021</t>
  </si>
  <si>
    <t>CHC Dany</t>
  </si>
  <si>
    <t>Renson Anniv.Fred</t>
  </si>
  <si>
    <t>Ribeiro-Jorge</t>
  </si>
  <si>
    <t>Sacs Poubelle Verlaine</t>
  </si>
  <si>
    <t>Intérêts Nets</t>
  </si>
  <si>
    <t>Okay St Georges</t>
  </si>
  <si>
    <t>Pedicure Deom</t>
  </si>
  <si>
    <t>Di St Georges</t>
  </si>
  <si>
    <t>la Goujonnière</t>
  </si>
  <si>
    <t>Achat 500l mazout</t>
  </si>
  <si>
    <t>Pedicure Pedoux</t>
  </si>
  <si>
    <t>Mazout Verlaine</t>
  </si>
  <si>
    <t>Bonhomme Vert Tondeuse</t>
  </si>
  <si>
    <t>Essence Tondeuse</t>
  </si>
  <si>
    <t>Deom Isabelle</t>
  </si>
  <si>
    <t>Action prise connectee</t>
  </si>
  <si>
    <t>Flamand repiquages</t>
  </si>
  <si>
    <t>Brico Huy pince</t>
  </si>
  <si>
    <t>Foncières (acompte)</t>
  </si>
  <si>
    <t>Eden Red (Chèques)</t>
  </si>
  <si>
    <t>Intermarché Faimes</t>
  </si>
  <si>
    <t>Verlaine</t>
  </si>
  <si>
    <t xml:space="preserve">CHC  </t>
  </si>
  <si>
    <t>Mutuelle Remboursement</t>
  </si>
  <si>
    <t>Solde Annuel</t>
  </si>
  <si>
    <t>ARAKS Kiné Denise</t>
  </si>
  <si>
    <t>Mutualité Neutre</t>
  </si>
  <si>
    <t>Pedicure Denise</t>
  </si>
  <si>
    <t>Touring Club</t>
  </si>
  <si>
    <t>financement auto</t>
  </si>
  <si>
    <t>Pâques TOM</t>
  </si>
  <si>
    <t>arrondi fin de mois</t>
  </si>
  <si>
    <t>Datz24</t>
  </si>
  <si>
    <t>Remboursement Mutuelle</t>
  </si>
  <si>
    <t>Eddy Sint Niklaas Tondeuse</t>
  </si>
  <si>
    <t>abonnement téléchargement</t>
  </si>
  <si>
    <t>Mazout camionnette Mug</t>
  </si>
  <si>
    <t>loto</t>
  </si>
  <si>
    <t>Solde Foncières</t>
  </si>
  <si>
    <t>Comparaison sur deux ans</t>
  </si>
  <si>
    <t>Assur. Rembt</t>
  </si>
  <si>
    <t>Différences</t>
  </si>
  <si>
    <t>date début</t>
  </si>
  <si>
    <t>date fin</t>
  </si>
  <si>
    <t>Nbre de jours</t>
  </si>
  <si>
    <t>Docquier Dentiste</t>
  </si>
  <si>
    <t>Vincent Schnackers</t>
  </si>
  <si>
    <t>Provision pour Vin</t>
  </si>
  <si>
    <t>Paiement Vin France</t>
  </si>
  <si>
    <t>Planet Parfum (after shave)</t>
  </si>
  <si>
    <t>Total Diesel</t>
  </si>
  <si>
    <t>remboursement Luminus</t>
  </si>
  <si>
    <t>Agence locale emploi cheques</t>
  </si>
  <si>
    <t>tel Denise</t>
  </si>
  <si>
    <t>Remboursement Electricité</t>
  </si>
  <si>
    <t>Congés payés</t>
  </si>
  <si>
    <t>Goujonnerie Ouate etang</t>
  </si>
  <si>
    <t>delice du pain</t>
  </si>
  <si>
    <t>DGS inform (câble teleph)</t>
  </si>
  <si>
    <t>Club St georges</t>
  </si>
  <si>
    <t>remboursmeent Dulcosoft</t>
  </si>
  <si>
    <t>Acompte</t>
  </si>
  <si>
    <t>Diesel Total</t>
  </si>
  <si>
    <t>Buttiens</t>
  </si>
  <si>
    <t>Trafic (seaux)</t>
  </si>
  <si>
    <t>Pedoux Danielle</t>
  </si>
  <si>
    <t>Verlaine sacs biodegr</t>
  </si>
  <si>
    <t>laboratoire Olivier</t>
  </si>
  <si>
    <t>Buttiens:</t>
  </si>
  <si>
    <t>moy/Sem</t>
  </si>
  <si>
    <t>Gregoire :</t>
  </si>
  <si>
    <t>ALIMENTATION</t>
  </si>
  <si>
    <t>taxes</t>
  </si>
  <si>
    <t>Rembt précompte</t>
  </si>
  <si>
    <t>Dambiermont Entretien</t>
  </si>
  <si>
    <t>Diesel Dats24</t>
  </si>
  <si>
    <t>café CHC</t>
  </si>
  <si>
    <t>Parking CHC</t>
  </si>
  <si>
    <t>Hubo nettoyage BBQ</t>
  </si>
  <si>
    <t>Action Bain Douche</t>
  </si>
  <si>
    <t>DGS Encre Imprimante</t>
  </si>
  <si>
    <t>Mutuelle rembt</t>
  </si>
  <si>
    <t>taxe de circulation</t>
  </si>
  <si>
    <t>Trafic St georges</t>
  </si>
  <si>
    <t xml:space="preserve">Banque </t>
  </si>
  <si>
    <t>Pharmacie Bolly</t>
  </si>
  <si>
    <t>Luminus Acompte</t>
  </si>
  <si>
    <t>Chèque Mazout</t>
  </si>
  <si>
    <t>Virt Chq MAZ vers cpte EP</t>
  </si>
  <si>
    <t>Adm Comm Verlaine</t>
  </si>
  <si>
    <t>Mazout Q8</t>
  </si>
  <si>
    <t>Carrefour MtLegia</t>
  </si>
  <si>
    <t>Coca Cola CHC</t>
  </si>
  <si>
    <t>Carrefour MontLegia</t>
  </si>
  <si>
    <t>Zeeman waremme</t>
  </si>
  <si>
    <t>Extra Wanze</t>
  </si>
  <si>
    <t>tasty Montlegia</t>
  </si>
  <si>
    <t>Coque iPad</t>
  </si>
  <si>
    <t>De Stexhe Omal (cuve)</t>
  </si>
  <si>
    <t>Oh Green nourr. Poissons</t>
  </si>
  <si>
    <t>TOTAL Alim.</t>
  </si>
  <si>
    <t>rembt Tom</t>
  </si>
  <si>
    <t>Total Verlaine</t>
  </si>
  <si>
    <t>CPAS Aide Ménagère</t>
  </si>
  <si>
    <t>CHC eau</t>
  </si>
  <si>
    <t>solde du mois virt s/epargne</t>
  </si>
  <si>
    <t>Deom Isabelle Pedicure</t>
  </si>
  <si>
    <t xml:space="preserve">Pharm Medi Meuse </t>
  </si>
  <si>
    <t>prise de sang LKO LMC</t>
  </si>
  <si>
    <t>Provision Précompte</t>
  </si>
  <si>
    <t>Précompte 1er verst</t>
  </si>
  <si>
    <t>Mutuelle rembt Lambert</t>
  </si>
  <si>
    <t>Mutuelle rembt Docquier</t>
  </si>
  <si>
    <t xml:space="preserve">Mutuelle Rembt </t>
  </si>
  <si>
    <t>Provision pour mazout</t>
  </si>
  <si>
    <t>Rembt carte mère</t>
  </si>
  <si>
    <t>Mutuelle rembt Pedicure</t>
  </si>
  <si>
    <t>Wera mazout chauffage</t>
  </si>
  <si>
    <t>banque</t>
  </si>
  <si>
    <t>Abonnement Touring</t>
  </si>
  <si>
    <t>Mutuelle rembt vaccins</t>
  </si>
  <si>
    <t>Mutuelle Ticket modérat Dan</t>
  </si>
  <si>
    <t>retrait espèces</t>
  </si>
  <si>
    <t>transfert solde du mois</t>
  </si>
  <si>
    <t>Mutuelle rembt deplacemt</t>
  </si>
  <si>
    <t>Mazout DATS 24</t>
  </si>
  <si>
    <t>Complément prise sang LKO</t>
  </si>
  <si>
    <t>mutuelle rembt</t>
  </si>
  <si>
    <t>Test Achats</t>
  </si>
  <si>
    <t xml:space="preserve">redevance  </t>
  </si>
  <si>
    <t>action</t>
  </si>
  <si>
    <t>maison</t>
  </si>
  <si>
    <t>sac poubelle adm comm</t>
  </si>
  <si>
    <t>Aldi Thermomètre</t>
  </si>
  <si>
    <t>Deom Pedicure</t>
  </si>
  <si>
    <t>Groupassur acompte</t>
  </si>
  <si>
    <t>Foncière 1/6</t>
  </si>
  <si>
    <t>Diesel DATS24</t>
  </si>
  <si>
    <t>St Nicolas</t>
  </si>
  <si>
    <t>Eneo cotisation 2023</t>
  </si>
  <si>
    <t>rembt Mutuelle</t>
  </si>
  <si>
    <t>Yves Rocher cadeaux N.A.</t>
  </si>
  <si>
    <t>achat timbres</t>
  </si>
  <si>
    <t>Boucherie Evrard</t>
  </si>
  <si>
    <t>entretien chauffage Keyen</t>
  </si>
  <si>
    <t>foncière 2/6</t>
  </si>
  <si>
    <t>Noël</t>
  </si>
  <si>
    <t>cadeau chocolats</t>
  </si>
  <si>
    <t>date début :</t>
  </si>
  <si>
    <t>date de fin :</t>
  </si>
  <si>
    <t>Assurance</t>
  </si>
  <si>
    <t>Ass. Hospi Rembt</t>
  </si>
  <si>
    <t>N° Extrait</t>
  </si>
  <si>
    <t>Autosécurité</t>
  </si>
  <si>
    <t>Cabinet dentaire Centre 98</t>
  </si>
  <si>
    <t>CHU Sart Tilman</t>
  </si>
  <si>
    <t>Touring</t>
  </si>
  <si>
    <t>Mise à jour par cpte épargne</t>
  </si>
  <si>
    <t>Dats24</t>
  </si>
  <si>
    <t>Solde 2022</t>
  </si>
  <si>
    <t>Mutuelle redevance</t>
  </si>
  <si>
    <t>Evrard</t>
  </si>
  <si>
    <t>Interrupteur BIMA</t>
  </si>
  <si>
    <t>Connecteurs HUBO</t>
  </si>
  <si>
    <t>Deom Pédicure</t>
  </si>
  <si>
    <t>Zeeman</t>
  </si>
  <si>
    <t>Pralines anniversaire</t>
  </si>
  <si>
    <t>à valoir</t>
  </si>
  <si>
    <t>Foncières 3/6</t>
  </si>
  <si>
    <t>Pédicure Pedoux</t>
  </si>
  <si>
    <t>Bonus fidelité</t>
  </si>
  <si>
    <t>acompte CHC</t>
  </si>
  <si>
    <t>retour avance décembre</t>
  </si>
  <si>
    <t xml:space="preserve">Aide Ménagère </t>
  </si>
  <si>
    <t>Remboursement Vol MC</t>
  </si>
  <si>
    <t>Léonidas TOM</t>
  </si>
  <si>
    <t>Intérêts nets</t>
  </si>
  <si>
    <t>Total verlaine MAN Fred</t>
  </si>
  <si>
    <t>SWDE Facture</t>
  </si>
  <si>
    <t>excédent à facturer</t>
  </si>
  <si>
    <t>fact Proximus</t>
  </si>
  <si>
    <t>Epicuria (médiacité Tom)</t>
  </si>
  <si>
    <t>Hubo(train)</t>
  </si>
  <si>
    <t>Wera Mazout Chauffage</t>
  </si>
  <si>
    <t>CHC à valoir</t>
  </si>
  <si>
    <t>Foncières 4/6</t>
  </si>
  <si>
    <t>Décès Colette</t>
  </si>
  <si>
    <t>facture CHC</t>
  </si>
  <si>
    <t>Pédicure Deom</t>
  </si>
  <si>
    <t>visite Dr Monami CHC</t>
  </si>
  <si>
    <t>Centre Medical Dr Guiot</t>
  </si>
  <si>
    <t>Sodexo Chèques</t>
  </si>
  <si>
    <t>Gâteau Waremme</t>
  </si>
  <si>
    <t>Fleurs décès Colette Balf</t>
  </si>
  <si>
    <t>Rembt.Mutuelle</t>
  </si>
  <si>
    <t>Belle Jard. Warem. Eva</t>
  </si>
  <si>
    <t>Boul.Goffin</t>
  </si>
  <si>
    <t>Luminus acompte</t>
  </si>
  <si>
    <t>Adegas examen Denise</t>
  </si>
  <si>
    <t>Mise à jour vers cpte épargne</t>
  </si>
  <si>
    <t>Brico Renson</t>
  </si>
  <si>
    <t>Rembourst Pedicure</t>
  </si>
  <si>
    <t>Mazout DATS24</t>
  </si>
  <si>
    <t>Rembt Dr Houbiers</t>
  </si>
  <si>
    <t>CHC fact</t>
  </si>
  <si>
    <t>Tasty Mont legia</t>
  </si>
  <si>
    <t>Parking Mont Legia</t>
  </si>
  <si>
    <t>fact régularisation</t>
  </si>
  <si>
    <t>cotisation</t>
  </si>
  <si>
    <t>Leonidas Waremme Pâques</t>
  </si>
  <si>
    <t>pour Pâques</t>
  </si>
  <si>
    <t>carte Denise</t>
  </si>
  <si>
    <t>Mastercard (Hubo)</t>
  </si>
  <si>
    <t>cotisation Touring</t>
  </si>
  <si>
    <t>fact CHC</t>
  </si>
  <si>
    <t>Hubo wanze (cercle arbres)</t>
  </si>
  <si>
    <t>Dambiermont (joint)</t>
  </si>
  <si>
    <t>affilation ALEm</t>
  </si>
  <si>
    <t>Rouhard filtres</t>
  </si>
  <si>
    <t>rembt Pédicure</t>
  </si>
  <si>
    <t>Mazout cam. Muguet</t>
  </si>
  <si>
    <t>don Télévie</t>
  </si>
  <si>
    <t>rembt maxi à fact</t>
  </si>
  <si>
    <t>C&amp;A</t>
  </si>
  <si>
    <t>fact CHC acompte</t>
  </si>
  <si>
    <t>foncières solde</t>
  </si>
  <si>
    <t>rembt visites</t>
  </si>
  <si>
    <t>correction !</t>
  </si>
  <si>
    <t>Carrefour Mont Legia</t>
  </si>
  <si>
    <t>Café CHC</t>
  </si>
  <si>
    <t>verst VIN M.Th</t>
  </si>
  <si>
    <t>Point chaud</t>
  </si>
  <si>
    <t>Brico Flémalle câble jardin</t>
  </si>
  <si>
    <t>cadeau informière CHC</t>
  </si>
  <si>
    <t>Vin La garnaudière</t>
  </si>
  <si>
    <t>rembt dentiste Roland</t>
  </si>
  <si>
    <t>rembt frais déplacement</t>
  </si>
  <si>
    <t>dentiste Roland</t>
  </si>
  <si>
    <t>Cantero SSD Dany</t>
  </si>
  <si>
    <t>Parking Medic /Tom</t>
  </si>
  <si>
    <t>Club Liège</t>
  </si>
  <si>
    <t>Essence Tondeuse Total</t>
  </si>
  <si>
    <t>Allocation APA</t>
  </si>
  <si>
    <t>vers livret 1821</t>
  </si>
  <si>
    <t>Vers livret 3297</t>
  </si>
  <si>
    <t>Etrias Sandales WE</t>
  </si>
  <si>
    <t>AMZN Lux Bâche IBC</t>
  </si>
  <si>
    <t>Aldi Friteuse</t>
  </si>
  <si>
    <t>Roland Dentiste dent.Inf</t>
  </si>
  <si>
    <t>Rembt dentier INF.</t>
  </si>
  <si>
    <t>Pedicure DEOM</t>
  </si>
  <si>
    <t>Pédicure PEDOUX</t>
  </si>
  <si>
    <t>Frais déplac. ENEO</t>
  </si>
  <si>
    <t>Rebt CHC 2 fact 3/02</t>
  </si>
  <si>
    <t>Plaques pour bar</t>
  </si>
  <si>
    <t>BPOST carte Prepaid</t>
  </si>
  <si>
    <t>Bpost colis pour Eddy</t>
  </si>
  <si>
    <t>date de fin:</t>
  </si>
  <si>
    <t>Nbe de jours</t>
  </si>
  <si>
    <t>Trafic Parasol</t>
  </si>
  <si>
    <t>Christophe SSD Isabelle</t>
  </si>
  <si>
    <t>Hubo (bois vigne)</t>
  </si>
  <si>
    <t>Atlas for Men</t>
  </si>
  <si>
    <t>recharge Pay &amp; go</t>
  </si>
  <si>
    <t xml:space="preserve">Intermarché </t>
  </si>
  <si>
    <t>Tondeuse Eddy St Niklaas</t>
  </si>
  <si>
    <t>Abonnement télécharger</t>
  </si>
  <si>
    <t>transfert APA (partie)</t>
  </si>
  <si>
    <t>Abeels</t>
  </si>
  <si>
    <t>Brise Vue Tonton Tapis</t>
  </si>
  <si>
    <t>Intermarché Villers</t>
  </si>
  <si>
    <t>Cotisation</t>
  </si>
  <si>
    <t>Bpost retour Atlas for Men</t>
  </si>
  <si>
    <t>Farmaline</t>
  </si>
  <si>
    <t>Bpost aliment bpaid</t>
  </si>
  <si>
    <t>Hubo vernis table</t>
  </si>
  <si>
    <t>semaine</t>
  </si>
  <si>
    <t>Bel &amp; Bo (Fête JM-RM)</t>
  </si>
  <si>
    <t>AVA</t>
  </si>
  <si>
    <t>Colonne7</t>
  </si>
  <si>
    <t>Colonne8</t>
  </si>
  <si>
    <t>Colonne9</t>
  </si>
  <si>
    <t>Colonne10</t>
  </si>
  <si>
    <t>Colonne11</t>
  </si>
  <si>
    <t>Colonne12</t>
  </si>
  <si>
    <t>Colonne13</t>
  </si>
  <si>
    <t>pedicure PEDOUX</t>
  </si>
  <si>
    <t>Taxe Circulation</t>
  </si>
  <si>
    <t>Taxe égouts</t>
  </si>
  <si>
    <t>encre imprimante</t>
  </si>
  <si>
    <t>Cartes invitation</t>
  </si>
  <si>
    <t>enveloppes invitations</t>
  </si>
  <si>
    <t>Achat timbres (invitation)</t>
  </si>
  <si>
    <t>Rembt Mutuelle Dentiste</t>
  </si>
  <si>
    <t>Rembt Atlas For Men</t>
  </si>
  <si>
    <t>recharge 2ème tel</t>
  </si>
  <si>
    <t>AVA Huy</t>
  </si>
  <si>
    <t>Rembt Ophtalmo Halleux</t>
  </si>
  <si>
    <t>Ophtalmo Halleux (Denise)</t>
  </si>
  <si>
    <t>Bain Mousse</t>
  </si>
  <si>
    <t>Action (Led bar)</t>
  </si>
  <si>
    <t>Bpost carte prépaid</t>
  </si>
  <si>
    <t>Mantec</t>
  </si>
  <si>
    <t>Superplastic (armoire fusib)</t>
  </si>
  <si>
    <t>Rembt Assur. Operation Denise</t>
  </si>
  <si>
    <t>CHC operation Denise</t>
  </si>
  <si>
    <t>vers cpte epargn rembt mutuelle</t>
  </si>
  <si>
    <t>Goffin waremme</t>
  </si>
  <si>
    <t>Poisson. L'Océane</t>
  </si>
  <si>
    <t>Floraline anniv Denise</t>
  </si>
  <si>
    <t>Action câble teleph.</t>
  </si>
  <si>
    <t>Boxus kiné Denise</t>
  </si>
  <si>
    <t>Rembt Med. Altern</t>
  </si>
  <si>
    <t>Rembt Pedicure</t>
  </si>
  <si>
    <t>Veronique Lacroix /Nathalie</t>
  </si>
  <si>
    <t>Dr Lambert contrôle annuel</t>
  </si>
  <si>
    <t>Aldi Souffleur</t>
  </si>
  <si>
    <t>Intermarché Faimes (vin-pub)</t>
  </si>
  <si>
    <t>abonnement  Upto..</t>
  </si>
  <si>
    <t>Laverie Inter St Georges</t>
  </si>
  <si>
    <t>Ali exp Lux Clé USB</t>
  </si>
  <si>
    <t>Délice des Waleffes</t>
  </si>
  <si>
    <t>Rembt Mutuelle Excédent</t>
  </si>
  <si>
    <t>Rembt Mutuelle</t>
  </si>
  <si>
    <t>Sèche-Linge Rouhard</t>
  </si>
  <si>
    <t>Action encre et éponges</t>
  </si>
  <si>
    <t>Rembt Kiné Denise</t>
  </si>
  <si>
    <t>Fact CHC</t>
  </si>
  <si>
    <t>Pédicure DEOM</t>
  </si>
  <si>
    <t>Pédicure PEDOUOX</t>
  </si>
  <si>
    <t>Bima répar. Lave Vaisselle</t>
  </si>
  <si>
    <t>Hubo huile tondeuse</t>
  </si>
  <si>
    <t>Oh Green!</t>
  </si>
  <si>
    <t>Bpost carte prépayée</t>
  </si>
  <si>
    <t>action bain</t>
  </si>
  <si>
    <t>OKay</t>
  </si>
  <si>
    <t>Patisserie Waremme</t>
  </si>
  <si>
    <t>Zeeman Waremme</t>
  </si>
  <si>
    <t>Keyen rempl. Vase Exp</t>
  </si>
  <si>
    <t>CHC visite dr Monami</t>
  </si>
  <si>
    <t>Planet Parfum eau toilette Dany</t>
  </si>
  <si>
    <t>Hubo Charnière armoire électrique</t>
  </si>
  <si>
    <t>essence tondeuse Q8</t>
  </si>
  <si>
    <t>Prov. Pour Rev.Cadast</t>
  </si>
  <si>
    <t>revenu cadastral 1/6</t>
  </si>
  <si>
    <t>Action maisons Noël</t>
  </si>
  <si>
    <t>rembt Vaccins</t>
  </si>
  <si>
    <t>rembt vaccins</t>
  </si>
  <si>
    <t>transfert pour fact mazout</t>
  </si>
  <si>
    <t>chauffage</t>
  </si>
  <si>
    <t>fact mazout</t>
  </si>
  <si>
    <t>rembt mutuelle Boxus</t>
  </si>
  <si>
    <t>Kiné Boxus</t>
  </si>
  <si>
    <t>Mazout Total verlaine</t>
  </si>
  <si>
    <t>Atlas For Men</t>
  </si>
  <si>
    <t>abonnement Soft&gt;Ciel</t>
  </si>
  <si>
    <t>Aldi Fer à Gaufres</t>
  </si>
  <si>
    <t>abont telechargement</t>
  </si>
  <si>
    <t>Hubo couleur barrières</t>
  </si>
  <si>
    <t>CHC Urologue</t>
  </si>
  <si>
    <t>Hubo tube cuisine</t>
  </si>
  <si>
    <t>rembt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</si>
</sst>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_ ;[Red]\-#,##0.00\ 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8" tint="-0.24994659260841701"/>
      </left>
      <right/>
      <top style="double">
        <color theme="8" tint="-0.24994659260841701"/>
      </top>
      <bottom/>
      <diagonal/>
    </border>
    <border>
      <left/>
      <right/>
      <top style="double">
        <color theme="8" tint="-0.24994659260841701"/>
      </top>
      <bottom/>
      <diagonal/>
    </border>
    <border>
      <left/>
      <right style="double">
        <color theme="8" tint="-0.24994659260841701"/>
      </right>
      <top style="double">
        <color theme="8" tint="-0.24994659260841701"/>
      </top>
      <bottom/>
      <diagonal/>
    </border>
    <border>
      <left style="double">
        <color theme="8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theme="8" tint="-0.24994659260841701"/>
      </right>
      <top/>
      <bottom/>
      <diagonal/>
    </border>
    <border>
      <left style="double">
        <color theme="8" tint="-0.24994659260841701"/>
      </left>
      <right/>
      <top/>
      <bottom/>
      <diagonal/>
    </border>
    <border>
      <left style="double">
        <color theme="8" tint="-0.24994659260841701"/>
      </left>
      <right/>
      <top/>
      <bottom style="double">
        <color theme="8" tint="-0.24994659260841701"/>
      </bottom>
      <diagonal/>
    </border>
    <border>
      <left/>
      <right/>
      <top/>
      <bottom style="double">
        <color theme="8" tint="-0.24994659260841701"/>
      </bottom>
      <diagonal/>
    </border>
    <border>
      <left/>
      <right style="double">
        <color theme="8" tint="-0.24994659260841701"/>
      </right>
      <top/>
      <bottom style="double">
        <color theme="8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9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40" fontId="2" fillId="2" borderId="3" xfId="0" applyNumberFormat="1" applyFont="1" applyFill="1" applyBorder="1" applyAlignment="1">
      <alignment horizontal="center" vertical="center"/>
    </xf>
    <xf numFmtId="40" fontId="1" fillId="0" borderId="0" xfId="0" applyNumberFormat="1" applyFont="1"/>
    <xf numFmtId="40" fontId="0" fillId="0" borderId="0" xfId="0" applyNumberFormat="1"/>
    <xf numFmtId="17" fontId="0" fillId="0" borderId="0" xfId="0" applyNumberFormat="1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40" fontId="2" fillId="2" borderId="6" xfId="0" applyNumberFormat="1" applyFont="1" applyFill="1" applyBorder="1" applyAlignment="1">
      <alignment horizontal="center" vertical="center"/>
    </xf>
    <xf numFmtId="0" fontId="1" fillId="0" borderId="0" xfId="0" applyFont="1" applyBorder="1"/>
    <xf numFmtId="16" fontId="0" fillId="0" borderId="0" xfId="0" applyNumberFormat="1"/>
    <xf numFmtId="0" fontId="3" fillId="0" borderId="0" xfId="0" applyFont="1" applyBorder="1"/>
    <xf numFmtId="164" fontId="0" fillId="0" borderId="0" xfId="0" applyNumberFormat="1"/>
    <xf numFmtId="40" fontId="3" fillId="0" borderId="0" xfId="0" applyNumberFormat="1" applyFont="1" applyBorder="1"/>
    <xf numFmtId="40" fontId="1" fillId="0" borderId="0" xfId="0" applyNumberFormat="1" applyFont="1" applyBorder="1"/>
    <xf numFmtId="40" fontId="0" fillId="0" borderId="0" xfId="0" applyNumberFormat="1"/>
    <xf numFmtId="2" fontId="0" fillId="0" borderId="0" xfId="1" applyNumberFormat="1" applyFont="1"/>
    <xf numFmtId="2" fontId="3" fillId="0" borderId="0" xfId="1" applyNumberFormat="1" applyFont="1" applyBorder="1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2" fontId="5" fillId="2" borderId="2" xfId="1" applyNumberFormat="1" applyFont="1" applyFill="1" applyBorder="1" applyAlignment="1">
      <alignment horizontal="center" vertical="center"/>
    </xf>
    <xf numFmtId="40" fontId="5" fillId="2" borderId="3" xfId="0" applyNumberFormat="1" applyFont="1" applyFill="1" applyBorder="1" applyAlignment="1">
      <alignment horizontal="center" vertical="center"/>
    </xf>
    <xf numFmtId="0" fontId="6" fillId="0" borderId="0" xfId="0" applyFont="1"/>
    <xf numFmtId="2" fontId="6" fillId="0" borderId="0" xfId="1" applyNumberFormat="1" applyFont="1"/>
    <xf numFmtId="40" fontId="6" fillId="0" borderId="0" xfId="0" applyNumberFormat="1" applyFont="1"/>
    <xf numFmtId="16" fontId="6" fillId="0" borderId="0" xfId="0" applyNumberFormat="1" applyFont="1"/>
    <xf numFmtId="17" fontId="6" fillId="0" borderId="0" xfId="0" applyNumberFormat="1" applyFont="1"/>
    <xf numFmtId="40" fontId="7" fillId="0" borderId="0" xfId="0" applyNumberFormat="1" applyFont="1"/>
    <xf numFmtId="0" fontId="0" fillId="0" borderId="7" xfId="0" applyBorder="1"/>
    <xf numFmtId="0" fontId="0" fillId="3" borderId="7" xfId="0" applyFill="1" applyBorder="1" applyAlignment="1">
      <alignment horizontal="center"/>
    </xf>
    <xf numFmtId="14" fontId="0" fillId="0" borderId="0" xfId="0" applyNumberFormat="1"/>
    <xf numFmtId="0" fontId="0" fillId="0" borderId="0" xfId="0" applyNumberFormat="1"/>
    <xf numFmtId="2" fontId="0" fillId="0" borderId="0" xfId="0" applyNumberFormat="1"/>
    <xf numFmtId="0" fontId="8" fillId="3" borderId="7" xfId="0" applyFont="1" applyFill="1" applyBorder="1" applyAlignment="1">
      <alignment horizont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2" xfId="0" applyFill="1" applyBorder="1"/>
    <xf numFmtId="0" fontId="0" fillId="4" borderId="11" xfId="0" applyFill="1" applyBorder="1"/>
    <xf numFmtId="0" fontId="0" fillId="4" borderId="7" xfId="0" applyFill="1" applyBorder="1"/>
    <xf numFmtId="0" fontId="0" fillId="4" borderId="13" xfId="0" applyFill="1" applyBorder="1"/>
    <xf numFmtId="0" fontId="0" fillId="4" borderId="0" xfId="0" applyFill="1" applyBorder="1"/>
    <xf numFmtId="2" fontId="0" fillId="4" borderId="13" xfId="0" applyNumberFormat="1" applyFill="1" applyBorder="1"/>
    <xf numFmtId="2" fontId="0" fillId="4" borderId="0" xfId="0" applyNumberFormat="1" applyFill="1" applyBorder="1"/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0" fillId="2" borderId="1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2" fontId="0" fillId="5" borderId="13" xfId="0" applyNumberFormat="1" applyFill="1" applyBorder="1"/>
    <xf numFmtId="2" fontId="0" fillId="5" borderId="0" xfId="0" applyNumberFormat="1" applyFill="1" applyBorder="1"/>
    <xf numFmtId="0" fontId="0" fillId="5" borderId="13" xfId="0" applyFill="1" applyBorder="1"/>
    <xf numFmtId="16" fontId="0" fillId="5" borderId="0" xfId="0" applyNumberFormat="1" applyFill="1"/>
    <xf numFmtId="2" fontId="0" fillId="4" borderId="11" xfId="0" applyNumberFormat="1" applyFill="1" applyBorder="1"/>
    <xf numFmtId="0" fontId="0" fillId="6" borderId="17" xfId="0" applyFont="1" applyFill="1" applyBorder="1"/>
    <xf numFmtId="40" fontId="2" fillId="0" borderId="0" xfId="0" applyNumberFormat="1" applyFont="1"/>
    <xf numFmtId="1" fontId="0" fillId="0" borderId="0" xfId="0" applyNumberFormat="1"/>
    <xf numFmtId="0" fontId="2" fillId="0" borderId="0" xfId="0" applyFont="1" applyAlignment="1">
      <alignment horizontal="center"/>
    </xf>
    <xf numFmtId="0" fontId="2" fillId="2" borderId="18" xfId="0" applyFont="1" applyFill="1" applyBorder="1" applyAlignment="1">
      <alignment horizontal="center"/>
    </xf>
    <xf numFmtId="40" fontId="9" fillId="0" borderId="0" xfId="0" applyNumberFormat="1" applyFont="1"/>
    <xf numFmtId="2" fontId="6" fillId="0" borderId="0" xfId="0" applyNumberFormat="1" applyFont="1"/>
    <xf numFmtId="0" fontId="0" fillId="7" borderId="0" xfId="0" applyFill="1" applyBorder="1"/>
    <xf numFmtId="2" fontId="0" fillId="7" borderId="0" xfId="0" applyNumberFormat="1" applyFill="1" applyBorder="1"/>
    <xf numFmtId="0" fontId="0" fillId="7" borderId="0" xfId="0" applyFill="1" applyBorder="1" applyAlignment="1">
      <alignment horizontal="center"/>
    </xf>
    <xf numFmtId="0" fontId="8" fillId="7" borderId="0" xfId="0" applyFont="1" applyFill="1" applyBorder="1" applyAlignment="1">
      <alignment horizontal="center"/>
    </xf>
    <xf numFmtId="40" fontId="10" fillId="0" borderId="0" xfId="0" applyNumberFormat="1" applyFont="1"/>
    <xf numFmtId="2" fontId="5" fillId="2" borderId="2" xfId="0" applyNumberFormat="1" applyFont="1" applyFill="1" applyBorder="1" applyAlignment="1">
      <alignment horizontal="center" vertical="center"/>
    </xf>
    <xf numFmtId="2" fontId="1" fillId="0" borderId="0" xfId="0" applyNumberFormat="1" applyFont="1" applyBorder="1"/>
    <xf numFmtId="2" fontId="3" fillId="0" borderId="0" xfId="0" applyNumberFormat="1" applyFont="1" applyBorder="1"/>
    <xf numFmtId="40" fontId="0" fillId="0" borderId="0" xfId="0" applyNumberFormat="1" applyFont="1"/>
    <xf numFmtId="2" fontId="0" fillId="2" borderId="11" xfId="0" applyNumberFormat="1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2" fontId="8" fillId="2" borderId="7" xfId="0" applyNumberFormat="1" applyFont="1" applyFill="1" applyBorder="1" applyAlignment="1">
      <alignment horizontal="center"/>
    </xf>
    <xf numFmtId="2" fontId="0" fillId="4" borderId="7" xfId="0" applyNumberFormat="1" applyFill="1" applyBorder="1"/>
    <xf numFmtId="0" fontId="12" fillId="2" borderId="18" xfId="0" applyFont="1" applyFill="1" applyBorder="1" applyAlignment="1">
      <alignment horizontal="center" vertical="center"/>
    </xf>
    <xf numFmtId="2" fontId="0" fillId="0" borderId="13" xfId="0" applyNumberFormat="1" applyBorder="1"/>
    <xf numFmtId="2" fontId="0" fillId="0" borderId="0" xfId="0" applyNumberFormat="1" applyBorder="1"/>
    <xf numFmtId="2" fontId="6" fillId="0" borderId="13" xfId="1" applyNumberFormat="1" applyFont="1" applyBorder="1"/>
    <xf numFmtId="40" fontId="6" fillId="0" borderId="0" xfId="0" applyNumberFormat="1" applyFont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2" fontId="0" fillId="0" borderId="23" xfId="0" applyNumberFormat="1" applyBorder="1"/>
    <xf numFmtId="0" fontId="0" fillId="0" borderId="24" xfId="0" applyBorder="1"/>
    <xf numFmtId="0" fontId="0" fillId="0" borderId="25" xfId="0" applyBorder="1"/>
    <xf numFmtId="2" fontId="0" fillId="0" borderId="26" xfId="0" applyNumberFormat="1" applyBorder="1"/>
  </cellXfs>
  <cellStyles count="2">
    <cellStyle name="Monétaire" xfId="1" builtinId="4"/>
    <cellStyle name="Normal" xfId="0" builtinId="0"/>
  </cellStyles>
  <dxfs count="21">
    <dxf>
      <font>
        <b/>
        <family val="2"/>
      </font>
      <alignment horizontal="center" vertical="bottom" textRotation="0" wrapText="0" indent="0" justifyLastLine="0" shrinkToFit="0" readingOrder="0"/>
    </dxf>
    <dxf>
      <numFmt numFmtId="8" formatCode="#,##0.00;[Red]\-#,##0.00"/>
    </dxf>
    <dxf>
      <numFmt numFmtId="2" formatCode="0.00"/>
    </dxf>
    <dxf>
      <numFmt numFmtId="2" formatCode="0.00"/>
    </dxf>
    <dxf>
      <border outline="0"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8" formatCode="#,##0.00;[Red]\-#,##0.00"/>
    </dxf>
    <dxf>
      <numFmt numFmtId="2" formatCode="0.00"/>
    </dxf>
    <dxf>
      <border outline="0"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8" formatCode="#,##0.00;[Red]\-#,##0.00"/>
    </dxf>
    <dxf>
      <numFmt numFmtId="2" formatCode="0.00"/>
    </dxf>
    <dxf>
      <border outline="0"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8" formatCode="#,##0.00;[Red]\-#,##0.0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291" totalsRowShown="0" headerRowDxfId="20" headerRowBorderDxfId="19" tableBorderDxfId="18">
  <autoFilter ref="A1:F291" xr:uid="{00000000-0009-0000-0100-000001000000}"/>
  <tableColumns count="6">
    <tableColumn id="6" xr3:uid="{00000000-0010-0000-0000-000006000000}" name="Colonne6"/>
    <tableColumn id="1" xr3:uid="{00000000-0010-0000-0000-000001000000}" name="Colonne1"/>
    <tableColumn id="2" xr3:uid="{00000000-0010-0000-0000-000002000000}" name="Colonne2"/>
    <tableColumn id="3" xr3:uid="{00000000-0010-0000-0000-000003000000}" name="Colonne3"/>
    <tableColumn id="4" xr3:uid="{00000000-0010-0000-0000-000004000000}" name="Colonne4"/>
    <tableColumn id="5" xr3:uid="{00000000-0010-0000-0000-000005000000}" name="Colonne5" dataDxfId="17">
      <calculatedColumnFormula>IF(B2="","",F1+D2-E2)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1:F700" totalsRowShown="0" headerRowDxfId="16" headerRowBorderDxfId="15" tableBorderDxfId="14">
  <autoFilter ref="A1:F700" xr:uid="{00000000-0009-0000-0100-000002000000}"/>
  <tableColumns count="6">
    <tableColumn id="6" xr3:uid="{00000000-0010-0000-0100-000006000000}" name="Colonne6"/>
    <tableColumn id="1" xr3:uid="{00000000-0010-0000-0100-000001000000}" name="Colonne1"/>
    <tableColumn id="2" xr3:uid="{00000000-0010-0000-0100-000002000000}" name="Colonne2"/>
    <tableColumn id="3" xr3:uid="{00000000-0010-0000-0100-000003000000}" name="Colonne3"/>
    <tableColumn id="4" xr3:uid="{00000000-0010-0000-0100-000004000000}" name="Colonne4" dataDxfId="13" dataCellStyle="Monétaire"/>
    <tableColumn id="5" xr3:uid="{00000000-0010-0000-0100-000005000000}" name="Colonne5" dataDxfId="12">
      <calculatedColumnFormula>IF(B2="","",F1+D2-E2)</calculatedColumnFormula>
    </tableColumn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6A64EB-F645-4403-BB7A-138E2DF1D5AE}" name="Tableau134" displayName="Tableau134" ref="A1:F846" totalsRowShown="0" headerRowDxfId="11" headerRowBorderDxfId="10" tableBorderDxfId="9">
  <autoFilter ref="A1:F846" xr:uid="{00000000-0009-0000-0100-000002000000}"/>
  <tableColumns count="6">
    <tableColumn id="6" xr3:uid="{455208F7-7CF5-41FF-885A-44901755422E}" name="Colonne6"/>
    <tableColumn id="1" xr3:uid="{5E364770-3B54-4E6F-99CE-2B185371B096}" name="Colonne1"/>
    <tableColumn id="2" xr3:uid="{034908C7-B657-4FC4-8E14-90B096371671}" name="Colonne2"/>
    <tableColumn id="3" xr3:uid="{42D0D41B-0F96-4CAA-A259-12E31E1033C1}" name="Colonne3"/>
    <tableColumn id="4" xr3:uid="{F8B345B1-9D97-4112-B70F-439B5D4BD5BD}" name="Colonne4" dataDxfId="8" dataCellStyle="Monétaire"/>
    <tableColumn id="5" xr3:uid="{7732625A-4456-4E68-87AC-0743FF883B1F}" name="Colonne5" dataDxfId="7">
      <calculatedColumnFormula>IF(B2="","",F1+D2-E2)</calculatedColumnFormula>
    </tableColumn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D1779E5-E453-43DB-A891-35F9F59DFAAA}" name="Tableau1345" displayName="Tableau1345" ref="A1:N1000" totalsRowShown="0" headerRowDxfId="6" headerRowBorderDxfId="5" tableBorderDxfId="4">
  <autoFilter ref="A1:N1000" xr:uid="{00000000-0009-0000-0100-000002000000}"/>
  <tableColumns count="14">
    <tableColumn id="6" xr3:uid="{6DB07770-53F7-4E24-AAFB-89DD016F496A}" name="Colonne6"/>
    <tableColumn id="1" xr3:uid="{3AA1576C-4C62-4C7E-BF84-2CD23EA7350A}" name="Colonne1"/>
    <tableColumn id="2" xr3:uid="{695B338D-79E0-4389-9F4F-4B639E14BE24}" name="Colonne2"/>
    <tableColumn id="3" xr3:uid="{8D8207A2-8EF5-454F-803A-2364647A0599}" name="Colonne3" dataDxfId="3"/>
    <tableColumn id="4" xr3:uid="{F4D67408-9C1D-4273-A4EB-988DA870D2B9}" name="Colonne4" dataDxfId="2" dataCellStyle="Monétaire"/>
    <tableColumn id="5" xr3:uid="{143AF7E0-1A39-47A9-ABD1-9B836233E516}" name="Colonne5" dataDxfId="1">
      <calculatedColumnFormula>IF(B2="","",F1+D2-E2)</calculatedColumnFormula>
    </tableColumn>
    <tableColumn id="7" xr3:uid="{68693BD8-BBC7-433F-A7C2-3323DA90DDBC}" name="N° Extrait" dataDxfId="0"/>
    <tableColumn id="8" xr3:uid="{7E06A6C2-E031-4BFC-B588-9FACA8773C0F}" name="Colonne7"/>
    <tableColumn id="9" xr3:uid="{688F6171-DDEE-4310-84B2-6C2D3838AE89}" name="Colonne8"/>
    <tableColumn id="10" xr3:uid="{149C2128-80AB-4BBC-95EC-C8C31C82F1C0}" name="Colonne9"/>
    <tableColumn id="11" xr3:uid="{E00BD1B5-AF85-4EC7-A963-75240810D780}" name="Colonne10"/>
    <tableColumn id="12" xr3:uid="{C20DF86D-9394-485F-BFB8-9902869AFD0E}" name="Colonne11"/>
    <tableColumn id="13" xr3:uid="{3B8C90F3-CF28-46C4-B7E7-89D28B9B3A6C}" name="Colonne12"/>
    <tableColumn id="14" xr3:uid="{77199027-5F26-4666-8F87-21306AA1D145}" name="Colonne13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L618"/>
  <sheetViews>
    <sheetView topLeftCell="A271" workbookViewId="0">
      <selection activeCell="C229" sqref="C229"/>
    </sheetView>
  </sheetViews>
  <sheetFormatPr baseColWidth="10" defaultRowHeight="15" x14ac:dyDescent="0.25"/>
  <cols>
    <col min="1" max="1" width="9.85546875" customWidth="1"/>
    <col min="2" max="2" width="17.7109375" customWidth="1"/>
    <col min="3" max="3" width="24.85546875" customWidth="1"/>
    <col min="4" max="4" width="11" customWidth="1"/>
    <col min="5" max="5" width="11.5703125" style="5" customWidth="1"/>
  </cols>
  <sheetData>
    <row r="1" spans="1:6" ht="35.25" customHeight="1" thickBot="1" x14ac:dyDescent="0.3">
      <c r="A1" s="8" t="s">
        <v>75</v>
      </c>
      <c r="B1" s="7" t="s">
        <v>70</v>
      </c>
      <c r="C1" s="8" t="s">
        <v>71</v>
      </c>
      <c r="D1" s="8" t="s">
        <v>72</v>
      </c>
      <c r="E1" s="8" t="s">
        <v>73</v>
      </c>
      <c r="F1" s="9" t="s">
        <v>74</v>
      </c>
    </row>
    <row r="2" spans="1:6" ht="15.75" thickBot="1" x14ac:dyDescent="0.3">
      <c r="A2" s="1" t="s">
        <v>76</v>
      </c>
      <c r="B2" s="1" t="s">
        <v>0</v>
      </c>
      <c r="C2" s="2"/>
      <c r="D2" s="2" t="s">
        <v>1</v>
      </c>
      <c r="E2" s="2" t="s">
        <v>2</v>
      </c>
      <c r="F2" s="3" t="s">
        <v>3</v>
      </c>
    </row>
    <row r="3" spans="1:6" x14ac:dyDescent="0.25">
      <c r="C3" t="s">
        <v>18</v>
      </c>
      <c r="E3"/>
      <c r="F3" s="4">
        <f>-183.62-10.9-10.9-0.11</f>
        <v>-205.53000000000003</v>
      </c>
    </row>
    <row r="4" spans="1:6" x14ac:dyDescent="0.25">
      <c r="B4" t="s">
        <v>4</v>
      </c>
      <c r="C4" t="s">
        <v>5</v>
      </c>
      <c r="D4">
        <v>1760.09</v>
      </c>
      <c r="E4"/>
      <c r="F4" s="5">
        <f>IF(B4="","",F3+D4-E4)</f>
        <v>1554.56</v>
      </c>
    </row>
    <row r="5" spans="1:6" x14ac:dyDescent="0.25">
      <c r="B5" t="s">
        <v>6</v>
      </c>
      <c r="C5" t="s">
        <v>7</v>
      </c>
      <c r="E5">
        <v>20.86</v>
      </c>
      <c r="F5" s="5">
        <f t="shared" ref="F5:F68" si="0">IF(B5="","",F4+D5-E5)</f>
        <v>1533.7</v>
      </c>
    </row>
    <row r="6" spans="1:6" x14ac:dyDescent="0.25">
      <c r="B6" t="s">
        <v>9</v>
      </c>
      <c r="C6" t="s">
        <v>8</v>
      </c>
      <c r="E6">
        <v>7.96</v>
      </c>
      <c r="F6" s="5">
        <f t="shared" si="0"/>
        <v>1525.74</v>
      </c>
    </row>
    <row r="7" spans="1:6" x14ac:dyDescent="0.25">
      <c r="B7" t="s">
        <v>10</v>
      </c>
      <c r="C7" t="s">
        <v>11</v>
      </c>
      <c r="E7">
        <v>6.25</v>
      </c>
      <c r="F7" s="5">
        <f t="shared" si="0"/>
        <v>1519.49</v>
      </c>
    </row>
    <row r="8" spans="1:6" x14ac:dyDescent="0.25">
      <c r="B8" t="s">
        <v>12</v>
      </c>
      <c r="E8">
        <v>0.93</v>
      </c>
      <c r="F8" s="5">
        <f t="shared" si="0"/>
        <v>1518.56</v>
      </c>
    </row>
    <row r="9" spans="1:6" x14ac:dyDescent="0.25">
      <c r="B9" t="s">
        <v>13</v>
      </c>
      <c r="C9" t="s">
        <v>14</v>
      </c>
      <c r="E9">
        <v>89.88</v>
      </c>
      <c r="F9" s="5">
        <f t="shared" si="0"/>
        <v>1428.6799999999998</v>
      </c>
    </row>
    <row r="10" spans="1:6" x14ac:dyDescent="0.25">
      <c r="B10" t="s">
        <v>15</v>
      </c>
      <c r="C10" t="s">
        <v>16</v>
      </c>
      <c r="E10">
        <v>26.17</v>
      </c>
      <c r="F10" s="5">
        <f t="shared" si="0"/>
        <v>1402.5099999999998</v>
      </c>
    </row>
    <row r="11" spans="1:6" x14ac:dyDescent="0.25">
      <c r="B11" t="s">
        <v>13</v>
      </c>
      <c r="C11" t="s">
        <v>17</v>
      </c>
      <c r="E11"/>
      <c r="F11" s="5">
        <f t="shared" si="0"/>
        <v>1402.5099999999998</v>
      </c>
    </row>
    <row r="12" spans="1:6" x14ac:dyDescent="0.25">
      <c r="B12" t="s">
        <v>19</v>
      </c>
      <c r="C12" t="s">
        <v>20</v>
      </c>
      <c r="E12">
        <v>10.75</v>
      </c>
      <c r="F12" s="5">
        <f t="shared" si="0"/>
        <v>1391.7599999999998</v>
      </c>
    </row>
    <row r="13" spans="1:6" x14ac:dyDescent="0.25">
      <c r="B13" t="s">
        <v>15</v>
      </c>
      <c r="C13" t="s">
        <v>16</v>
      </c>
      <c r="E13">
        <v>2.97</v>
      </c>
      <c r="F13" s="5">
        <f t="shared" si="0"/>
        <v>1388.7899999999997</v>
      </c>
    </row>
    <row r="14" spans="1:6" x14ac:dyDescent="0.25">
      <c r="B14" t="s">
        <v>21</v>
      </c>
      <c r="E14">
        <v>25</v>
      </c>
      <c r="F14" s="5">
        <f t="shared" si="0"/>
        <v>1363.7899999999997</v>
      </c>
    </row>
    <row r="15" spans="1:6" x14ac:dyDescent="0.25">
      <c r="B15" t="s">
        <v>12</v>
      </c>
      <c r="E15">
        <v>1.19</v>
      </c>
      <c r="F15" s="5">
        <f t="shared" si="0"/>
        <v>1362.5999999999997</v>
      </c>
    </row>
    <row r="16" spans="1:6" x14ac:dyDescent="0.25">
      <c r="B16" t="s">
        <v>15</v>
      </c>
      <c r="C16" t="s">
        <v>22</v>
      </c>
      <c r="E16">
        <v>80</v>
      </c>
      <c r="F16" s="5">
        <f t="shared" si="0"/>
        <v>1282.5999999999997</v>
      </c>
    </row>
    <row r="17" spans="2:6" x14ac:dyDescent="0.25">
      <c r="B17" t="s">
        <v>13</v>
      </c>
      <c r="C17" t="s">
        <v>23</v>
      </c>
      <c r="E17">
        <v>18.13</v>
      </c>
      <c r="F17" s="5">
        <f t="shared" si="0"/>
        <v>1264.4699999999996</v>
      </c>
    </row>
    <row r="18" spans="2:6" x14ac:dyDescent="0.25">
      <c r="B18" t="s">
        <v>13</v>
      </c>
      <c r="C18" t="s">
        <v>24</v>
      </c>
      <c r="E18">
        <v>9.3000000000000007</v>
      </c>
      <c r="F18" s="5">
        <f t="shared" si="0"/>
        <v>1255.1699999999996</v>
      </c>
    </row>
    <row r="19" spans="2:6" x14ac:dyDescent="0.25">
      <c r="B19" t="s">
        <v>13</v>
      </c>
      <c r="C19" t="s">
        <v>25</v>
      </c>
      <c r="E19">
        <v>11.1</v>
      </c>
      <c r="F19" s="5">
        <f t="shared" si="0"/>
        <v>1244.0699999999997</v>
      </c>
    </row>
    <row r="20" spans="2:6" x14ac:dyDescent="0.25">
      <c r="B20" t="s">
        <v>12</v>
      </c>
      <c r="E20">
        <v>1.57</v>
      </c>
      <c r="F20" s="5">
        <f t="shared" si="0"/>
        <v>1242.4999999999998</v>
      </c>
    </row>
    <row r="21" spans="2:6" x14ac:dyDescent="0.25">
      <c r="B21" t="s">
        <v>12</v>
      </c>
      <c r="E21">
        <v>0.9</v>
      </c>
      <c r="F21" s="5">
        <f t="shared" si="0"/>
        <v>1241.5999999999997</v>
      </c>
    </row>
    <row r="22" spans="2:6" x14ac:dyDescent="0.25">
      <c r="B22" t="s">
        <v>26</v>
      </c>
      <c r="C22" t="s">
        <v>27</v>
      </c>
      <c r="E22">
        <v>200</v>
      </c>
      <c r="F22" s="5">
        <f t="shared" si="0"/>
        <v>1041.5999999999997</v>
      </c>
    </row>
    <row r="23" spans="2:6" x14ac:dyDescent="0.25">
      <c r="B23" t="s">
        <v>15</v>
      </c>
      <c r="C23" t="s">
        <v>28</v>
      </c>
      <c r="E23">
        <v>50</v>
      </c>
      <c r="F23" s="5">
        <f t="shared" si="0"/>
        <v>991.59999999999968</v>
      </c>
    </row>
    <row r="24" spans="2:6" x14ac:dyDescent="0.25">
      <c r="B24" t="s">
        <v>13</v>
      </c>
      <c r="C24" t="s">
        <v>14</v>
      </c>
      <c r="E24">
        <v>108.68</v>
      </c>
      <c r="F24" s="5">
        <f t="shared" si="0"/>
        <v>882.91999999999962</v>
      </c>
    </row>
    <row r="25" spans="2:6" x14ac:dyDescent="0.25">
      <c r="B25" t="s">
        <v>29</v>
      </c>
      <c r="C25" t="s">
        <v>30</v>
      </c>
      <c r="E25">
        <v>49.74</v>
      </c>
      <c r="F25" s="5">
        <f t="shared" si="0"/>
        <v>833.17999999999961</v>
      </c>
    </row>
    <row r="26" spans="2:6" x14ac:dyDescent="0.25">
      <c r="B26" t="s">
        <v>15</v>
      </c>
      <c r="C26" t="s">
        <v>22</v>
      </c>
      <c r="E26">
        <v>40</v>
      </c>
      <c r="F26" s="5">
        <f t="shared" si="0"/>
        <v>793.17999999999961</v>
      </c>
    </row>
    <row r="27" spans="2:6" x14ac:dyDescent="0.25">
      <c r="B27" t="s">
        <v>19</v>
      </c>
      <c r="C27" t="s">
        <v>31</v>
      </c>
      <c r="E27">
        <v>15.7</v>
      </c>
      <c r="F27" s="5">
        <f t="shared" si="0"/>
        <v>777.47999999999956</v>
      </c>
    </row>
    <row r="28" spans="2:6" x14ac:dyDescent="0.25">
      <c r="B28" t="s">
        <v>6</v>
      </c>
      <c r="C28" t="s">
        <v>32</v>
      </c>
      <c r="E28">
        <v>24.99</v>
      </c>
      <c r="F28" s="5">
        <f t="shared" si="0"/>
        <v>752.48999999999955</v>
      </c>
    </row>
    <row r="29" spans="2:6" x14ac:dyDescent="0.25">
      <c r="B29" t="s">
        <v>13</v>
      </c>
      <c r="C29" t="s">
        <v>25</v>
      </c>
      <c r="E29">
        <v>7.9</v>
      </c>
      <c r="F29" s="5">
        <f t="shared" si="0"/>
        <v>744.58999999999958</v>
      </c>
    </row>
    <row r="30" spans="2:6" x14ac:dyDescent="0.25">
      <c r="B30" t="s">
        <v>33</v>
      </c>
      <c r="C30" t="s">
        <v>34</v>
      </c>
      <c r="E30">
        <v>7</v>
      </c>
      <c r="F30" s="5">
        <f t="shared" si="0"/>
        <v>737.58999999999958</v>
      </c>
    </row>
    <row r="31" spans="2:6" x14ac:dyDescent="0.25">
      <c r="B31" t="s">
        <v>6</v>
      </c>
      <c r="C31" t="s">
        <v>35</v>
      </c>
      <c r="E31">
        <v>6.9</v>
      </c>
      <c r="F31" s="5">
        <f t="shared" si="0"/>
        <v>730.6899999999996</v>
      </c>
    </row>
    <row r="32" spans="2:6" x14ac:dyDescent="0.25">
      <c r="B32" t="s">
        <v>6</v>
      </c>
      <c r="C32" t="s">
        <v>7</v>
      </c>
      <c r="E32">
        <v>5.19</v>
      </c>
      <c r="F32" s="5">
        <f t="shared" si="0"/>
        <v>725.49999999999955</v>
      </c>
    </row>
    <row r="33" spans="2:6" x14ac:dyDescent="0.25">
      <c r="B33" t="s">
        <v>33</v>
      </c>
      <c r="C33" t="s">
        <v>36</v>
      </c>
      <c r="E33">
        <v>0.82</v>
      </c>
      <c r="F33" s="5">
        <f t="shared" si="0"/>
        <v>724.6799999999995</v>
      </c>
    </row>
    <row r="34" spans="2:6" x14ac:dyDescent="0.25">
      <c r="B34" t="s">
        <v>12</v>
      </c>
      <c r="E34">
        <v>0.3</v>
      </c>
      <c r="F34" s="5">
        <f t="shared" si="0"/>
        <v>724.37999999999954</v>
      </c>
    </row>
    <row r="35" spans="2:6" x14ac:dyDescent="0.25">
      <c r="B35" t="s">
        <v>12</v>
      </c>
      <c r="E35">
        <v>1.02</v>
      </c>
      <c r="F35" s="5">
        <f t="shared" si="0"/>
        <v>723.35999999999956</v>
      </c>
    </row>
    <row r="36" spans="2:6" x14ac:dyDescent="0.25">
      <c r="B36" t="s">
        <v>13</v>
      </c>
      <c r="C36" t="s">
        <v>14</v>
      </c>
      <c r="E36">
        <v>131.96</v>
      </c>
      <c r="F36" s="5">
        <f t="shared" si="0"/>
        <v>591.39999999999952</v>
      </c>
    </row>
    <row r="37" spans="2:6" x14ac:dyDescent="0.25">
      <c r="B37" t="s">
        <v>6</v>
      </c>
      <c r="C37" t="s">
        <v>37</v>
      </c>
      <c r="E37">
        <v>25.15</v>
      </c>
      <c r="F37" s="5">
        <f t="shared" si="0"/>
        <v>566.24999999999955</v>
      </c>
    </row>
    <row r="38" spans="2:6" x14ac:dyDescent="0.25">
      <c r="B38" t="s">
        <v>12</v>
      </c>
      <c r="E38">
        <v>0.85</v>
      </c>
      <c r="F38" s="5">
        <f t="shared" si="0"/>
        <v>565.39999999999952</v>
      </c>
    </row>
    <row r="39" spans="2:6" x14ac:dyDescent="0.25">
      <c r="B39" t="s">
        <v>15</v>
      </c>
      <c r="C39" t="s">
        <v>11</v>
      </c>
      <c r="E39">
        <v>89.85</v>
      </c>
      <c r="F39" s="5">
        <f t="shared" si="0"/>
        <v>475.5499999999995</v>
      </c>
    </row>
    <row r="40" spans="2:6" x14ac:dyDescent="0.25">
      <c r="B40" t="s">
        <v>13</v>
      </c>
      <c r="C40" t="s">
        <v>23</v>
      </c>
      <c r="E40">
        <v>10.27</v>
      </c>
      <c r="F40" s="5">
        <f t="shared" si="0"/>
        <v>465.27999999999952</v>
      </c>
    </row>
    <row r="41" spans="2:6" x14ac:dyDescent="0.25">
      <c r="B41" t="s">
        <v>19</v>
      </c>
      <c r="C41" t="s">
        <v>20</v>
      </c>
      <c r="E41">
        <v>9</v>
      </c>
      <c r="F41" s="5">
        <f t="shared" si="0"/>
        <v>456.27999999999952</v>
      </c>
    </row>
    <row r="42" spans="2:6" x14ac:dyDescent="0.25">
      <c r="B42" t="s">
        <v>13</v>
      </c>
      <c r="C42" t="s">
        <v>24</v>
      </c>
      <c r="E42">
        <v>6.62</v>
      </c>
      <c r="F42" s="5">
        <f t="shared" si="0"/>
        <v>449.65999999999951</v>
      </c>
    </row>
    <row r="43" spans="2:6" x14ac:dyDescent="0.25">
      <c r="B43" t="s">
        <v>6</v>
      </c>
      <c r="C43" t="s">
        <v>37</v>
      </c>
      <c r="E43">
        <v>8.9499999999999993</v>
      </c>
      <c r="F43" s="5">
        <f t="shared" si="0"/>
        <v>440.70999999999952</v>
      </c>
    </row>
    <row r="44" spans="2:6" x14ac:dyDescent="0.25">
      <c r="B44" t="s">
        <v>13</v>
      </c>
      <c r="C44" t="s">
        <v>25</v>
      </c>
      <c r="E44">
        <v>8.6</v>
      </c>
      <c r="F44" s="5">
        <f t="shared" si="0"/>
        <v>432.1099999999995</v>
      </c>
    </row>
    <row r="45" spans="2:6" x14ac:dyDescent="0.25">
      <c r="B45" t="s">
        <v>12</v>
      </c>
      <c r="E45">
        <v>1.26</v>
      </c>
      <c r="F45" s="5">
        <f t="shared" si="0"/>
        <v>430.84999999999951</v>
      </c>
    </row>
    <row r="46" spans="2:6" x14ac:dyDescent="0.25">
      <c r="B46" t="s">
        <v>12</v>
      </c>
      <c r="E46">
        <v>0.45</v>
      </c>
      <c r="F46" s="5">
        <f t="shared" si="0"/>
        <v>430.39999999999952</v>
      </c>
    </row>
    <row r="47" spans="2:6" x14ac:dyDescent="0.25">
      <c r="B47" t="s">
        <v>29</v>
      </c>
      <c r="C47" t="s">
        <v>38</v>
      </c>
      <c r="E47">
        <v>209.72</v>
      </c>
      <c r="F47" s="5">
        <f t="shared" si="0"/>
        <v>220.67999999999952</v>
      </c>
    </row>
    <row r="48" spans="2:6" x14ac:dyDescent="0.25">
      <c r="B48" t="s">
        <v>13</v>
      </c>
      <c r="C48" t="s">
        <v>17</v>
      </c>
      <c r="E48">
        <v>10.24</v>
      </c>
      <c r="F48" s="5">
        <f t="shared" si="0"/>
        <v>210.43999999999951</v>
      </c>
    </row>
    <row r="49" spans="2:6" x14ac:dyDescent="0.25">
      <c r="B49" t="s">
        <v>13</v>
      </c>
      <c r="C49" t="s">
        <v>14</v>
      </c>
      <c r="E49">
        <v>99.75</v>
      </c>
      <c r="F49" s="5">
        <f t="shared" si="0"/>
        <v>110.68999999999951</v>
      </c>
    </row>
    <row r="50" spans="2:6" x14ac:dyDescent="0.25">
      <c r="B50" t="s">
        <v>12</v>
      </c>
      <c r="E50">
        <v>0.76</v>
      </c>
      <c r="F50" s="5">
        <f t="shared" si="0"/>
        <v>109.92999999999951</v>
      </c>
    </row>
    <row r="51" spans="2:6" x14ac:dyDescent="0.25">
      <c r="B51" t="s">
        <v>15</v>
      </c>
      <c r="C51" t="s">
        <v>11</v>
      </c>
      <c r="E51">
        <v>77.05</v>
      </c>
      <c r="F51" s="5">
        <f t="shared" si="0"/>
        <v>32.879999999999512</v>
      </c>
    </row>
    <row r="52" spans="2:6" x14ac:dyDescent="0.25">
      <c r="B52" t="s">
        <v>6</v>
      </c>
      <c r="C52" t="s">
        <v>39</v>
      </c>
      <c r="E52">
        <v>19.14</v>
      </c>
      <c r="F52" s="5">
        <f t="shared" si="0"/>
        <v>13.739999999999512</v>
      </c>
    </row>
    <row r="53" spans="2:6" x14ac:dyDescent="0.25">
      <c r="B53" t="s">
        <v>19</v>
      </c>
      <c r="C53" t="s">
        <v>20</v>
      </c>
      <c r="E53">
        <v>9</v>
      </c>
      <c r="F53" s="5">
        <f t="shared" si="0"/>
        <v>4.7399999999995117</v>
      </c>
    </row>
    <row r="54" spans="2:6" x14ac:dyDescent="0.25">
      <c r="B54" t="s">
        <v>13</v>
      </c>
      <c r="C54" t="s">
        <v>25</v>
      </c>
      <c r="E54">
        <v>12.8</v>
      </c>
      <c r="F54" s="5">
        <f t="shared" si="0"/>
        <v>-8.060000000000489</v>
      </c>
    </row>
    <row r="55" spans="2:6" x14ac:dyDescent="0.25">
      <c r="B55" t="s">
        <v>12</v>
      </c>
      <c r="E55">
        <v>1.81</v>
      </c>
      <c r="F55" s="5">
        <f t="shared" si="0"/>
        <v>-9.8700000000004895</v>
      </c>
    </row>
    <row r="56" spans="2:6" x14ac:dyDescent="0.25">
      <c r="B56" t="s">
        <v>40</v>
      </c>
      <c r="C56" t="s">
        <v>41</v>
      </c>
      <c r="E56">
        <v>15</v>
      </c>
      <c r="F56" s="5">
        <f t="shared" si="0"/>
        <v>-24.870000000000488</v>
      </c>
    </row>
    <row r="57" spans="2:6" x14ac:dyDescent="0.25">
      <c r="B57" t="s">
        <v>42</v>
      </c>
      <c r="C57" t="s">
        <v>43</v>
      </c>
      <c r="E57">
        <v>164</v>
      </c>
      <c r="F57" s="5">
        <f t="shared" si="0"/>
        <v>-188.87000000000049</v>
      </c>
    </row>
    <row r="58" spans="2:6" x14ac:dyDescent="0.25">
      <c r="B58" t="s">
        <v>44</v>
      </c>
      <c r="C58" t="s">
        <v>45</v>
      </c>
      <c r="E58">
        <v>93.4</v>
      </c>
      <c r="F58" s="5">
        <f t="shared" si="0"/>
        <v>-282.27000000000049</v>
      </c>
    </row>
    <row r="59" spans="2:6" x14ac:dyDescent="0.25">
      <c r="B59" t="s">
        <v>15</v>
      </c>
      <c r="C59" t="s">
        <v>46</v>
      </c>
      <c r="E59">
        <v>14.39</v>
      </c>
      <c r="F59" s="5">
        <f t="shared" si="0"/>
        <v>-296.66000000000048</v>
      </c>
    </row>
    <row r="60" spans="2:6" x14ac:dyDescent="0.25">
      <c r="B60" t="s">
        <v>13</v>
      </c>
      <c r="C60" t="s">
        <v>47</v>
      </c>
      <c r="E60">
        <v>10.9</v>
      </c>
      <c r="F60" s="5">
        <f t="shared" si="0"/>
        <v>-307.56000000000046</v>
      </c>
    </row>
    <row r="61" spans="2:6" x14ac:dyDescent="0.25">
      <c r="B61" t="s">
        <v>6</v>
      </c>
      <c r="C61" t="s">
        <v>48</v>
      </c>
      <c r="E61">
        <v>9.44</v>
      </c>
      <c r="F61" s="5">
        <f t="shared" si="0"/>
        <v>-317.00000000000045</v>
      </c>
    </row>
    <row r="62" spans="2:6" x14ac:dyDescent="0.25">
      <c r="B62" t="s">
        <v>13</v>
      </c>
      <c r="C62" t="s">
        <v>24</v>
      </c>
      <c r="E62">
        <v>6.3</v>
      </c>
      <c r="F62" s="5">
        <f t="shared" si="0"/>
        <v>-323.30000000000047</v>
      </c>
    </row>
    <row r="63" spans="2:6" x14ac:dyDescent="0.25">
      <c r="B63" t="s">
        <v>4</v>
      </c>
      <c r="C63" s="6">
        <v>44075</v>
      </c>
      <c r="D63">
        <v>1760.09</v>
      </c>
      <c r="E63"/>
      <c r="F63" s="5">
        <f t="shared" si="0"/>
        <v>1436.7899999999995</v>
      </c>
    </row>
    <row r="64" spans="2:6" x14ac:dyDescent="0.25">
      <c r="B64" t="s">
        <v>13</v>
      </c>
      <c r="C64" t="s">
        <v>14</v>
      </c>
      <c r="E64">
        <v>110.08</v>
      </c>
      <c r="F64" s="5">
        <f t="shared" si="0"/>
        <v>1326.7099999999996</v>
      </c>
    </row>
    <row r="65" spans="2:6" x14ac:dyDescent="0.25">
      <c r="B65" t="s">
        <v>49</v>
      </c>
      <c r="C65" t="s">
        <v>50</v>
      </c>
      <c r="E65">
        <v>30</v>
      </c>
      <c r="F65" s="5">
        <f t="shared" si="0"/>
        <v>1296.7099999999996</v>
      </c>
    </row>
    <row r="66" spans="2:6" x14ac:dyDescent="0.25">
      <c r="B66" t="s">
        <v>13</v>
      </c>
      <c r="C66" t="s">
        <v>23</v>
      </c>
      <c r="E66">
        <v>21.01</v>
      </c>
      <c r="F66" s="5">
        <f t="shared" si="0"/>
        <v>1275.6999999999996</v>
      </c>
    </row>
    <row r="67" spans="2:6" x14ac:dyDescent="0.25">
      <c r="B67" t="s">
        <v>19</v>
      </c>
      <c r="C67" t="s">
        <v>20</v>
      </c>
      <c r="E67">
        <v>11.5</v>
      </c>
      <c r="F67" s="5">
        <f t="shared" si="0"/>
        <v>1264.1999999999996</v>
      </c>
    </row>
    <row r="68" spans="2:6" x14ac:dyDescent="0.25">
      <c r="B68" t="s">
        <v>13</v>
      </c>
      <c r="C68" t="s">
        <v>24</v>
      </c>
      <c r="E68">
        <v>9.5500000000000007</v>
      </c>
      <c r="F68" s="5">
        <f t="shared" si="0"/>
        <v>1254.6499999999996</v>
      </c>
    </row>
    <row r="69" spans="2:6" x14ac:dyDescent="0.25">
      <c r="B69" t="s">
        <v>13</v>
      </c>
      <c r="C69" t="s">
        <v>25</v>
      </c>
      <c r="E69">
        <v>8.6</v>
      </c>
      <c r="F69" s="5">
        <f t="shared" ref="F69:F132" si="1">IF(B69="","",F68+D69-E69)</f>
        <v>1246.0499999999997</v>
      </c>
    </row>
    <row r="70" spans="2:6" x14ac:dyDescent="0.25">
      <c r="B70" t="s">
        <v>12</v>
      </c>
      <c r="E70">
        <v>1.94</v>
      </c>
      <c r="F70" s="5">
        <f t="shared" si="1"/>
        <v>1244.1099999999997</v>
      </c>
    </row>
    <row r="71" spans="2:6" x14ac:dyDescent="0.25">
      <c r="B71" t="s">
        <v>26</v>
      </c>
      <c r="C71" t="s">
        <v>27</v>
      </c>
      <c r="E71">
        <v>200</v>
      </c>
      <c r="F71" s="5">
        <f t="shared" si="1"/>
        <v>1044.1099999999997</v>
      </c>
    </row>
    <row r="72" spans="2:6" x14ac:dyDescent="0.25">
      <c r="B72" t="s">
        <v>15</v>
      </c>
      <c r="C72" t="s">
        <v>51</v>
      </c>
      <c r="E72">
        <v>48</v>
      </c>
      <c r="F72" s="5">
        <f t="shared" si="1"/>
        <v>996.10999999999967</v>
      </c>
    </row>
    <row r="73" spans="2:6" x14ac:dyDescent="0.25">
      <c r="B73" t="s">
        <v>12</v>
      </c>
      <c r="E73">
        <v>0.4</v>
      </c>
      <c r="F73" s="5">
        <f t="shared" si="1"/>
        <v>995.7099999999997</v>
      </c>
    </row>
    <row r="74" spans="2:6" x14ac:dyDescent="0.25">
      <c r="B74" t="s">
        <v>15</v>
      </c>
      <c r="C74" t="s">
        <v>52</v>
      </c>
      <c r="E74">
        <v>134</v>
      </c>
      <c r="F74" s="5">
        <f t="shared" si="1"/>
        <v>861.7099999999997</v>
      </c>
    </row>
    <row r="75" spans="2:6" x14ac:dyDescent="0.25">
      <c r="B75" t="s">
        <v>15</v>
      </c>
      <c r="C75" t="s">
        <v>28</v>
      </c>
      <c r="E75">
        <v>50</v>
      </c>
      <c r="F75" s="5">
        <f t="shared" si="1"/>
        <v>811.7099999999997</v>
      </c>
    </row>
    <row r="76" spans="2:6" x14ac:dyDescent="0.25">
      <c r="B76" t="s">
        <v>6</v>
      </c>
      <c r="C76" t="s">
        <v>53</v>
      </c>
      <c r="E76">
        <v>16.09</v>
      </c>
      <c r="F76" s="5">
        <f t="shared" si="1"/>
        <v>795.61999999999966</v>
      </c>
    </row>
    <row r="77" spans="2:6" x14ac:dyDescent="0.25">
      <c r="B77" t="s">
        <v>13</v>
      </c>
      <c r="C77" t="s">
        <v>14</v>
      </c>
      <c r="E77">
        <v>88.81</v>
      </c>
      <c r="F77" s="5">
        <f t="shared" si="1"/>
        <v>706.80999999999972</v>
      </c>
    </row>
    <row r="78" spans="2:6" x14ac:dyDescent="0.25">
      <c r="B78" t="s">
        <v>12</v>
      </c>
      <c r="E78">
        <v>0.91</v>
      </c>
      <c r="F78" s="5">
        <f t="shared" si="1"/>
        <v>705.89999999999975</v>
      </c>
    </row>
    <row r="79" spans="2:6" x14ac:dyDescent="0.25">
      <c r="B79" t="s">
        <v>29</v>
      </c>
      <c r="C79" t="s">
        <v>30</v>
      </c>
      <c r="E79">
        <v>54.27</v>
      </c>
      <c r="F79" s="5">
        <f t="shared" si="1"/>
        <v>651.62999999999977</v>
      </c>
    </row>
    <row r="80" spans="2:6" x14ac:dyDescent="0.25">
      <c r="B80" t="s">
        <v>13</v>
      </c>
      <c r="C80" t="s">
        <v>24</v>
      </c>
      <c r="E80">
        <v>11.28</v>
      </c>
      <c r="F80" s="5">
        <f t="shared" si="1"/>
        <v>640.3499999999998</v>
      </c>
    </row>
    <row r="81" spans="2:6" x14ac:dyDescent="0.25">
      <c r="B81" t="s">
        <v>19</v>
      </c>
      <c r="C81" t="s">
        <v>20</v>
      </c>
      <c r="E81">
        <v>9</v>
      </c>
      <c r="F81" s="5">
        <f t="shared" si="1"/>
        <v>631.3499999999998</v>
      </c>
    </row>
    <row r="82" spans="2:6" x14ac:dyDescent="0.25">
      <c r="B82" t="s">
        <v>6</v>
      </c>
      <c r="C82" t="s">
        <v>54</v>
      </c>
      <c r="E82">
        <v>27.8</v>
      </c>
      <c r="F82" s="5">
        <f t="shared" si="1"/>
        <v>603.54999999999984</v>
      </c>
    </row>
    <row r="83" spans="2:6" x14ac:dyDescent="0.25">
      <c r="B83" t="s">
        <v>19</v>
      </c>
      <c r="C83" t="s">
        <v>55</v>
      </c>
      <c r="E83">
        <v>12.1</v>
      </c>
      <c r="F83" s="5">
        <f t="shared" si="1"/>
        <v>591.44999999999982</v>
      </c>
    </row>
    <row r="84" spans="2:6" x14ac:dyDescent="0.25">
      <c r="B84" t="s">
        <v>13</v>
      </c>
      <c r="C84" t="s">
        <v>25</v>
      </c>
      <c r="E84">
        <v>10.199999999999999</v>
      </c>
      <c r="F84" s="5">
        <f t="shared" si="1"/>
        <v>581.24999999999977</v>
      </c>
    </row>
    <row r="85" spans="2:6" x14ac:dyDescent="0.25">
      <c r="B85" t="s">
        <v>12</v>
      </c>
      <c r="E85">
        <v>0.72</v>
      </c>
      <c r="F85" s="5">
        <f t="shared" si="1"/>
        <v>580.52999999999975</v>
      </c>
    </row>
    <row r="86" spans="2:6" x14ac:dyDescent="0.25">
      <c r="B86" t="s">
        <v>12</v>
      </c>
      <c r="E86">
        <v>1.9</v>
      </c>
      <c r="F86" s="5">
        <f t="shared" si="1"/>
        <v>578.62999999999977</v>
      </c>
    </row>
    <row r="87" spans="2:6" x14ac:dyDescent="0.25">
      <c r="B87" t="s">
        <v>13</v>
      </c>
      <c r="C87" t="s">
        <v>56</v>
      </c>
      <c r="E87">
        <v>8.58</v>
      </c>
      <c r="F87" s="5">
        <f t="shared" si="1"/>
        <v>570.04999999999973</v>
      </c>
    </row>
    <row r="88" spans="2:6" x14ac:dyDescent="0.25">
      <c r="B88" t="s">
        <v>15</v>
      </c>
      <c r="C88" t="s">
        <v>11</v>
      </c>
      <c r="E88">
        <v>4.3</v>
      </c>
      <c r="F88" s="5">
        <f t="shared" si="1"/>
        <v>565.74999999999977</v>
      </c>
    </row>
    <row r="89" spans="2:6" x14ac:dyDescent="0.25">
      <c r="B89" t="s">
        <v>12</v>
      </c>
      <c r="E89">
        <v>1.1200000000000001</v>
      </c>
      <c r="F89" s="5">
        <f t="shared" si="1"/>
        <v>564.62999999999977</v>
      </c>
    </row>
    <row r="90" spans="2:6" x14ac:dyDescent="0.25">
      <c r="B90" t="s">
        <v>57</v>
      </c>
      <c r="C90" t="s">
        <v>59</v>
      </c>
      <c r="D90">
        <v>34.700000000000003</v>
      </c>
      <c r="E90"/>
      <c r="F90" s="5">
        <f t="shared" si="1"/>
        <v>599.32999999999981</v>
      </c>
    </row>
    <row r="91" spans="2:6" x14ac:dyDescent="0.25">
      <c r="B91" t="s">
        <v>57</v>
      </c>
      <c r="C91" t="s">
        <v>59</v>
      </c>
      <c r="D91">
        <v>34.700000000000003</v>
      </c>
      <c r="E91"/>
      <c r="F91" s="5">
        <f t="shared" si="1"/>
        <v>634.02999999999986</v>
      </c>
    </row>
    <row r="92" spans="2:6" x14ac:dyDescent="0.25">
      <c r="B92" t="s">
        <v>13</v>
      </c>
      <c r="C92" t="s">
        <v>14</v>
      </c>
      <c r="E92">
        <v>95.88</v>
      </c>
      <c r="F92" s="5">
        <f t="shared" si="1"/>
        <v>538.14999999999986</v>
      </c>
    </row>
    <row r="93" spans="2:6" x14ac:dyDescent="0.25">
      <c r="B93" t="s">
        <v>33</v>
      </c>
      <c r="C93" t="s">
        <v>34</v>
      </c>
      <c r="E93">
        <v>7</v>
      </c>
      <c r="F93" s="5">
        <f t="shared" si="1"/>
        <v>531.14999999999986</v>
      </c>
    </row>
    <row r="94" spans="2:6" x14ac:dyDescent="0.25">
      <c r="B94" t="s">
        <v>57</v>
      </c>
      <c r="C94" t="s">
        <v>60</v>
      </c>
      <c r="D94">
        <v>38.92</v>
      </c>
      <c r="E94"/>
      <c r="F94" s="5">
        <f t="shared" si="1"/>
        <v>570.06999999999982</v>
      </c>
    </row>
    <row r="95" spans="2:6" x14ac:dyDescent="0.25">
      <c r="B95" t="s">
        <v>57</v>
      </c>
      <c r="C95" t="s">
        <v>58</v>
      </c>
      <c r="D95">
        <v>38.92</v>
      </c>
      <c r="E95"/>
      <c r="F95" s="5">
        <f t="shared" si="1"/>
        <v>608.98999999999978</v>
      </c>
    </row>
    <row r="96" spans="2:6" x14ac:dyDescent="0.25">
      <c r="B96" t="s">
        <v>57</v>
      </c>
      <c r="C96" t="s">
        <v>58</v>
      </c>
      <c r="D96">
        <v>25.28</v>
      </c>
      <c r="E96"/>
      <c r="F96" s="5">
        <f t="shared" si="1"/>
        <v>634.26999999999975</v>
      </c>
    </row>
    <row r="97" spans="2:6" x14ac:dyDescent="0.25">
      <c r="B97" t="s">
        <v>57</v>
      </c>
      <c r="C97" t="s">
        <v>58</v>
      </c>
      <c r="D97">
        <v>5</v>
      </c>
      <c r="E97"/>
      <c r="F97" s="5">
        <f t="shared" si="1"/>
        <v>639.26999999999975</v>
      </c>
    </row>
    <row r="98" spans="2:6" x14ac:dyDescent="0.25">
      <c r="B98" t="s">
        <v>57</v>
      </c>
      <c r="C98" t="s">
        <v>58</v>
      </c>
      <c r="D98">
        <v>5</v>
      </c>
      <c r="E98"/>
      <c r="F98" s="5">
        <f t="shared" si="1"/>
        <v>644.26999999999975</v>
      </c>
    </row>
    <row r="99" spans="2:6" x14ac:dyDescent="0.25">
      <c r="B99" t="s">
        <v>6</v>
      </c>
      <c r="C99" t="s">
        <v>53</v>
      </c>
      <c r="E99">
        <v>13.48</v>
      </c>
      <c r="F99" s="5">
        <f t="shared" si="1"/>
        <v>630.78999999999974</v>
      </c>
    </row>
    <row r="100" spans="2:6" x14ac:dyDescent="0.25">
      <c r="B100" t="s">
        <v>13</v>
      </c>
      <c r="C100" t="s">
        <v>61</v>
      </c>
      <c r="E100">
        <v>10</v>
      </c>
      <c r="F100" s="5">
        <f t="shared" si="1"/>
        <v>620.78999999999974</v>
      </c>
    </row>
    <row r="101" spans="2:6" x14ac:dyDescent="0.25">
      <c r="B101" t="s">
        <v>13</v>
      </c>
      <c r="C101" t="s">
        <v>61</v>
      </c>
      <c r="E101">
        <v>4</v>
      </c>
      <c r="F101" s="5">
        <f t="shared" si="1"/>
        <v>616.78999999999974</v>
      </c>
    </row>
    <row r="102" spans="2:6" x14ac:dyDescent="0.25">
      <c r="B102" t="s">
        <v>57</v>
      </c>
      <c r="E102">
        <v>28.5</v>
      </c>
      <c r="F102" s="5">
        <f t="shared" si="1"/>
        <v>588.28999999999974</v>
      </c>
    </row>
    <row r="103" spans="2:6" x14ac:dyDescent="0.25">
      <c r="B103" t="s">
        <v>13</v>
      </c>
      <c r="C103" t="s">
        <v>62</v>
      </c>
      <c r="E103">
        <v>10.86</v>
      </c>
      <c r="F103" s="5">
        <f t="shared" si="1"/>
        <v>577.42999999999972</v>
      </c>
    </row>
    <row r="104" spans="2:6" x14ac:dyDescent="0.25">
      <c r="B104" t="s">
        <v>19</v>
      </c>
      <c r="C104" t="s">
        <v>20</v>
      </c>
      <c r="E104">
        <v>7.75</v>
      </c>
      <c r="F104" s="5">
        <f t="shared" si="1"/>
        <v>569.67999999999972</v>
      </c>
    </row>
    <row r="105" spans="2:6" x14ac:dyDescent="0.25">
      <c r="B105" t="s">
        <v>13</v>
      </c>
      <c r="C105" t="s">
        <v>24</v>
      </c>
      <c r="E105">
        <v>6.2</v>
      </c>
      <c r="F105" s="5">
        <f t="shared" si="1"/>
        <v>563.47999999999968</v>
      </c>
    </row>
    <row r="106" spans="2:6" x14ac:dyDescent="0.25">
      <c r="B106" t="s">
        <v>13</v>
      </c>
      <c r="C106" t="s">
        <v>63</v>
      </c>
      <c r="E106">
        <v>6</v>
      </c>
      <c r="F106" s="5">
        <f t="shared" si="1"/>
        <v>557.47999999999968</v>
      </c>
    </row>
    <row r="107" spans="2:6" x14ac:dyDescent="0.25">
      <c r="B107" t="s">
        <v>12</v>
      </c>
      <c r="E107">
        <v>0.52</v>
      </c>
      <c r="F107" s="5">
        <f t="shared" si="1"/>
        <v>556.9599999999997</v>
      </c>
    </row>
    <row r="108" spans="2:6" x14ac:dyDescent="0.25">
      <c r="B108" t="s">
        <v>13</v>
      </c>
      <c r="C108" t="s">
        <v>25</v>
      </c>
      <c r="E108">
        <v>7.9</v>
      </c>
      <c r="F108" s="5">
        <f t="shared" si="1"/>
        <v>549.05999999999972</v>
      </c>
    </row>
    <row r="109" spans="2:6" x14ac:dyDescent="0.25">
      <c r="B109" t="s">
        <v>12</v>
      </c>
      <c r="E109">
        <v>1.19</v>
      </c>
      <c r="F109" s="5">
        <f t="shared" si="1"/>
        <v>547.86999999999966</v>
      </c>
    </row>
    <row r="110" spans="2:6" x14ac:dyDescent="0.25">
      <c r="B110" t="s">
        <v>12</v>
      </c>
      <c r="E110">
        <v>0.1</v>
      </c>
      <c r="F110" s="5">
        <f t="shared" si="1"/>
        <v>547.76999999999964</v>
      </c>
    </row>
    <row r="111" spans="2:6" x14ac:dyDescent="0.25">
      <c r="B111" t="s">
        <v>64</v>
      </c>
      <c r="C111" t="s">
        <v>65</v>
      </c>
      <c r="E111">
        <v>74.400000000000006</v>
      </c>
      <c r="F111" s="5">
        <f t="shared" si="1"/>
        <v>473.36999999999966</v>
      </c>
    </row>
    <row r="112" spans="2:6" x14ac:dyDescent="0.25">
      <c r="B112" t="s">
        <v>29</v>
      </c>
      <c r="C112" t="s">
        <v>38</v>
      </c>
      <c r="E112">
        <v>209.72</v>
      </c>
      <c r="F112" s="5">
        <f t="shared" si="1"/>
        <v>263.64999999999964</v>
      </c>
    </row>
    <row r="113" spans="2:6" x14ac:dyDescent="0.25">
      <c r="B113" t="s">
        <v>13</v>
      </c>
      <c r="C113" t="s">
        <v>14</v>
      </c>
      <c r="E113">
        <v>103.8</v>
      </c>
      <c r="F113" s="5">
        <f t="shared" si="1"/>
        <v>159.84999999999962</v>
      </c>
    </row>
    <row r="114" spans="2:6" x14ac:dyDescent="0.25">
      <c r="B114" t="s">
        <v>12</v>
      </c>
      <c r="E114">
        <v>0.6</v>
      </c>
      <c r="F114" s="5">
        <f t="shared" si="1"/>
        <v>159.24999999999963</v>
      </c>
    </row>
    <row r="115" spans="2:6" x14ac:dyDescent="0.25">
      <c r="B115" t="s">
        <v>13</v>
      </c>
      <c r="C115" t="s">
        <v>66</v>
      </c>
      <c r="E115">
        <v>24.7</v>
      </c>
      <c r="F115" s="5">
        <f t="shared" si="1"/>
        <v>134.54999999999964</v>
      </c>
    </row>
    <row r="116" spans="2:6" x14ac:dyDescent="0.25">
      <c r="B116" t="s">
        <v>13</v>
      </c>
      <c r="C116" t="s">
        <v>67</v>
      </c>
      <c r="E116">
        <v>23.6</v>
      </c>
      <c r="F116" s="5">
        <f t="shared" si="1"/>
        <v>110.94999999999965</v>
      </c>
    </row>
    <row r="117" spans="2:6" x14ac:dyDescent="0.25">
      <c r="B117" t="s">
        <v>13</v>
      </c>
      <c r="C117" t="s">
        <v>23</v>
      </c>
      <c r="E117">
        <v>13.84</v>
      </c>
      <c r="F117" s="5">
        <f t="shared" si="1"/>
        <v>97.109999999999644</v>
      </c>
    </row>
    <row r="118" spans="2:6" x14ac:dyDescent="0.25">
      <c r="B118" t="s">
        <v>15</v>
      </c>
      <c r="C118" t="s">
        <v>11</v>
      </c>
      <c r="E118">
        <v>11.25</v>
      </c>
      <c r="F118" s="5">
        <f t="shared" si="1"/>
        <v>85.859999999999644</v>
      </c>
    </row>
    <row r="119" spans="2:6" x14ac:dyDescent="0.25">
      <c r="B119" t="s">
        <v>19</v>
      </c>
      <c r="C119" t="s">
        <v>20</v>
      </c>
      <c r="E119">
        <v>9</v>
      </c>
      <c r="F119" s="5">
        <f t="shared" si="1"/>
        <v>76.859999999999644</v>
      </c>
    </row>
    <row r="120" spans="2:6" x14ac:dyDescent="0.25">
      <c r="B120" t="s">
        <v>13</v>
      </c>
      <c r="C120" t="s">
        <v>25</v>
      </c>
      <c r="E120">
        <v>8.3000000000000007</v>
      </c>
      <c r="F120" s="5">
        <f t="shared" si="1"/>
        <v>68.559999999999647</v>
      </c>
    </row>
    <row r="121" spans="2:6" x14ac:dyDescent="0.25">
      <c r="B121" t="s">
        <v>12</v>
      </c>
      <c r="E121">
        <v>1.61</v>
      </c>
      <c r="F121" s="5">
        <f t="shared" si="1"/>
        <v>66.949999999999648</v>
      </c>
    </row>
    <row r="122" spans="2:6" x14ac:dyDescent="0.25">
      <c r="B122" t="s">
        <v>12</v>
      </c>
      <c r="E122">
        <v>0.7</v>
      </c>
      <c r="F122" s="5">
        <f t="shared" si="1"/>
        <v>66.249999999999645</v>
      </c>
    </row>
    <row r="123" spans="2:6" x14ac:dyDescent="0.25">
      <c r="B123" t="s">
        <v>15</v>
      </c>
      <c r="C123" t="s">
        <v>22</v>
      </c>
      <c r="E123">
        <v>40</v>
      </c>
      <c r="F123" s="5">
        <f t="shared" si="1"/>
        <v>26.249999999999645</v>
      </c>
    </row>
    <row r="124" spans="2:6" x14ac:dyDescent="0.25">
      <c r="B124" t="s">
        <v>15</v>
      </c>
      <c r="C124" t="s">
        <v>68</v>
      </c>
      <c r="E124">
        <v>1</v>
      </c>
      <c r="F124" s="5">
        <f t="shared" si="1"/>
        <v>25.249999999999645</v>
      </c>
    </row>
    <row r="125" spans="2:6" x14ac:dyDescent="0.25">
      <c r="B125" t="s">
        <v>42</v>
      </c>
      <c r="C125" t="s">
        <v>43</v>
      </c>
      <c r="E125">
        <v>164</v>
      </c>
      <c r="F125" s="5">
        <f t="shared" si="1"/>
        <v>-138.75000000000034</v>
      </c>
    </row>
    <row r="126" spans="2:6" x14ac:dyDescent="0.25">
      <c r="B126" t="s">
        <v>44</v>
      </c>
      <c r="C126" t="s">
        <v>45</v>
      </c>
      <c r="E126">
        <v>75.17</v>
      </c>
      <c r="F126" s="5">
        <f t="shared" si="1"/>
        <v>-213.92000000000036</v>
      </c>
    </row>
    <row r="127" spans="2:6" x14ac:dyDescent="0.25">
      <c r="B127" t="s">
        <v>15</v>
      </c>
      <c r="C127" t="s">
        <v>11</v>
      </c>
      <c r="E127">
        <v>24.35</v>
      </c>
      <c r="F127" s="5">
        <f t="shared" si="1"/>
        <v>-238.27000000000035</v>
      </c>
    </row>
    <row r="128" spans="2:6" x14ac:dyDescent="0.25">
      <c r="B128" t="s">
        <v>13</v>
      </c>
      <c r="C128" t="s">
        <v>14</v>
      </c>
      <c r="E128">
        <v>114.34</v>
      </c>
      <c r="F128" s="5">
        <f t="shared" si="1"/>
        <v>-352.61000000000035</v>
      </c>
    </row>
    <row r="129" spans="1:6" x14ac:dyDescent="0.25">
      <c r="B129" t="s">
        <v>29</v>
      </c>
      <c r="C129" t="s">
        <v>30</v>
      </c>
      <c r="E129">
        <v>48.99</v>
      </c>
      <c r="F129" s="5">
        <f t="shared" si="1"/>
        <v>-401.60000000000036</v>
      </c>
    </row>
    <row r="130" spans="1:6" x14ac:dyDescent="0.25">
      <c r="B130" t="s">
        <v>6</v>
      </c>
      <c r="C130" t="s">
        <v>53</v>
      </c>
      <c r="E130">
        <v>9.98</v>
      </c>
      <c r="F130" s="5">
        <f t="shared" si="1"/>
        <v>-411.58000000000038</v>
      </c>
    </row>
    <row r="131" spans="1:6" x14ac:dyDescent="0.25">
      <c r="B131" t="s">
        <v>4</v>
      </c>
      <c r="C131" s="6">
        <v>44105</v>
      </c>
      <c r="D131">
        <v>1760.09</v>
      </c>
      <c r="E131"/>
      <c r="F131" s="5">
        <f t="shared" si="1"/>
        <v>1348.5099999999995</v>
      </c>
    </row>
    <row r="132" spans="1:6" x14ac:dyDescent="0.25">
      <c r="B132" t="s">
        <v>6</v>
      </c>
      <c r="C132" t="s">
        <v>69</v>
      </c>
      <c r="E132">
        <v>40.090000000000003</v>
      </c>
      <c r="F132" s="5">
        <f t="shared" si="1"/>
        <v>1308.4199999999996</v>
      </c>
    </row>
    <row r="133" spans="1:6" x14ac:dyDescent="0.25">
      <c r="B133" t="s">
        <v>13</v>
      </c>
      <c r="C133" t="s">
        <v>17</v>
      </c>
      <c r="E133">
        <v>37.4</v>
      </c>
      <c r="F133" s="5">
        <f t="shared" ref="F133:F134" si="2">IF(B133="","",F132+D133-E133)</f>
        <v>1271.0199999999995</v>
      </c>
    </row>
    <row r="134" spans="1:6" x14ac:dyDescent="0.25">
      <c r="B134" t="s">
        <v>19</v>
      </c>
      <c r="C134" t="s">
        <v>20</v>
      </c>
      <c r="E134">
        <v>10.5</v>
      </c>
      <c r="F134" s="5">
        <f t="shared" si="2"/>
        <v>1260.5199999999995</v>
      </c>
    </row>
    <row r="135" spans="1:6" x14ac:dyDescent="0.25">
      <c r="A135" s="11">
        <v>44128</v>
      </c>
      <c r="B135" t="s">
        <v>13</v>
      </c>
      <c r="C135" t="s">
        <v>25</v>
      </c>
      <c r="E135">
        <v>11.3</v>
      </c>
      <c r="F135" s="5">
        <f t="shared" ref="F135:F142" si="3">IF(B135="","",F134+D135-E135)</f>
        <v>1249.2199999999996</v>
      </c>
    </row>
    <row r="136" spans="1:6" x14ac:dyDescent="0.25">
      <c r="B136" t="s">
        <v>12</v>
      </c>
      <c r="E136">
        <v>2.0099999999999998</v>
      </c>
      <c r="F136" s="5">
        <f t="shared" si="3"/>
        <v>1247.2099999999996</v>
      </c>
    </row>
    <row r="137" spans="1:6" x14ac:dyDescent="0.25">
      <c r="B137" t="s">
        <v>12</v>
      </c>
      <c r="E137">
        <v>0.7</v>
      </c>
      <c r="F137" s="5">
        <f t="shared" si="3"/>
        <v>1246.5099999999995</v>
      </c>
    </row>
    <row r="138" spans="1:6" x14ac:dyDescent="0.25">
      <c r="B138" t="s">
        <v>6</v>
      </c>
      <c r="C138" t="s">
        <v>80</v>
      </c>
      <c r="E138">
        <v>40</v>
      </c>
      <c r="F138" s="5">
        <f t="shared" si="3"/>
        <v>1206.5099999999995</v>
      </c>
    </row>
    <row r="139" spans="1:6" x14ac:dyDescent="0.25">
      <c r="A139" s="11">
        <v>44131</v>
      </c>
      <c r="B139" t="s">
        <v>13</v>
      </c>
      <c r="C139" t="s">
        <v>14</v>
      </c>
      <c r="E139">
        <v>126.65</v>
      </c>
      <c r="F139" s="5">
        <f t="shared" si="3"/>
        <v>1079.8599999999994</v>
      </c>
    </row>
    <row r="140" spans="1:6" x14ac:dyDescent="0.25">
      <c r="B140" t="s">
        <v>19</v>
      </c>
      <c r="C140" t="s">
        <v>20</v>
      </c>
      <c r="E140">
        <v>5</v>
      </c>
      <c r="F140" s="5">
        <f t="shared" si="3"/>
        <v>1074.8599999999994</v>
      </c>
    </row>
    <row r="141" spans="1:6" x14ac:dyDescent="0.25">
      <c r="B141" t="s">
        <v>13</v>
      </c>
      <c r="C141" t="s">
        <v>24</v>
      </c>
      <c r="E141">
        <v>15.4</v>
      </c>
      <c r="F141" s="5">
        <f t="shared" si="3"/>
        <v>1059.4599999999994</v>
      </c>
    </row>
    <row r="142" spans="1:6" x14ac:dyDescent="0.25">
      <c r="B142" t="s">
        <v>15</v>
      </c>
      <c r="C142" t="s">
        <v>11</v>
      </c>
      <c r="E142">
        <v>8.9</v>
      </c>
      <c r="F142" s="5">
        <f t="shared" si="3"/>
        <v>1050.5599999999993</v>
      </c>
    </row>
    <row r="143" spans="1:6" x14ac:dyDescent="0.25">
      <c r="A143" s="11">
        <v>44133</v>
      </c>
      <c r="B143" t="s">
        <v>19</v>
      </c>
      <c r="C143" t="s">
        <v>31</v>
      </c>
      <c r="E143">
        <v>8.0500000000000007</v>
      </c>
      <c r="F143" s="5">
        <f t="shared" ref="F143:F150" si="4">IF(B143="","",F142+D143-E143)</f>
        <v>1042.5099999999993</v>
      </c>
    </row>
    <row r="144" spans="1:6" x14ac:dyDescent="0.25">
      <c r="B144" t="s">
        <v>15</v>
      </c>
      <c r="C144" t="s">
        <v>11</v>
      </c>
      <c r="E144">
        <v>5.9</v>
      </c>
      <c r="F144" s="5">
        <f t="shared" si="4"/>
        <v>1036.6099999999992</v>
      </c>
    </row>
    <row r="145" spans="1:9" x14ac:dyDescent="0.25">
      <c r="B145" t="s">
        <v>15</v>
      </c>
      <c r="C145" t="s">
        <v>81</v>
      </c>
      <c r="E145">
        <v>5</v>
      </c>
      <c r="F145" s="5">
        <f t="shared" si="4"/>
        <v>1031.6099999999992</v>
      </c>
    </row>
    <row r="146" spans="1:9" x14ac:dyDescent="0.25">
      <c r="B146" t="s">
        <v>26</v>
      </c>
      <c r="C146" t="s">
        <v>27</v>
      </c>
      <c r="E146">
        <v>200</v>
      </c>
      <c r="F146" s="5">
        <f t="shared" si="4"/>
        <v>831.60999999999922</v>
      </c>
    </row>
    <row r="147" spans="1:9" x14ac:dyDescent="0.25">
      <c r="B147" t="s">
        <v>49</v>
      </c>
      <c r="C147" t="s">
        <v>82</v>
      </c>
      <c r="E147">
        <v>30</v>
      </c>
      <c r="F147" s="5">
        <f t="shared" si="4"/>
        <v>801.60999999999922</v>
      </c>
    </row>
    <row r="148" spans="1:9" x14ac:dyDescent="0.25">
      <c r="B148" t="s">
        <v>15</v>
      </c>
      <c r="C148" t="s">
        <v>83</v>
      </c>
      <c r="E148">
        <v>16.22</v>
      </c>
      <c r="F148" s="5">
        <f t="shared" si="4"/>
        <v>785.38999999999919</v>
      </c>
    </row>
    <row r="149" spans="1:9" x14ac:dyDescent="0.25">
      <c r="A149" s="11">
        <v>44134</v>
      </c>
      <c r="B149" t="s">
        <v>12</v>
      </c>
      <c r="E149">
        <v>1.75</v>
      </c>
      <c r="F149" s="5">
        <f t="shared" si="4"/>
        <v>783.63999999999919</v>
      </c>
      <c r="I149" s="5"/>
    </row>
    <row r="150" spans="1:9" x14ac:dyDescent="0.25">
      <c r="A150" s="11">
        <v>44135</v>
      </c>
      <c r="B150" t="s">
        <v>44</v>
      </c>
      <c r="C150" t="s">
        <v>45</v>
      </c>
      <c r="E150">
        <v>15</v>
      </c>
      <c r="F150" s="5">
        <f t="shared" si="4"/>
        <v>768.63999999999919</v>
      </c>
    </row>
    <row r="151" spans="1:9" x14ac:dyDescent="0.25">
      <c r="B151" t="s">
        <v>13</v>
      </c>
      <c r="C151" t="s">
        <v>25</v>
      </c>
      <c r="E151">
        <v>13.1</v>
      </c>
      <c r="F151" s="5">
        <f>IF(Tableau1[[#This Row],[Colonne1]]="","",F150+Tableau1[[#This Row],[Colonne3]]-Tableau1[[#This Row],[Colonne4]])</f>
        <v>755.53999999999917</v>
      </c>
    </row>
    <row r="152" spans="1:9" x14ac:dyDescent="0.25">
      <c r="B152" t="s">
        <v>12</v>
      </c>
      <c r="E152">
        <v>0.78</v>
      </c>
      <c r="F152" s="5">
        <f>IF(Tableau1[[#This Row],[Colonne1]]="","",F151+Tableau1[[#This Row],[Colonne3]]-Tableau1[[#This Row],[Colonne4]])</f>
        <v>754.7599999999992</v>
      </c>
    </row>
    <row r="153" spans="1:9" x14ac:dyDescent="0.25">
      <c r="A153" s="11">
        <v>44136</v>
      </c>
      <c r="B153" t="s">
        <v>12</v>
      </c>
      <c r="E153">
        <v>0.9</v>
      </c>
      <c r="F153" s="5">
        <f>IF(Tableau1[[#This Row],[Colonne1]]="","",F152+Tableau1[[#This Row],[Colonne3]]-Tableau1[[#This Row],[Colonne4]])</f>
        <v>753.85999999999922</v>
      </c>
    </row>
    <row r="154" spans="1:9" x14ac:dyDescent="0.25">
      <c r="A154" s="11">
        <v>44138</v>
      </c>
      <c r="B154" t="s">
        <v>13</v>
      </c>
      <c r="C154" t="s">
        <v>14</v>
      </c>
      <c r="E154">
        <v>93.77</v>
      </c>
      <c r="F154" s="5">
        <f>IF(Tableau1[[#This Row],[Colonne1]]="","",F153+Tableau1[[#This Row],[Colonne3]]-Tableau1[[#This Row],[Colonne4]])</f>
        <v>660.08999999999924</v>
      </c>
    </row>
    <row r="155" spans="1:9" x14ac:dyDescent="0.25">
      <c r="A155" s="11">
        <v>44139</v>
      </c>
      <c r="B155" t="s">
        <v>15</v>
      </c>
      <c r="C155" t="s">
        <v>51</v>
      </c>
      <c r="E155">
        <v>10</v>
      </c>
      <c r="F155" s="5">
        <f>IF(Tableau1[[#This Row],[Colonne1]]="","",F154+Tableau1[[#This Row],[Colonne3]]-Tableau1[[#This Row],[Colonne4]])</f>
        <v>650.08999999999924</v>
      </c>
    </row>
    <row r="156" spans="1:9" x14ac:dyDescent="0.25">
      <c r="A156" s="11">
        <v>44140</v>
      </c>
      <c r="B156" t="s">
        <v>19</v>
      </c>
      <c r="C156" t="s">
        <v>31</v>
      </c>
      <c r="E156">
        <v>11.8</v>
      </c>
      <c r="F156" s="5">
        <f>IF(Tableau1[[#This Row],[Colonne1]]="","",F155+Tableau1[[#This Row],[Colonne3]]-Tableau1[[#This Row],[Colonne4]])</f>
        <v>638.28999999999928</v>
      </c>
    </row>
    <row r="157" spans="1:9" x14ac:dyDescent="0.25">
      <c r="B157" t="s">
        <v>33</v>
      </c>
      <c r="C157" t="s">
        <v>34</v>
      </c>
      <c r="E157">
        <v>7</v>
      </c>
      <c r="F157" s="5">
        <f>IF(Tableau1[[#This Row],[Colonne1]]="","",F156+Tableau1[[#This Row],[Colonne3]]-Tableau1[[#This Row],[Colonne4]])</f>
        <v>631.28999999999928</v>
      </c>
    </row>
    <row r="158" spans="1:9" x14ac:dyDescent="0.25">
      <c r="B158" t="s">
        <v>12</v>
      </c>
      <c r="E158">
        <v>0.2</v>
      </c>
      <c r="F158" s="5">
        <f>IF(Tableau1[[#This Row],[Colonne1]]="","",F157+Tableau1[[#This Row],[Colonne3]]-Tableau1[[#This Row],[Colonne4]])</f>
        <v>631.08999999999924</v>
      </c>
    </row>
    <row r="159" spans="1:9" x14ac:dyDescent="0.25">
      <c r="A159" s="11">
        <v>44142</v>
      </c>
      <c r="B159" t="s">
        <v>13</v>
      </c>
      <c r="C159" t="s">
        <v>25</v>
      </c>
      <c r="E159">
        <v>8</v>
      </c>
      <c r="F159" s="5">
        <f>IF(Tableau1[[#This Row],[Colonne1]]="","",F158+Tableau1[[#This Row],[Colonne3]]-Tableau1[[#This Row],[Colonne4]])</f>
        <v>623.08999999999924</v>
      </c>
    </row>
    <row r="160" spans="1:9" x14ac:dyDescent="0.25">
      <c r="B160" t="s">
        <v>84</v>
      </c>
      <c r="C160" t="s">
        <v>85</v>
      </c>
      <c r="E160">
        <v>7</v>
      </c>
      <c r="F160" s="5">
        <f>IF(Tableau1[[#This Row],[Colonne1]]="","",F159+Tableau1[[#This Row],[Colonne3]]-Tableau1[[#This Row],[Colonne4]])</f>
        <v>616.08999999999924</v>
      </c>
    </row>
    <row r="161" spans="1:8" x14ac:dyDescent="0.25">
      <c r="A161" s="11">
        <v>44145</v>
      </c>
      <c r="B161" t="s">
        <v>13</v>
      </c>
      <c r="C161" t="s">
        <v>14</v>
      </c>
      <c r="E161">
        <v>99.45</v>
      </c>
      <c r="F161" s="5">
        <f>IF(Tableau1[[#This Row],[Colonne1]]="","",F160+Tableau1[[#This Row],[Colonne3]]-Tableau1[[#This Row],[Colonne4]])</f>
        <v>516.63999999999919</v>
      </c>
    </row>
    <row r="162" spans="1:8" x14ac:dyDescent="0.25">
      <c r="A162" s="11">
        <v>44146</v>
      </c>
      <c r="B162" t="s">
        <v>49</v>
      </c>
      <c r="C162" t="s">
        <v>86</v>
      </c>
      <c r="D162">
        <v>270</v>
      </c>
      <c r="E162"/>
      <c r="F162" s="5">
        <f>IF(Tableau1[[#This Row],[Colonne1]]="","",F161+Tableau1[[#This Row],[Colonne3]]-Tableau1[[#This Row],[Colonne4]])</f>
        <v>786.63999999999919</v>
      </c>
    </row>
    <row r="163" spans="1:8" x14ac:dyDescent="0.25">
      <c r="A163" s="11">
        <v>44146</v>
      </c>
      <c r="B163" t="s">
        <v>49</v>
      </c>
      <c r="C163" t="s">
        <v>86</v>
      </c>
      <c r="D163">
        <v>80</v>
      </c>
      <c r="E163"/>
      <c r="F163" s="5">
        <f>IF(Tableau1[[#This Row],[Colonne1]]="","",F162+Tableau1[[#This Row],[Colonne3]]-Tableau1[[#This Row],[Colonne4]])</f>
        <v>866.63999999999919</v>
      </c>
    </row>
    <row r="164" spans="1:8" x14ac:dyDescent="0.25">
      <c r="B164" t="s">
        <v>49</v>
      </c>
      <c r="C164" t="s">
        <v>87</v>
      </c>
      <c r="E164">
        <v>367.88</v>
      </c>
      <c r="F164" s="5">
        <f>IF(Tableau1[[#This Row],[Colonne1]]="","",F163+Tableau1[[#This Row],[Colonne3]]-Tableau1[[#This Row],[Colonne4]])</f>
        <v>498.7599999999992</v>
      </c>
    </row>
    <row r="165" spans="1:8" x14ac:dyDescent="0.25">
      <c r="A165" s="11">
        <v>44147</v>
      </c>
      <c r="B165" t="s">
        <v>13</v>
      </c>
      <c r="C165" t="s">
        <v>23</v>
      </c>
      <c r="E165">
        <v>18.89</v>
      </c>
      <c r="F165" s="5">
        <f>IF(Tableau1[[#This Row],[Colonne1]]="","",F164+Tableau1[[#This Row],[Colonne3]]-Tableau1[[#This Row],[Colonne4]])</f>
        <v>479.86999999999921</v>
      </c>
    </row>
    <row r="166" spans="1:8" x14ac:dyDescent="0.25">
      <c r="B166" t="s">
        <v>13</v>
      </c>
      <c r="C166" t="s">
        <v>17</v>
      </c>
      <c r="E166">
        <v>18.32</v>
      </c>
      <c r="F166" s="5">
        <f>IF(Tableau1[[#This Row],[Colonne1]]="","",F165+Tableau1[[#This Row],[Colonne3]]-Tableau1[[#This Row],[Colonne4]])</f>
        <v>461.54999999999922</v>
      </c>
    </row>
    <row r="167" spans="1:8" x14ac:dyDescent="0.25">
      <c r="B167" t="s">
        <v>19</v>
      </c>
      <c r="C167" t="s">
        <v>20</v>
      </c>
      <c r="E167">
        <v>14</v>
      </c>
      <c r="F167" s="5">
        <f>IF(Tableau1[[#This Row],[Colonne1]]="","",F166+Tableau1[[#This Row],[Colonne3]]-Tableau1[[#This Row],[Colonne4]])</f>
        <v>447.54999999999922</v>
      </c>
    </row>
    <row r="168" spans="1:8" x14ac:dyDescent="0.25">
      <c r="B168" t="s">
        <v>12</v>
      </c>
      <c r="E168">
        <v>0.12</v>
      </c>
      <c r="F168" s="5">
        <f>IF(Tableau1[[#This Row],[Colonne1]]="","",F167+Tableau1[[#This Row],[Colonne3]]-Tableau1[[#This Row],[Colonne4]])</f>
        <v>447.42999999999921</v>
      </c>
    </row>
    <row r="169" spans="1:8" x14ac:dyDescent="0.25">
      <c r="A169" s="11">
        <v>44148</v>
      </c>
      <c r="B169" t="s">
        <v>88</v>
      </c>
      <c r="C169" t="s">
        <v>89</v>
      </c>
      <c r="E169">
        <v>144.62</v>
      </c>
      <c r="F169" s="5">
        <f>IF(Tableau1[[#This Row],[Colonne1]]="","",F168+Tableau1[[#This Row],[Colonne3]]-Tableau1[[#This Row],[Colonne4]])</f>
        <v>302.80999999999921</v>
      </c>
    </row>
    <row r="170" spans="1:8" x14ac:dyDescent="0.25">
      <c r="B170" t="s">
        <v>6</v>
      </c>
      <c r="C170" t="s">
        <v>90</v>
      </c>
      <c r="E170">
        <v>36.9</v>
      </c>
      <c r="F170" s="5">
        <f>IF(Tableau1[[#This Row],[Colonne1]]="","",F169+Tableau1[[#This Row],[Colonne3]]-Tableau1[[#This Row],[Colonne4]])</f>
        <v>265.90999999999923</v>
      </c>
    </row>
    <row r="171" spans="1:8" x14ac:dyDescent="0.25">
      <c r="B171" t="s">
        <v>12</v>
      </c>
      <c r="E171">
        <v>0.79</v>
      </c>
      <c r="F171" s="5">
        <f>IF(Tableau1[[#This Row],[Colonne1]]="","",F170+Tableau1[[#This Row],[Colonne3]]-Tableau1[[#This Row],[Colonne4]])</f>
        <v>265.11999999999921</v>
      </c>
    </row>
    <row r="172" spans="1:8" x14ac:dyDescent="0.25">
      <c r="A172" s="11">
        <v>44149</v>
      </c>
      <c r="B172" t="s">
        <v>29</v>
      </c>
      <c r="C172" t="s">
        <v>38</v>
      </c>
      <c r="E172">
        <v>209.72</v>
      </c>
      <c r="F172" s="5">
        <f>IF(Tableau1[[#This Row],[Colonne1]]="","",F171+Tableau1[[#This Row],[Colonne3]]-Tableau1[[#This Row],[Colonne4]])</f>
        <v>55.39999999999921</v>
      </c>
      <c r="H172" s="13"/>
    </row>
    <row r="173" spans="1:8" x14ac:dyDescent="0.25">
      <c r="B173" t="s">
        <v>13</v>
      </c>
      <c r="C173" t="s">
        <v>77</v>
      </c>
      <c r="E173">
        <v>8.8000000000000007</v>
      </c>
      <c r="F173" s="5">
        <f>IF(Tableau1[[#This Row],[Colonne1]]="","",F172+Tableau1[[#This Row],[Colonne3]]-Tableau1[[#This Row],[Colonne4]])</f>
        <v>46.599999999999213</v>
      </c>
    </row>
    <row r="174" spans="1:8" x14ac:dyDescent="0.25">
      <c r="A174" s="11">
        <v>44149</v>
      </c>
      <c r="B174" t="s">
        <v>12</v>
      </c>
      <c r="E174">
        <v>0.2</v>
      </c>
      <c r="F174" s="5">
        <f>IF(Tableau1[[#This Row],[Colonne1]]="","",F173+Tableau1[[#This Row],[Colonne3]]-Tableau1[[#This Row],[Colonne4]])</f>
        <v>46.39999999999921</v>
      </c>
    </row>
    <row r="175" spans="1:8" x14ac:dyDescent="0.25">
      <c r="A175" s="11">
        <v>44152</v>
      </c>
      <c r="B175" t="s">
        <v>13</v>
      </c>
      <c r="C175" t="s">
        <v>14</v>
      </c>
      <c r="E175">
        <v>101.96</v>
      </c>
      <c r="F175" s="5">
        <f>IF(Tableau1[[#This Row],[Colonne1]]="","",F174+Tableau1[[#This Row],[Colonne3]]-Tableau1[[#This Row],[Colonne4]])</f>
        <v>-55.560000000000784</v>
      </c>
    </row>
    <row r="176" spans="1:8" x14ac:dyDescent="0.25">
      <c r="A176" s="11">
        <v>44152</v>
      </c>
      <c r="B176" t="s">
        <v>6</v>
      </c>
      <c r="C176" t="s">
        <v>78</v>
      </c>
      <c r="E176">
        <v>8</v>
      </c>
      <c r="F176" s="5">
        <f>IF(Tableau1[[#This Row],[Colonne1]]="","",F175+Tableau1[[#This Row],[Colonne3]]-Tableau1[[#This Row],[Colonne4]])</f>
        <v>-63.560000000000784</v>
      </c>
    </row>
    <row r="177" spans="1:6" x14ac:dyDescent="0.25">
      <c r="A177" s="11">
        <v>44154</v>
      </c>
      <c r="B177" t="s">
        <v>44</v>
      </c>
      <c r="C177" t="s">
        <v>45</v>
      </c>
      <c r="E177">
        <v>77.59</v>
      </c>
      <c r="F177" s="5">
        <f>IF(Tableau1[[#This Row],[Colonne1]]="","",F176+Tableau1[[#This Row],[Colonne3]]-Tableau1[[#This Row],[Colonne4]])</f>
        <v>-141.15000000000077</v>
      </c>
    </row>
    <row r="178" spans="1:6" x14ac:dyDescent="0.25">
      <c r="B178" t="s">
        <v>19</v>
      </c>
      <c r="C178" t="s">
        <v>20</v>
      </c>
      <c r="E178">
        <v>9</v>
      </c>
      <c r="F178" s="5">
        <f>IF(Tableau1[[#This Row],[Colonne1]]="","",F177+Tableau1[[#This Row],[Colonne3]]-Tableau1[[#This Row],[Colonne4]])</f>
        <v>-150.15000000000077</v>
      </c>
    </row>
    <row r="179" spans="1:6" x14ac:dyDescent="0.25">
      <c r="B179" t="s">
        <v>19</v>
      </c>
      <c r="C179" t="s">
        <v>20</v>
      </c>
      <c r="E179">
        <v>5.2</v>
      </c>
      <c r="F179" s="5">
        <f>IF(Tableau1[[#This Row],[Colonne1]]="","",F178+Tableau1[[#This Row],[Colonne3]]-Tableau1[[#This Row],[Colonne4]])</f>
        <v>-155.35000000000076</v>
      </c>
    </row>
    <row r="180" spans="1:6" x14ac:dyDescent="0.25">
      <c r="B180" t="s">
        <v>13</v>
      </c>
      <c r="C180" t="s">
        <v>79</v>
      </c>
      <c r="D180" s="10"/>
      <c r="E180" s="12">
        <v>3.05</v>
      </c>
      <c r="F180" s="5">
        <f>IF(Tableau1[[#This Row],[Colonne1]]="","",F179+Tableau1[[#This Row],[Colonne3]]-Tableau1[[#This Row],[Colonne4]])</f>
        <v>-158.40000000000077</v>
      </c>
    </row>
    <row r="181" spans="1:6" x14ac:dyDescent="0.25">
      <c r="A181" s="11">
        <v>44155</v>
      </c>
      <c r="B181" t="s">
        <v>42</v>
      </c>
      <c r="C181" t="s">
        <v>43</v>
      </c>
      <c r="D181" s="10"/>
      <c r="E181" s="12">
        <v>164</v>
      </c>
      <c r="F181" s="5">
        <f>IF(Tableau1[[#This Row],[Colonne1]]="","",F180+Tableau1[[#This Row],[Colonne3]]-Tableau1[[#This Row],[Colonne4]])</f>
        <v>-322.40000000000077</v>
      </c>
    </row>
    <row r="182" spans="1:6" x14ac:dyDescent="0.25">
      <c r="A182" s="11">
        <v>44156</v>
      </c>
      <c r="B182" t="s">
        <v>15</v>
      </c>
      <c r="C182" t="s">
        <v>91</v>
      </c>
      <c r="D182" s="10"/>
      <c r="E182" s="12">
        <v>40</v>
      </c>
      <c r="F182" s="5">
        <f>IF(Tableau1[[#This Row],[Colonne1]]="","",F181+Tableau1[[#This Row],[Colonne3]]-Tableau1[[#This Row],[Colonne4]])</f>
        <v>-362.40000000000077</v>
      </c>
    </row>
    <row r="183" spans="1:6" x14ac:dyDescent="0.25">
      <c r="B183" t="s">
        <v>13</v>
      </c>
      <c r="C183" t="s">
        <v>25</v>
      </c>
      <c r="D183" s="10"/>
      <c r="E183" s="12">
        <v>7.9</v>
      </c>
      <c r="F183" s="5">
        <f>IF(Tableau1[[#This Row],[Colonne1]]="","",F182+Tableau1[[#This Row],[Colonne3]]-Tableau1[[#This Row],[Colonne4]])</f>
        <v>-370.30000000000075</v>
      </c>
    </row>
    <row r="184" spans="1:6" x14ac:dyDescent="0.25">
      <c r="A184" s="11">
        <v>44158</v>
      </c>
      <c r="B184" t="s">
        <v>4</v>
      </c>
      <c r="D184" s="14">
        <v>1760.09</v>
      </c>
      <c r="E184" s="15"/>
      <c r="F184" s="16">
        <f>IF(Tableau1[[#This Row],[Colonne1]]="","",F183+Tableau1[[#This Row],[Colonne3]]-Tableau1[[#This Row],[Colonne4]])</f>
        <v>1389.7899999999991</v>
      </c>
    </row>
    <row r="185" spans="1:6" x14ac:dyDescent="0.25">
      <c r="A185" s="11">
        <v>44159</v>
      </c>
      <c r="B185" t="s">
        <v>26</v>
      </c>
      <c r="C185" t="s">
        <v>27</v>
      </c>
      <c r="D185" s="16"/>
      <c r="E185" s="16">
        <v>200</v>
      </c>
      <c r="F185" s="16">
        <f>IF(Tableau1[[#This Row],[Colonne1]]="","",F184+Tableau1[[#This Row],[Colonne3]]-Tableau1[[#This Row],[Colonne4]])</f>
        <v>1189.7899999999991</v>
      </c>
    </row>
    <row r="186" spans="1:6" x14ac:dyDescent="0.25">
      <c r="B186" t="s">
        <v>15</v>
      </c>
      <c r="C186" t="s">
        <v>92</v>
      </c>
      <c r="D186" s="16"/>
      <c r="E186" s="16">
        <v>48</v>
      </c>
      <c r="F186" s="16">
        <f>IF(Tableau1[[#This Row],[Colonne1]]="","",F185+Tableau1[[#This Row],[Colonne3]]-Tableau1[[#This Row],[Colonne4]])</f>
        <v>1141.7899999999991</v>
      </c>
    </row>
    <row r="187" spans="1:6" x14ac:dyDescent="0.25">
      <c r="A187" s="11">
        <v>44160</v>
      </c>
      <c r="B187" t="s">
        <v>15</v>
      </c>
      <c r="C187" t="s">
        <v>11</v>
      </c>
      <c r="D187" s="16"/>
      <c r="E187" s="16">
        <v>17.75</v>
      </c>
      <c r="F187" s="16">
        <f>IF(Tableau1[[#This Row],[Colonne1]]="","",F186+Tableau1[[#This Row],[Colonne3]]-Tableau1[[#This Row],[Colonne4]])</f>
        <v>1124.0399999999991</v>
      </c>
    </row>
    <row r="188" spans="1:6" x14ac:dyDescent="0.25">
      <c r="A188" s="11">
        <v>44161</v>
      </c>
      <c r="B188" t="s">
        <v>15</v>
      </c>
      <c r="C188" t="s">
        <v>11</v>
      </c>
      <c r="D188" s="16"/>
      <c r="E188" s="16">
        <v>12.45</v>
      </c>
      <c r="F188" s="16">
        <f>IF(Tableau1[[#This Row],[Colonne1]]="","",F187+Tableau1[[#This Row],[Colonne3]]-Tableau1[[#This Row],[Colonne4]])</f>
        <v>1111.589999999999</v>
      </c>
    </row>
    <row r="189" spans="1:6" x14ac:dyDescent="0.25">
      <c r="B189" t="s">
        <v>19</v>
      </c>
      <c r="C189" t="s">
        <v>93</v>
      </c>
      <c r="D189" s="16"/>
      <c r="E189" s="16">
        <v>9</v>
      </c>
      <c r="F189" s="16">
        <f>IF(Tableau1[[#This Row],[Colonne1]]="","",F188+Tableau1[[#This Row],[Colonne3]]-Tableau1[[#This Row],[Colonne4]])</f>
        <v>1102.589999999999</v>
      </c>
    </row>
    <row r="190" spans="1:6" x14ac:dyDescent="0.25">
      <c r="B190" t="s">
        <v>12</v>
      </c>
      <c r="D190" s="16"/>
      <c r="E190" s="16">
        <v>0.25</v>
      </c>
      <c r="F190" s="16">
        <f>IF(Tableau1[[#This Row],[Colonne1]]="","",F189+Tableau1[[#This Row],[Colonne3]]-Tableau1[[#This Row],[Colonne4]])</f>
        <v>1102.339999999999</v>
      </c>
    </row>
    <row r="191" spans="1:6" x14ac:dyDescent="0.25">
      <c r="B191" t="s">
        <v>15</v>
      </c>
      <c r="C191" t="s">
        <v>94</v>
      </c>
      <c r="D191" s="16"/>
      <c r="E191" s="16">
        <v>415</v>
      </c>
      <c r="F191" s="16">
        <f>IF(Tableau1[[#This Row],[Colonne1]]="","",F190+Tableau1[[#This Row],[Colonne3]]-Tableau1[[#This Row],[Colonne4]])</f>
        <v>687.33999999999901</v>
      </c>
    </row>
    <row r="192" spans="1:6" x14ac:dyDescent="0.25">
      <c r="B192" t="s">
        <v>13</v>
      </c>
      <c r="C192" t="s">
        <v>95</v>
      </c>
      <c r="D192" s="16"/>
      <c r="E192" s="16">
        <v>56.92</v>
      </c>
      <c r="F192" s="16">
        <f>IF(Tableau1[[#This Row],[Colonne1]]="","",F191+Tableau1[[#This Row],[Colonne3]]-Tableau1[[#This Row],[Colonne4]])</f>
        <v>630.41999999999905</v>
      </c>
    </row>
    <row r="193" spans="1:6" x14ac:dyDescent="0.25">
      <c r="B193" t="s">
        <v>12</v>
      </c>
      <c r="D193" s="16"/>
      <c r="E193" s="16">
        <v>0.55000000000000004</v>
      </c>
      <c r="F193" s="16">
        <f>IF(Tableau1[[#This Row],[Colonne1]]="","",F192+Tableau1[[#This Row],[Colonne3]]-Tableau1[[#This Row],[Colonne4]])</f>
        <v>629.8699999999991</v>
      </c>
    </row>
    <row r="194" spans="1:6" x14ac:dyDescent="0.25">
      <c r="A194" s="11">
        <v>44163</v>
      </c>
      <c r="B194" t="s">
        <v>15</v>
      </c>
      <c r="C194" t="s">
        <v>11</v>
      </c>
      <c r="D194" s="16"/>
      <c r="E194" s="16">
        <v>21.75</v>
      </c>
      <c r="F194" s="16">
        <f>IF(Tableau1[[#This Row],[Colonne1]]="","",F193+Tableau1[[#This Row],[Colonne3]]-Tableau1[[#This Row],[Colonne4]])</f>
        <v>608.1199999999991</v>
      </c>
    </row>
    <row r="195" spans="1:6" x14ac:dyDescent="0.25">
      <c r="B195" t="s">
        <v>13</v>
      </c>
      <c r="C195" t="s">
        <v>25</v>
      </c>
      <c r="D195" s="16"/>
      <c r="E195" s="16">
        <v>7.9</v>
      </c>
      <c r="F195" s="16">
        <f>IF(Tableau1[[#This Row],[Colonne1]]="","",F194+Tableau1[[#This Row],[Colonne3]]-Tableau1[[#This Row],[Colonne4]])</f>
        <v>600.21999999999912</v>
      </c>
    </row>
    <row r="196" spans="1:6" x14ac:dyDescent="0.25">
      <c r="B196" t="s">
        <v>12</v>
      </c>
      <c r="D196" s="16"/>
      <c r="E196" s="16">
        <v>0.08</v>
      </c>
      <c r="F196" s="16">
        <f>IF(Tableau1[[#This Row],[Colonne1]]="","",F195+Tableau1[[#This Row],[Colonne3]]-Tableau1[[#This Row],[Colonne4]])</f>
        <v>600.13999999999908</v>
      </c>
    </row>
    <row r="197" spans="1:6" x14ac:dyDescent="0.25">
      <c r="B197" t="s">
        <v>12</v>
      </c>
      <c r="D197" s="16"/>
      <c r="E197" s="16">
        <v>0.35</v>
      </c>
      <c r="F197" s="16">
        <f>IF(Tableau1[[#This Row],[Colonne1]]="","",F196+Tableau1[[#This Row],[Colonne3]]-Tableau1[[#This Row],[Colonne4]])</f>
        <v>599.78999999999905</v>
      </c>
    </row>
    <row r="198" spans="1:6" x14ac:dyDescent="0.25">
      <c r="A198" s="11">
        <v>44166</v>
      </c>
      <c r="B198" t="s">
        <v>15</v>
      </c>
      <c r="C198" t="s">
        <v>96</v>
      </c>
      <c r="D198" s="16">
        <v>294</v>
      </c>
      <c r="E198" s="16"/>
      <c r="F198" s="16">
        <f>IF(Tableau1[[#This Row],[Colonne1]]="","",F197+Tableau1[[#This Row],[Colonne3]]-Tableau1[[#This Row],[Colonne4]])</f>
        <v>893.78999999999905</v>
      </c>
    </row>
    <row r="199" spans="1:6" x14ac:dyDescent="0.25">
      <c r="B199" t="s">
        <v>13</v>
      </c>
      <c r="C199" t="s">
        <v>14</v>
      </c>
      <c r="D199" s="16"/>
      <c r="E199" s="16">
        <v>100.62</v>
      </c>
      <c r="F199" s="16">
        <f>IF(Tableau1[[#This Row],[Colonne1]]="","",F198+Tableau1[[#This Row],[Colonne3]]-Tableau1[[#This Row],[Colonne4]])</f>
        <v>793.16999999999905</v>
      </c>
    </row>
    <row r="200" spans="1:6" x14ac:dyDescent="0.25">
      <c r="B200" t="s">
        <v>29</v>
      </c>
      <c r="C200" t="s">
        <v>97</v>
      </c>
      <c r="D200" s="16"/>
      <c r="E200" s="16">
        <v>57.41</v>
      </c>
      <c r="F200" s="16">
        <f>IF(Tableau1[[#This Row],[Colonne1]]="","",F199+Tableau1[[#This Row],[Colonne3]]-Tableau1[[#This Row],[Colonne4]])</f>
        <v>735.75999999999908</v>
      </c>
    </row>
    <row r="201" spans="1:6" x14ac:dyDescent="0.25">
      <c r="B201" t="s">
        <v>15</v>
      </c>
      <c r="C201" t="s">
        <v>11</v>
      </c>
      <c r="D201" s="16"/>
      <c r="E201" s="16">
        <v>47.05</v>
      </c>
      <c r="F201" s="16">
        <f>IF(Tableau1[[#This Row],[Colonne1]]="","",F200+Tableau1[[#This Row],[Colonne3]]-Tableau1[[#This Row],[Colonne4]])</f>
        <v>688.70999999999913</v>
      </c>
    </row>
    <row r="202" spans="1:6" x14ac:dyDescent="0.25">
      <c r="B202" t="s">
        <v>13</v>
      </c>
      <c r="C202" t="s">
        <v>23</v>
      </c>
      <c r="D202" s="16"/>
      <c r="E202" s="16">
        <v>15.59</v>
      </c>
      <c r="F202" s="16">
        <f>IF(Tableau1[[#This Row],[Colonne1]]="","",F201+Tableau1[[#This Row],[Colonne3]]-Tableau1[[#This Row],[Colonne4]])</f>
        <v>673.1199999999991</v>
      </c>
    </row>
    <row r="203" spans="1:6" x14ac:dyDescent="0.25">
      <c r="B203" t="s">
        <v>19</v>
      </c>
      <c r="C203" t="s">
        <v>93</v>
      </c>
      <c r="D203" s="16"/>
      <c r="E203" s="16">
        <v>11.35</v>
      </c>
      <c r="F203" s="16">
        <f>IF(Tableau1[[#This Row],[Colonne1]]="","",F202+Tableau1[[#This Row],[Colonne3]]-Tableau1[[#This Row],[Colonne4]])</f>
        <v>661.76999999999907</v>
      </c>
    </row>
    <row r="204" spans="1:6" x14ac:dyDescent="0.25">
      <c r="B204" t="s">
        <v>13</v>
      </c>
      <c r="C204" t="s">
        <v>24</v>
      </c>
      <c r="D204" s="16"/>
      <c r="E204" s="16">
        <v>9.77</v>
      </c>
      <c r="F204" s="16">
        <f>IF(Tableau1[[#This Row],[Colonne1]]="","",F203+Tableau1[[#This Row],[Colonne3]]-Tableau1[[#This Row],[Colonne4]])</f>
        <v>651.99999999999909</v>
      </c>
    </row>
    <row r="205" spans="1:6" x14ac:dyDescent="0.25">
      <c r="B205" t="s">
        <v>13</v>
      </c>
      <c r="C205" t="s">
        <v>98</v>
      </c>
      <c r="D205" s="16"/>
      <c r="E205" s="16">
        <v>5.95</v>
      </c>
      <c r="F205" s="16">
        <f>IF(Tableau1[[#This Row],[Colonne1]]="","",F204+Tableau1[[#This Row],[Colonne3]]-Tableau1[[#This Row],[Colonne4]])</f>
        <v>646.04999999999905</v>
      </c>
    </row>
    <row r="206" spans="1:6" x14ac:dyDescent="0.25">
      <c r="A206" s="11">
        <v>44169</v>
      </c>
      <c r="B206" t="s">
        <v>15</v>
      </c>
      <c r="C206" t="s">
        <v>57</v>
      </c>
      <c r="D206" s="16">
        <v>25.28</v>
      </c>
      <c r="E206" s="16"/>
      <c r="F206" s="16">
        <f>IF(Tableau1[[#This Row],[Colonne1]]="","",F205+Tableau1[[#This Row],[Colonne3]]-Tableau1[[#This Row],[Colonne4]])</f>
        <v>671.32999999999902</v>
      </c>
    </row>
    <row r="207" spans="1:6" x14ac:dyDescent="0.25">
      <c r="B207" t="s">
        <v>12</v>
      </c>
      <c r="D207" s="16"/>
      <c r="E207" s="16">
        <v>2.83</v>
      </c>
      <c r="F207" s="16">
        <f>IF(Tableau1[[#This Row],[Colonne1]]="","",F206+Tableau1[[#This Row],[Colonne3]]-Tableau1[[#This Row],[Colonne4]])</f>
        <v>668.49999999999898</v>
      </c>
    </row>
    <row r="208" spans="1:6" x14ac:dyDescent="0.25">
      <c r="A208" s="11">
        <v>44170</v>
      </c>
      <c r="B208" t="s">
        <v>13</v>
      </c>
      <c r="C208" t="s">
        <v>25</v>
      </c>
      <c r="D208" s="16"/>
      <c r="E208" s="16">
        <v>14.6</v>
      </c>
      <c r="F208" s="16">
        <f>IF(Tableau1[[#This Row],[Colonne1]]="","",F207+Tableau1[[#This Row],[Colonne3]]-Tableau1[[#This Row],[Colonne4]])</f>
        <v>653.89999999999895</v>
      </c>
    </row>
    <row r="209" spans="1:6" x14ac:dyDescent="0.25">
      <c r="B209" t="s">
        <v>33</v>
      </c>
      <c r="C209" t="s">
        <v>34</v>
      </c>
      <c r="D209" s="16"/>
      <c r="E209" s="16">
        <v>7</v>
      </c>
      <c r="F209" s="16">
        <f>IF(Tableau1[[#This Row],[Colonne1]]="","",F208+Tableau1[[#This Row],[Colonne3]]-Tableau1[[#This Row],[Colonne4]])</f>
        <v>646.89999999999895</v>
      </c>
    </row>
    <row r="210" spans="1:6" x14ac:dyDescent="0.25">
      <c r="A210" s="11">
        <v>44171</v>
      </c>
      <c r="B210" t="s">
        <v>12</v>
      </c>
      <c r="D210" s="16"/>
      <c r="E210" s="16">
        <v>0.4</v>
      </c>
      <c r="F210" s="16">
        <f>IF(Tableau1[[#This Row],[Colonne1]]="","",F209+Tableau1[[#This Row],[Colonne3]]-Tableau1[[#This Row],[Colonne4]])</f>
        <v>646.49999999999898</v>
      </c>
    </row>
    <row r="211" spans="1:6" x14ac:dyDescent="0.25">
      <c r="A211" s="11">
        <v>44172</v>
      </c>
      <c r="B211" t="s">
        <v>57</v>
      </c>
      <c r="D211" s="16">
        <v>0.3</v>
      </c>
      <c r="E211" s="16"/>
      <c r="F211" s="16">
        <f>IF(Tableau1[[#This Row],[Colonne1]]="","",F210+Tableau1[[#This Row],[Colonne3]]-Tableau1[[#This Row],[Colonne4]])</f>
        <v>646.79999999999893</v>
      </c>
    </row>
    <row r="212" spans="1:6" x14ac:dyDescent="0.25">
      <c r="B212" t="s">
        <v>57</v>
      </c>
      <c r="D212" s="16">
        <v>0.3</v>
      </c>
      <c r="E212" s="16"/>
      <c r="F212" s="16">
        <f>IF(Tableau1[[#This Row],[Colonne1]]="","",F211+Tableau1[[#This Row],[Colonne3]]-Tableau1[[#This Row],[Colonne4]])</f>
        <v>647.09999999999889</v>
      </c>
    </row>
    <row r="213" spans="1:6" x14ac:dyDescent="0.25">
      <c r="A213" s="11">
        <v>44173</v>
      </c>
      <c r="B213" t="s">
        <v>13</v>
      </c>
      <c r="C213" t="s">
        <v>14</v>
      </c>
      <c r="D213" s="16"/>
      <c r="E213" s="16">
        <v>80.13</v>
      </c>
      <c r="F213" s="16">
        <f>IF(Tableau1[[#This Row],[Colonne1]]="","",F212+Tableau1[[#This Row],[Colonne3]]-Tableau1[[#This Row],[Colonne4]])</f>
        <v>566.96999999999889</v>
      </c>
    </row>
    <row r="214" spans="1:6" x14ac:dyDescent="0.25">
      <c r="B214" t="s">
        <v>84</v>
      </c>
      <c r="C214" t="s">
        <v>53</v>
      </c>
      <c r="D214" s="16"/>
      <c r="E214" s="16">
        <v>8.68</v>
      </c>
      <c r="F214" s="16">
        <f>IF(Tableau1[[#This Row],[Colonne1]]="","",F213+Tableau1[[#This Row],[Colonne3]]-Tableau1[[#This Row],[Colonne4]])</f>
        <v>558.28999999999894</v>
      </c>
    </row>
    <row r="215" spans="1:6" x14ac:dyDescent="0.25">
      <c r="A215" s="11">
        <v>44174</v>
      </c>
      <c r="B215" t="s">
        <v>84</v>
      </c>
      <c r="C215" t="s">
        <v>99</v>
      </c>
      <c r="E215" s="5">
        <v>15.81</v>
      </c>
      <c r="F215" s="16">
        <f>IF(Tableau1[[#This Row],[Colonne1]]="","",F214+Tableau1[[#This Row],[Colonne3]]-Tableau1[[#This Row],[Colonne4]])</f>
        <v>542.479999999999</v>
      </c>
    </row>
    <row r="216" spans="1:6" x14ac:dyDescent="0.25">
      <c r="B216" t="s">
        <v>12</v>
      </c>
      <c r="E216" s="5">
        <v>0.32</v>
      </c>
      <c r="F216" s="16">
        <f>IF(Tableau1[[#This Row],[Colonne1]]="","",F215+Tableau1[[#This Row],[Colonne3]]-Tableau1[[#This Row],[Colonne4]])</f>
        <v>542.15999999999894</v>
      </c>
    </row>
    <row r="217" spans="1:6" x14ac:dyDescent="0.25">
      <c r="B217" t="s">
        <v>13</v>
      </c>
      <c r="C217" t="s">
        <v>17</v>
      </c>
      <c r="E217" s="5">
        <v>14.97</v>
      </c>
      <c r="F217" s="16">
        <f>IF(Tableau1[[#This Row],[Colonne1]]="","",F216+Tableau1[[#This Row],[Colonne3]]-Tableau1[[#This Row],[Colonne4]])</f>
        <v>527.18999999999892</v>
      </c>
    </row>
    <row r="218" spans="1:6" x14ac:dyDescent="0.25">
      <c r="B218" t="s">
        <v>12</v>
      </c>
      <c r="E218" s="5">
        <v>0.19</v>
      </c>
      <c r="F218" s="16">
        <f>IF(Tableau1[[#This Row],[Colonne1]]="","",F217+Tableau1[[#This Row],[Colonne3]]-Tableau1[[#This Row],[Colonne4]])</f>
        <v>526.99999999999886</v>
      </c>
    </row>
    <row r="219" spans="1:6" x14ac:dyDescent="0.25">
      <c r="A219" s="11">
        <v>44176</v>
      </c>
      <c r="B219" t="s">
        <v>13</v>
      </c>
      <c r="C219" t="s">
        <v>23</v>
      </c>
      <c r="E219" s="5">
        <v>24.46</v>
      </c>
      <c r="F219" s="16">
        <f>IF(Tableau1[[#This Row],[Colonne1]]="","",F218+Tableau1[[#This Row],[Colonne3]]-Tableau1[[#This Row],[Colonne4]])</f>
        <v>502.53999999999888</v>
      </c>
    </row>
    <row r="220" spans="1:6" x14ac:dyDescent="0.25">
      <c r="B220" t="s">
        <v>15</v>
      </c>
      <c r="C220" t="s">
        <v>11</v>
      </c>
      <c r="E220" s="5">
        <v>17</v>
      </c>
      <c r="F220" s="16">
        <f>IF(Tableau1[[#This Row],[Colonne1]]="","",F219+Tableau1[[#This Row],[Colonne3]]-Tableau1[[#This Row],[Colonne4]])</f>
        <v>485.53999999999888</v>
      </c>
    </row>
    <row r="221" spans="1:6" x14ac:dyDescent="0.25">
      <c r="B221" t="s">
        <v>19</v>
      </c>
      <c r="C221" t="s">
        <v>93</v>
      </c>
      <c r="E221" s="5">
        <v>10.45</v>
      </c>
      <c r="F221" s="16">
        <f>IF(Tableau1[[#This Row],[Colonne1]]="","",F220+Tableau1[[#This Row],[Colonne3]]-Tableau1[[#This Row],[Colonne4]])</f>
        <v>475.08999999999889</v>
      </c>
    </row>
    <row r="222" spans="1:6" x14ac:dyDescent="0.25">
      <c r="B222" t="s">
        <v>6</v>
      </c>
      <c r="C222" t="s">
        <v>100</v>
      </c>
      <c r="E222" s="5">
        <v>8.68</v>
      </c>
      <c r="F222" s="16">
        <f>IF(Tableau1[[#This Row],[Colonne1]]="","",F221+Tableau1[[#This Row],[Colonne3]]-Tableau1[[#This Row],[Colonne4]])</f>
        <v>466.40999999999889</v>
      </c>
    </row>
    <row r="223" spans="1:6" x14ac:dyDescent="0.25">
      <c r="B223" t="s">
        <v>15</v>
      </c>
      <c r="C223" t="s">
        <v>101</v>
      </c>
      <c r="E223" s="5">
        <v>5</v>
      </c>
      <c r="F223" s="16">
        <f>IF(Tableau1[[#This Row],[Colonne1]]="","",F222+Tableau1[[#This Row],[Colonne3]]-Tableau1[[#This Row],[Colonne4]])</f>
        <v>461.40999999999889</v>
      </c>
    </row>
    <row r="224" spans="1:6" x14ac:dyDescent="0.25">
      <c r="B224" t="s">
        <v>12</v>
      </c>
      <c r="E224" s="5">
        <v>0.03</v>
      </c>
      <c r="F224" s="16">
        <f>IF(Tableau1[[#This Row],[Colonne1]]="","",F223+Tableau1[[#This Row],[Colonne3]]-Tableau1[[#This Row],[Colonne4]])</f>
        <v>461.37999999999892</v>
      </c>
    </row>
    <row r="225" spans="1:6" x14ac:dyDescent="0.25">
      <c r="A225" s="11">
        <v>44177</v>
      </c>
      <c r="B225" t="s">
        <v>13</v>
      </c>
      <c r="C225" t="s">
        <v>102</v>
      </c>
      <c r="E225" s="5">
        <v>11.7</v>
      </c>
      <c r="F225" s="16">
        <f>IF(Tableau1[[#This Row],[Colonne1]]="","",F224+Tableau1[[#This Row],[Colonne3]]-Tableau1[[#This Row],[Colonne4]])</f>
        <v>449.67999999999893</v>
      </c>
    </row>
    <row r="226" spans="1:6" x14ac:dyDescent="0.25">
      <c r="B226" t="s">
        <v>6</v>
      </c>
      <c r="C226" t="s">
        <v>53</v>
      </c>
      <c r="E226" s="5">
        <v>8.06</v>
      </c>
      <c r="F226" s="5">
        <f t="shared" ref="F226:F229" si="5">IF(B226="","",F225+D226-E226)</f>
        <v>441.61999999999892</v>
      </c>
    </row>
    <row r="227" spans="1:6" x14ac:dyDescent="0.25">
      <c r="B227" t="s">
        <v>13</v>
      </c>
      <c r="C227" t="s">
        <v>25</v>
      </c>
      <c r="E227" s="5">
        <v>7.9</v>
      </c>
      <c r="F227" s="5">
        <f t="shared" si="5"/>
        <v>433.71999999999895</v>
      </c>
    </row>
    <row r="228" spans="1:6" x14ac:dyDescent="0.25">
      <c r="B228" t="s">
        <v>12</v>
      </c>
      <c r="E228" s="5">
        <v>1.41</v>
      </c>
      <c r="F228" s="5">
        <f t="shared" si="5"/>
        <v>432.30999999999892</v>
      </c>
    </row>
    <row r="229" spans="1:6" x14ac:dyDescent="0.25">
      <c r="A229" s="11">
        <v>44178</v>
      </c>
      <c r="B229" t="s">
        <v>12</v>
      </c>
      <c r="E229" s="5">
        <v>1.34</v>
      </c>
      <c r="F229" s="5">
        <f t="shared" si="5"/>
        <v>430.96999999999895</v>
      </c>
    </row>
    <row r="230" spans="1:6" x14ac:dyDescent="0.25">
      <c r="A230" s="11">
        <v>44179</v>
      </c>
      <c r="B230" t="s">
        <v>29</v>
      </c>
      <c r="C230" t="s">
        <v>38</v>
      </c>
      <c r="E230" s="5">
        <v>209.72</v>
      </c>
      <c r="F230" s="5">
        <f t="shared" ref="F230:F259" si="6">IF(B230="","",F229+D230-E230)</f>
        <v>221.24999999999895</v>
      </c>
    </row>
    <row r="231" spans="1:6" x14ac:dyDescent="0.25">
      <c r="B231" t="s">
        <v>49</v>
      </c>
      <c r="C231" t="s">
        <v>103</v>
      </c>
      <c r="E231" s="5">
        <v>100</v>
      </c>
      <c r="F231" s="5">
        <f t="shared" si="6"/>
        <v>121.24999999999895</v>
      </c>
    </row>
    <row r="232" spans="1:6" x14ac:dyDescent="0.25">
      <c r="B232" t="s">
        <v>6</v>
      </c>
      <c r="C232" t="s">
        <v>104</v>
      </c>
      <c r="E232" s="5">
        <v>32.43</v>
      </c>
      <c r="F232" s="5">
        <f t="shared" si="6"/>
        <v>88.819999999998942</v>
      </c>
    </row>
    <row r="233" spans="1:6" x14ac:dyDescent="0.25">
      <c r="A233" s="11">
        <v>44180</v>
      </c>
      <c r="B233" t="s">
        <v>33</v>
      </c>
      <c r="C233" t="s">
        <v>105</v>
      </c>
      <c r="D233">
        <v>1.69</v>
      </c>
      <c r="E233" s="5" t="str">
        <f>IF(D233&lt;&gt;0,"0",E232+C233-D233)</f>
        <v>0</v>
      </c>
      <c r="F233" s="5">
        <f t="shared" si="6"/>
        <v>90.509999999998939</v>
      </c>
    </row>
    <row r="234" spans="1:6" x14ac:dyDescent="0.25">
      <c r="B234" t="s">
        <v>13</v>
      </c>
      <c r="C234" t="s">
        <v>14</v>
      </c>
      <c r="E234" s="5">
        <v>111.66</v>
      </c>
      <c r="F234" s="5">
        <f t="shared" si="6"/>
        <v>-21.150000000001057</v>
      </c>
    </row>
    <row r="235" spans="1:6" x14ac:dyDescent="0.25">
      <c r="A235" s="11">
        <v>44182</v>
      </c>
      <c r="B235" t="s">
        <v>45</v>
      </c>
      <c r="E235" s="5">
        <v>77.59</v>
      </c>
      <c r="F235" s="5">
        <f t="shared" si="6"/>
        <v>-98.740000000001061</v>
      </c>
    </row>
    <row r="236" spans="1:6" x14ac:dyDescent="0.25">
      <c r="B236" t="s">
        <v>13</v>
      </c>
      <c r="C236" t="s">
        <v>23</v>
      </c>
      <c r="E236" s="5">
        <v>17.25</v>
      </c>
      <c r="F236" s="5">
        <f t="shared" si="6"/>
        <v>-115.99000000000106</v>
      </c>
    </row>
    <row r="237" spans="1:6" x14ac:dyDescent="0.25">
      <c r="A237" s="11">
        <v>44184</v>
      </c>
      <c r="B237" t="s">
        <v>13</v>
      </c>
      <c r="C237" t="s">
        <v>25</v>
      </c>
      <c r="E237" s="5">
        <v>20.8</v>
      </c>
      <c r="F237" s="5">
        <f t="shared" si="6"/>
        <v>-136.79000000000107</v>
      </c>
    </row>
    <row r="238" spans="1:6" x14ac:dyDescent="0.25">
      <c r="A238" s="11">
        <v>44186</v>
      </c>
      <c r="B238" t="s">
        <v>33</v>
      </c>
      <c r="C238" t="s">
        <v>106</v>
      </c>
      <c r="D238">
        <v>400</v>
      </c>
      <c r="E238" s="5">
        <f>IF(D238&lt;&gt;0,0,E237+C238-D238)</f>
        <v>0</v>
      </c>
      <c r="F238" s="5">
        <f t="shared" si="6"/>
        <v>263.2099999999989</v>
      </c>
    </row>
    <row r="239" spans="1:6" x14ac:dyDescent="0.25">
      <c r="B239" t="s">
        <v>42</v>
      </c>
      <c r="C239" t="s">
        <v>43</v>
      </c>
      <c r="E239" s="5">
        <v>164</v>
      </c>
      <c r="F239" s="5">
        <f t="shared" si="6"/>
        <v>99.2099999999989</v>
      </c>
    </row>
    <row r="240" spans="1:6" x14ac:dyDescent="0.25">
      <c r="B240" t="s">
        <v>29</v>
      </c>
      <c r="C240" t="s">
        <v>107</v>
      </c>
      <c r="E240" s="5">
        <v>73.31</v>
      </c>
      <c r="F240" s="5">
        <f t="shared" si="6"/>
        <v>25.899999999998897</v>
      </c>
    </row>
    <row r="241" spans="1:6" x14ac:dyDescent="0.25">
      <c r="A241" s="11">
        <v>44187</v>
      </c>
      <c r="B241" t="s">
        <v>13</v>
      </c>
      <c r="C241" t="s">
        <v>14</v>
      </c>
      <c r="E241" s="5">
        <v>93.62</v>
      </c>
      <c r="F241" s="5">
        <f t="shared" si="6"/>
        <v>-67.720000000001107</v>
      </c>
    </row>
    <row r="242" spans="1:6" x14ac:dyDescent="0.25">
      <c r="B242" t="s">
        <v>13</v>
      </c>
      <c r="C242" t="s">
        <v>17</v>
      </c>
      <c r="E242" s="5">
        <v>44.28</v>
      </c>
      <c r="F242" s="5">
        <f t="shared" si="6"/>
        <v>-112.00000000000111</v>
      </c>
    </row>
    <row r="243" spans="1:6" x14ac:dyDescent="0.25">
      <c r="B243" t="s">
        <v>12</v>
      </c>
      <c r="E243" s="5">
        <v>0.69</v>
      </c>
      <c r="F243" s="5">
        <f t="shared" si="6"/>
        <v>-112.69000000000111</v>
      </c>
    </row>
    <row r="244" spans="1:6" x14ac:dyDescent="0.25">
      <c r="A244" s="11">
        <v>44188</v>
      </c>
      <c r="B244" t="s">
        <v>4</v>
      </c>
      <c r="D244">
        <v>1760.09</v>
      </c>
      <c r="E244" s="5">
        <v>0</v>
      </c>
      <c r="F244" s="5">
        <f t="shared" si="6"/>
        <v>1647.3999999999987</v>
      </c>
    </row>
    <row r="245" spans="1:6" x14ac:dyDescent="0.25">
      <c r="B245" t="s">
        <v>108</v>
      </c>
      <c r="C245" t="s">
        <v>109</v>
      </c>
      <c r="D245">
        <v>21.25</v>
      </c>
      <c r="E245" s="5">
        <v>0</v>
      </c>
      <c r="F245" s="5">
        <f t="shared" si="6"/>
        <v>1668.6499999999987</v>
      </c>
    </row>
    <row r="246" spans="1:6" x14ac:dyDescent="0.25">
      <c r="B246" t="s">
        <v>13</v>
      </c>
      <c r="C246" t="s">
        <v>110</v>
      </c>
      <c r="E246" s="5">
        <v>14.7</v>
      </c>
      <c r="F246" s="5">
        <f t="shared" si="6"/>
        <v>1653.9499999999987</v>
      </c>
    </row>
    <row r="247" spans="1:6" x14ac:dyDescent="0.25">
      <c r="B247" t="s">
        <v>13</v>
      </c>
      <c r="C247" t="s">
        <v>111</v>
      </c>
      <c r="E247" s="5">
        <v>13.96</v>
      </c>
      <c r="F247" s="5">
        <f t="shared" si="6"/>
        <v>1639.9899999999986</v>
      </c>
    </row>
    <row r="248" spans="1:6" x14ac:dyDescent="0.25">
      <c r="A248" s="11">
        <v>44189</v>
      </c>
      <c r="B248" s="11" t="s">
        <v>112</v>
      </c>
      <c r="C248" t="s">
        <v>97</v>
      </c>
      <c r="E248" s="5">
        <v>65.44</v>
      </c>
      <c r="F248" s="5">
        <f t="shared" si="6"/>
        <v>1574.5499999999986</v>
      </c>
    </row>
    <row r="249" spans="1:6" x14ac:dyDescent="0.25">
      <c r="B249" t="s">
        <v>13</v>
      </c>
      <c r="C249" t="s">
        <v>113</v>
      </c>
      <c r="E249" s="5">
        <v>17.2</v>
      </c>
      <c r="F249" s="5">
        <f t="shared" si="6"/>
        <v>1557.3499999999985</v>
      </c>
    </row>
    <row r="250" spans="1:6" x14ac:dyDescent="0.25">
      <c r="B250" t="s">
        <v>19</v>
      </c>
      <c r="C250" t="s">
        <v>93</v>
      </c>
      <c r="E250" s="5">
        <v>14</v>
      </c>
      <c r="F250" s="5">
        <f t="shared" si="6"/>
        <v>1543.3499999999985</v>
      </c>
    </row>
    <row r="251" spans="1:6" x14ac:dyDescent="0.25">
      <c r="B251" t="s">
        <v>114</v>
      </c>
      <c r="C251" t="s">
        <v>115</v>
      </c>
      <c r="E251" s="5">
        <v>4.83</v>
      </c>
      <c r="F251" s="5">
        <f t="shared" si="6"/>
        <v>1538.5199999999986</v>
      </c>
    </row>
    <row r="252" spans="1:6" x14ac:dyDescent="0.25">
      <c r="B252" t="s">
        <v>12</v>
      </c>
      <c r="E252" s="5">
        <v>0.34</v>
      </c>
      <c r="F252" s="5">
        <f t="shared" si="6"/>
        <v>1538.1799999999987</v>
      </c>
    </row>
    <row r="253" spans="1:6" x14ac:dyDescent="0.25">
      <c r="A253" s="11">
        <v>44190</v>
      </c>
      <c r="B253" s="11" t="s">
        <v>12</v>
      </c>
      <c r="E253" s="5">
        <v>1.53</v>
      </c>
      <c r="F253" s="5">
        <f t="shared" si="6"/>
        <v>1536.6499999999987</v>
      </c>
    </row>
    <row r="254" spans="1:6" x14ac:dyDescent="0.25">
      <c r="A254" s="11">
        <v>44556</v>
      </c>
      <c r="B254" t="s">
        <v>114</v>
      </c>
      <c r="C254" t="s">
        <v>116</v>
      </c>
      <c r="E254" s="5">
        <v>21.85</v>
      </c>
      <c r="F254" s="5">
        <f t="shared" si="6"/>
        <v>1514.7999999999988</v>
      </c>
    </row>
    <row r="255" spans="1:6" x14ac:dyDescent="0.25">
      <c r="B255" t="s">
        <v>114</v>
      </c>
      <c r="C255" t="s">
        <v>110</v>
      </c>
      <c r="E255" s="5">
        <v>20.9</v>
      </c>
      <c r="F255" s="5">
        <f t="shared" si="6"/>
        <v>1493.8999999999987</v>
      </c>
    </row>
    <row r="256" spans="1:6" x14ac:dyDescent="0.25">
      <c r="B256" t="s">
        <v>13</v>
      </c>
      <c r="C256" t="s">
        <v>25</v>
      </c>
      <c r="E256" s="5">
        <v>15.8</v>
      </c>
      <c r="F256" s="5">
        <f t="shared" si="6"/>
        <v>1478.0999999999988</v>
      </c>
    </row>
    <row r="257" spans="1:12" x14ac:dyDescent="0.25">
      <c r="B257" t="s">
        <v>15</v>
      </c>
      <c r="C257" t="s">
        <v>11</v>
      </c>
      <c r="E257" s="5">
        <v>7.3</v>
      </c>
      <c r="F257" s="5">
        <f t="shared" si="6"/>
        <v>1470.7999999999988</v>
      </c>
    </row>
    <row r="258" spans="1:12" x14ac:dyDescent="0.25">
      <c r="A258" s="11">
        <v>44557</v>
      </c>
      <c r="B258" t="s">
        <v>26</v>
      </c>
      <c r="C258" t="s">
        <v>27</v>
      </c>
      <c r="E258" s="5">
        <v>200</v>
      </c>
      <c r="F258" s="5">
        <f t="shared" si="6"/>
        <v>1270.7999999999988</v>
      </c>
    </row>
    <row r="259" spans="1:12" x14ac:dyDescent="0.25">
      <c r="B259" t="s">
        <v>15</v>
      </c>
      <c r="C259" t="s">
        <v>91</v>
      </c>
      <c r="E259" s="5">
        <v>40</v>
      </c>
      <c r="F259" s="5">
        <f t="shared" si="6"/>
        <v>1230.7999999999988</v>
      </c>
    </row>
    <row r="260" spans="1:12" x14ac:dyDescent="0.25">
      <c r="B260" t="s">
        <v>12</v>
      </c>
      <c r="E260" s="5">
        <v>1.1499999999999999</v>
      </c>
      <c r="F260" s="5">
        <f t="shared" ref="F260:F291" si="7">IF(B260="","",F259+D260-E260)</f>
        <v>1229.6499999999987</v>
      </c>
    </row>
    <row r="261" spans="1:12" x14ac:dyDescent="0.25">
      <c r="A261" s="11">
        <v>44558</v>
      </c>
      <c r="B261" t="s">
        <v>13</v>
      </c>
      <c r="C261" t="s">
        <v>14</v>
      </c>
      <c r="E261" s="5">
        <v>99.77</v>
      </c>
      <c r="F261" s="5">
        <f t="shared" si="7"/>
        <v>1129.8799999999987</v>
      </c>
    </row>
    <row r="262" spans="1:12" x14ac:dyDescent="0.25">
      <c r="B262" t="s">
        <v>13</v>
      </c>
      <c r="C262" t="s">
        <v>14</v>
      </c>
      <c r="E262" s="5">
        <v>30.05</v>
      </c>
      <c r="F262" s="5">
        <f t="shared" si="7"/>
        <v>1099.8299999999988</v>
      </c>
    </row>
    <row r="263" spans="1:12" x14ac:dyDescent="0.25">
      <c r="B263" t="s">
        <v>15</v>
      </c>
      <c r="C263" t="s">
        <v>117</v>
      </c>
      <c r="E263" s="5">
        <v>3.44</v>
      </c>
      <c r="F263" s="5">
        <f t="shared" si="7"/>
        <v>1096.3899999999987</v>
      </c>
    </row>
    <row r="264" spans="1:12" x14ac:dyDescent="0.25">
      <c r="A264" s="11">
        <v>44559</v>
      </c>
      <c r="B264" t="s">
        <v>12</v>
      </c>
      <c r="C264" t="s">
        <v>118</v>
      </c>
      <c r="E264" s="5">
        <v>100</v>
      </c>
      <c r="F264" s="5">
        <f t="shared" si="7"/>
        <v>996.38999999999874</v>
      </c>
    </row>
    <row r="265" spans="1:12" x14ac:dyDescent="0.25">
      <c r="B265" t="s">
        <v>13</v>
      </c>
      <c r="C265" t="s">
        <v>23</v>
      </c>
      <c r="E265" s="5">
        <v>13.68</v>
      </c>
      <c r="F265" s="5">
        <f t="shared" si="7"/>
        <v>982.70999999999879</v>
      </c>
    </row>
    <row r="266" spans="1:12" x14ac:dyDescent="0.25">
      <c r="B266" t="s">
        <v>114</v>
      </c>
      <c r="C266" t="s">
        <v>119</v>
      </c>
      <c r="E266" s="5">
        <v>3.25</v>
      </c>
      <c r="F266" s="5">
        <f t="shared" si="7"/>
        <v>979.45999999999879</v>
      </c>
    </row>
    <row r="267" spans="1:12" x14ac:dyDescent="0.25">
      <c r="B267" t="s">
        <v>12</v>
      </c>
      <c r="E267" s="5">
        <v>0.56000000000000005</v>
      </c>
      <c r="F267" s="5">
        <f t="shared" si="7"/>
        <v>978.89999999999884</v>
      </c>
    </row>
    <row r="268" spans="1:12" x14ac:dyDescent="0.25">
      <c r="A268" s="11">
        <v>44560</v>
      </c>
      <c r="B268" t="s">
        <v>13</v>
      </c>
      <c r="C268" t="s">
        <v>24</v>
      </c>
      <c r="E268" s="5">
        <v>23.75</v>
      </c>
      <c r="F268" s="5">
        <f t="shared" si="7"/>
        <v>955.14999999999884</v>
      </c>
    </row>
    <row r="269" spans="1:12" x14ac:dyDescent="0.25">
      <c r="B269" t="s">
        <v>13</v>
      </c>
      <c r="C269" t="s">
        <v>25</v>
      </c>
      <c r="E269" s="5">
        <v>2.5</v>
      </c>
      <c r="F269" s="5">
        <f t="shared" si="7"/>
        <v>952.64999999999884</v>
      </c>
    </row>
    <row r="270" spans="1:12" x14ac:dyDescent="0.25">
      <c r="B270" t="s">
        <v>12</v>
      </c>
      <c r="E270" s="5">
        <v>1.1200000000000001</v>
      </c>
      <c r="F270" s="5">
        <f t="shared" si="7"/>
        <v>951.52999999999884</v>
      </c>
    </row>
    <row r="271" spans="1:12" x14ac:dyDescent="0.25">
      <c r="A271" s="11">
        <v>44561</v>
      </c>
      <c r="B271" t="s">
        <v>19</v>
      </c>
      <c r="C271" t="s">
        <v>93</v>
      </c>
      <c r="E271" s="5">
        <v>14.1</v>
      </c>
      <c r="F271" s="5">
        <f t="shared" si="7"/>
        <v>937.42999999999881</v>
      </c>
      <c r="G271" s="30" t="s">
        <v>13</v>
      </c>
      <c r="H271" s="30" t="s">
        <v>15</v>
      </c>
      <c r="I271" s="30" t="s">
        <v>29</v>
      </c>
      <c r="J271" s="30" t="s">
        <v>19</v>
      </c>
      <c r="K271" s="30" t="s">
        <v>12</v>
      </c>
      <c r="L271" s="30" t="s">
        <v>6</v>
      </c>
    </row>
    <row r="272" spans="1:12" x14ac:dyDescent="0.25">
      <c r="B272" t="s">
        <v>13</v>
      </c>
      <c r="C272" t="s">
        <v>113</v>
      </c>
      <c r="E272" s="5">
        <v>12.5</v>
      </c>
      <c r="F272" s="5">
        <f t="shared" si="7"/>
        <v>924.92999999999881</v>
      </c>
      <c r="G272" s="29">
        <f>SUMIF($B:$B,"Alimentation",$E:$E)</f>
        <v>2685.98</v>
      </c>
      <c r="H272" s="29">
        <f>(SUMIF($B:$B,"Santé",$E:$E))-(SUMIF($B:$B,"Santé",$D:$D))</f>
        <v>1094.8100000000002</v>
      </c>
      <c r="I272" s="29">
        <f>SUMIF($B:$B,"Auto",$E:$E)</f>
        <v>1188.04</v>
      </c>
      <c r="J272" s="29">
        <f>SUMIF($B:$B,"Librairie",$E:$E)</f>
        <v>216.24999999999997</v>
      </c>
      <c r="K272" s="29">
        <f>SUMIF($B:$B,"Epargne",$E:$E)</f>
        <v>144.09</v>
      </c>
      <c r="L272" s="29">
        <f>SUMIF($B:$B,"Bricolage",$E:$E)</f>
        <v>362.12999999999994</v>
      </c>
    </row>
    <row r="273" spans="2:12" x14ac:dyDescent="0.25">
      <c r="B273" t="s">
        <v>12</v>
      </c>
      <c r="E273" s="5">
        <v>0.75</v>
      </c>
      <c r="F273" s="5">
        <f t="shared" si="7"/>
        <v>924.17999999999881</v>
      </c>
      <c r="G273" t="s">
        <v>247</v>
      </c>
    </row>
    <row r="274" spans="2:12" x14ac:dyDescent="0.25">
      <c r="E274" s="5" t="str">
        <f t="shared" ref="E274:E297" si="8">IF(A274="","",E273+C274-D274)</f>
        <v/>
      </c>
      <c r="F274" s="5" t="str">
        <f t="shared" si="7"/>
        <v/>
      </c>
      <c r="G274" s="33">
        <f ca="1">G272/(MONTH(TODAY()))</f>
        <v>244.18</v>
      </c>
      <c r="H274" s="33">
        <f t="shared" ref="H274:L274" ca="1" si="9">H272/(MONTH(TODAY()))</f>
        <v>99.528181818181835</v>
      </c>
      <c r="I274" s="33">
        <f t="shared" ca="1" si="9"/>
        <v>108.00363636363636</v>
      </c>
      <c r="J274" s="33">
        <f t="shared" ca="1" si="9"/>
        <v>19.659090909090907</v>
      </c>
      <c r="K274" s="33">
        <f t="shared" ca="1" si="9"/>
        <v>13.09909090909091</v>
      </c>
      <c r="L274" s="33">
        <f t="shared" ca="1" si="9"/>
        <v>32.920909090909085</v>
      </c>
    </row>
    <row r="275" spans="2:12" x14ac:dyDescent="0.25">
      <c r="E275" s="5" t="str">
        <f t="shared" si="8"/>
        <v/>
      </c>
      <c r="F275" s="5" t="str">
        <f t="shared" si="7"/>
        <v/>
      </c>
    </row>
    <row r="276" spans="2:12" x14ac:dyDescent="0.25">
      <c r="E276" s="5" t="str">
        <f t="shared" si="8"/>
        <v/>
      </c>
      <c r="F276" s="5" t="str">
        <f t="shared" si="7"/>
        <v/>
      </c>
    </row>
    <row r="277" spans="2:12" x14ac:dyDescent="0.25">
      <c r="E277" s="5" t="str">
        <f t="shared" si="8"/>
        <v/>
      </c>
      <c r="F277" s="5" t="str">
        <f t="shared" si="7"/>
        <v/>
      </c>
    </row>
    <row r="278" spans="2:12" x14ac:dyDescent="0.25">
      <c r="E278" s="5" t="str">
        <f t="shared" si="8"/>
        <v/>
      </c>
      <c r="F278" s="5" t="str">
        <f t="shared" si="7"/>
        <v/>
      </c>
      <c r="G278" s="30" t="s">
        <v>120</v>
      </c>
      <c r="H278" s="30" t="s">
        <v>243</v>
      </c>
      <c r="I278" s="30" t="s">
        <v>250</v>
      </c>
      <c r="J278" s="30" t="s">
        <v>26</v>
      </c>
      <c r="K278" s="34" t="s">
        <v>132</v>
      </c>
      <c r="L278" s="30" t="s">
        <v>135</v>
      </c>
    </row>
    <row r="279" spans="2:12" x14ac:dyDescent="0.25">
      <c r="E279" s="5" t="str">
        <f t="shared" si="8"/>
        <v/>
      </c>
      <c r="F279" s="5" t="str">
        <f t="shared" si="7"/>
        <v/>
      </c>
      <c r="G279" s="29">
        <f>SUMIF($B:$B,"Loisirs",$E:$E)</f>
        <v>0</v>
      </c>
      <c r="H279" s="29">
        <f>SUMIF($B:$B,"jardin",$E:$E)</f>
        <v>74.400000000000006</v>
      </c>
      <c r="I279" s="29">
        <f>SUMIF($B:$B,"Chauffage",$E:$E)</f>
        <v>0</v>
      </c>
      <c r="J279" s="29">
        <f>SUMIF($B:$B,"Assurances",$E:$E)</f>
        <v>1000</v>
      </c>
      <c r="K279" s="29">
        <f>(SUMIF($B:$B,"TV-Tel-Internet",$E:$E))+(SUMIF($B:$B,"Telephone",$E:$E))</f>
        <v>0</v>
      </c>
      <c r="L279" s="29">
        <f>SUMIF($B:$B,"Famille",$E:$E)</f>
        <v>0</v>
      </c>
    </row>
    <row r="280" spans="2:12" x14ac:dyDescent="0.25">
      <c r="E280" s="5" t="str">
        <f t="shared" si="8"/>
        <v/>
      </c>
      <c r="F280" s="5" t="str">
        <f t="shared" si="7"/>
        <v/>
      </c>
      <c r="G280" t="s">
        <v>247</v>
      </c>
    </row>
    <row r="281" spans="2:12" x14ac:dyDescent="0.25">
      <c r="E281" s="5" t="str">
        <f t="shared" si="8"/>
        <v/>
      </c>
      <c r="F281" s="5" t="str">
        <f t="shared" si="7"/>
        <v/>
      </c>
      <c r="G281" s="33">
        <f ca="1">G279/MONTH(TODAY())</f>
        <v>0</v>
      </c>
      <c r="H281" s="33">
        <f t="shared" ref="H281:K281" ca="1" si="10">H279/MONTH(TODAY())</f>
        <v>6.7636363636363646</v>
      </c>
      <c r="I281" s="33">
        <f ca="1">I279/MONTH(TODAY())</f>
        <v>0</v>
      </c>
      <c r="J281" s="33">
        <f t="shared" ca="1" si="10"/>
        <v>90.909090909090907</v>
      </c>
      <c r="K281" s="33">
        <f t="shared" ca="1" si="10"/>
        <v>0</v>
      </c>
      <c r="L281" s="33">
        <f ca="1">L279/MONTH(TODAY())</f>
        <v>0</v>
      </c>
    </row>
    <row r="282" spans="2:12" x14ac:dyDescent="0.25">
      <c r="E282" s="5" t="str">
        <f t="shared" si="8"/>
        <v/>
      </c>
      <c r="F282" s="5" t="str">
        <f t="shared" si="7"/>
        <v/>
      </c>
    </row>
    <row r="283" spans="2:12" x14ac:dyDescent="0.25">
      <c r="E283" s="5" t="str">
        <f t="shared" si="8"/>
        <v/>
      </c>
      <c r="F283" s="5" t="str">
        <f t="shared" si="7"/>
        <v/>
      </c>
    </row>
    <row r="284" spans="2:12" x14ac:dyDescent="0.25">
      <c r="E284" s="5" t="str">
        <f t="shared" si="8"/>
        <v/>
      </c>
      <c r="F284" s="5" t="str">
        <f t="shared" si="7"/>
        <v/>
      </c>
    </row>
    <row r="285" spans="2:12" x14ac:dyDescent="0.25">
      <c r="E285" s="5" t="str">
        <f t="shared" si="8"/>
        <v/>
      </c>
      <c r="F285" s="5" t="str">
        <f t="shared" si="7"/>
        <v/>
      </c>
      <c r="G285" s="30"/>
      <c r="H285" s="30" t="s">
        <v>4</v>
      </c>
      <c r="I285" s="30" t="s">
        <v>244</v>
      </c>
    </row>
    <row r="286" spans="2:12" x14ac:dyDescent="0.25">
      <c r="E286" s="5" t="str">
        <f t="shared" si="8"/>
        <v/>
      </c>
      <c r="F286" s="5" t="str">
        <f t="shared" si="7"/>
        <v/>
      </c>
      <c r="G286" s="29"/>
      <c r="H286" s="29">
        <f>SUMIF($B:$B,"Pension",$D:$D)</f>
        <v>8800.4499999999989</v>
      </c>
      <c r="I286" s="29">
        <f>SUMIF($B:$B,"Assurances",$D:$D)</f>
        <v>0</v>
      </c>
    </row>
    <row r="287" spans="2:12" x14ac:dyDescent="0.25">
      <c r="E287" s="5" t="str">
        <f t="shared" si="8"/>
        <v/>
      </c>
      <c r="F287" s="5" t="str">
        <f t="shared" si="7"/>
        <v/>
      </c>
    </row>
    <row r="288" spans="2:12" x14ac:dyDescent="0.25">
      <c r="E288" s="5" t="str">
        <f t="shared" si="8"/>
        <v/>
      </c>
      <c r="F288" s="5" t="str">
        <f t="shared" si="7"/>
        <v/>
      </c>
      <c r="G288" s="33"/>
      <c r="H288" s="33">
        <f t="shared" ref="H288:I288" ca="1" si="11">H286/MONTH(TODAY())</f>
        <v>800.04090909090894</v>
      </c>
      <c r="I288" s="33">
        <f t="shared" ca="1" si="11"/>
        <v>0</v>
      </c>
    </row>
    <row r="289" spans="5:8" x14ac:dyDescent="0.25">
      <c r="E289" s="5" t="str">
        <f t="shared" si="8"/>
        <v/>
      </c>
      <c r="F289" s="5" t="str">
        <f t="shared" si="7"/>
        <v/>
      </c>
    </row>
    <row r="290" spans="5:8" x14ac:dyDescent="0.25">
      <c r="E290" s="5" t="str">
        <f t="shared" si="8"/>
        <v/>
      </c>
      <c r="F290" s="5" t="str">
        <f t="shared" si="7"/>
        <v/>
      </c>
    </row>
    <row r="291" spans="5:8" x14ac:dyDescent="0.25">
      <c r="E291" s="5" t="str">
        <f t="shared" si="8"/>
        <v/>
      </c>
      <c r="F291" s="5" t="str">
        <f t="shared" si="7"/>
        <v/>
      </c>
      <c r="G291" s="30" t="s">
        <v>245</v>
      </c>
      <c r="H291" s="30" t="s">
        <v>246</v>
      </c>
    </row>
    <row r="292" spans="5:8" x14ac:dyDescent="0.25">
      <c r="E292" s="5" t="str">
        <f t="shared" si="8"/>
        <v/>
      </c>
      <c r="G292" s="29"/>
      <c r="H292" s="29"/>
    </row>
    <row r="293" spans="5:8" x14ac:dyDescent="0.25">
      <c r="E293" s="5" t="str">
        <f t="shared" si="8"/>
        <v/>
      </c>
      <c r="G293" s="29">
        <f>SUM(E:E)</f>
        <v>8946.0800000000036</v>
      </c>
      <c r="H293" s="29">
        <f>SUM(D:D)</f>
        <v>10075.790000000001</v>
      </c>
    </row>
    <row r="294" spans="5:8" x14ac:dyDescent="0.25">
      <c r="E294" s="5" t="str">
        <f t="shared" si="8"/>
        <v/>
      </c>
      <c r="G294" t="s">
        <v>247</v>
      </c>
    </row>
    <row r="295" spans="5:8" x14ac:dyDescent="0.25">
      <c r="E295" s="5" t="str">
        <f t="shared" si="8"/>
        <v/>
      </c>
      <c r="G295" s="33">
        <f ca="1">G293/MONTH(TODAY())</f>
        <v>813.28000000000031</v>
      </c>
      <c r="H295" s="33">
        <f ca="1">H293/MONTH(TODAY())</f>
        <v>915.98090909090922</v>
      </c>
    </row>
    <row r="296" spans="5:8" x14ac:dyDescent="0.25">
      <c r="E296" s="5" t="str">
        <f t="shared" si="8"/>
        <v/>
      </c>
    </row>
    <row r="297" spans="5:8" x14ac:dyDescent="0.25">
      <c r="E297" s="5" t="str">
        <f t="shared" si="8"/>
        <v/>
      </c>
    </row>
    <row r="298" spans="5:8" x14ac:dyDescent="0.25">
      <c r="E298" s="5" t="str">
        <f t="shared" ref="E298:E361" si="12">IF(A298="","",E297+C298-D298)</f>
        <v/>
      </c>
    </row>
    <row r="299" spans="5:8" x14ac:dyDescent="0.25">
      <c r="E299" s="5" t="str">
        <f t="shared" si="12"/>
        <v/>
      </c>
    </row>
    <row r="300" spans="5:8" x14ac:dyDescent="0.25">
      <c r="E300" s="5" t="str">
        <f t="shared" si="12"/>
        <v/>
      </c>
    </row>
    <row r="301" spans="5:8" x14ac:dyDescent="0.25">
      <c r="E301" s="5" t="str">
        <f t="shared" si="12"/>
        <v/>
      </c>
    </row>
    <row r="302" spans="5:8" x14ac:dyDescent="0.25">
      <c r="E302" s="5" t="str">
        <f t="shared" si="12"/>
        <v/>
      </c>
    </row>
    <row r="303" spans="5:8" x14ac:dyDescent="0.25">
      <c r="E303" s="5" t="str">
        <f t="shared" si="12"/>
        <v/>
      </c>
    </row>
    <row r="304" spans="5:8" x14ac:dyDescent="0.25">
      <c r="E304" s="5" t="str">
        <f t="shared" si="12"/>
        <v/>
      </c>
    </row>
    <row r="305" spans="5:5" x14ac:dyDescent="0.25">
      <c r="E305" s="5" t="str">
        <f t="shared" si="12"/>
        <v/>
      </c>
    </row>
    <row r="306" spans="5:5" x14ac:dyDescent="0.25">
      <c r="E306" s="5" t="str">
        <f t="shared" si="12"/>
        <v/>
      </c>
    </row>
    <row r="307" spans="5:5" x14ac:dyDescent="0.25">
      <c r="E307" s="5" t="str">
        <f t="shared" si="12"/>
        <v/>
      </c>
    </row>
    <row r="308" spans="5:5" x14ac:dyDescent="0.25">
      <c r="E308" s="5" t="str">
        <f t="shared" si="12"/>
        <v/>
      </c>
    </row>
    <row r="309" spans="5:5" x14ac:dyDescent="0.25">
      <c r="E309" s="5" t="str">
        <f t="shared" si="12"/>
        <v/>
      </c>
    </row>
    <row r="310" spans="5:5" x14ac:dyDescent="0.25">
      <c r="E310" s="5" t="str">
        <f t="shared" si="12"/>
        <v/>
      </c>
    </row>
    <row r="311" spans="5:5" x14ac:dyDescent="0.25">
      <c r="E311" s="5" t="str">
        <f t="shared" si="12"/>
        <v/>
      </c>
    </row>
    <row r="312" spans="5:5" x14ac:dyDescent="0.25">
      <c r="E312" s="5" t="str">
        <f t="shared" si="12"/>
        <v/>
      </c>
    </row>
    <row r="313" spans="5:5" x14ac:dyDescent="0.25">
      <c r="E313" s="5" t="str">
        <f t="shared" si="12"/>
        <v/>
      </c>
    </row>
    <row r="314" spans="5:5" x14ac:dyDescent="0.25">
      <c r="E314" s="5" t="str">
        <f t="shared" si="12"/>
        <v/>
      </c>
    </row>
    <row r="315" spans="5:5" x14ac:dyDescent="0.25">
      <c r="E315" s="5" t="str">
        <f t="shared" si="12"/>
        <v/>
      </c>
    </row>
    <row r="316" spans="5:5" x14ac:dyDescent="0.25">
      <c r="E316" s="5" t="str">
        <f t="shared" si="12"/>
        <v/>
      </c>
    </row>
    <row r="317" spans="5:5" x14ac:dyDescent="0.25">
      <c r="E317" s="5" t="str">
        <f t="shared" si="12"/>
        <v/>
      </c>
    </row>
    <row r="318" spans="5:5" x14ac:dyDescent="0.25">
      <c r="E318" s="5" t="str">
        <f t="shared" si="12"/>
        <v/>
      </c>
    </row>
    <row r="319" spans="5:5" x14ac:dyDescent="0.25">
      <c r="E319" s="5" t="str">
        <f t="shared" si="12"/>
        <v/>
      </c>
    </row>
    <row r="320" spans="5:5" x14ac:dyDescent="0.25">
      <c r="E320" s="5" t="str">
        <f t="shared" si="12"/>
        <v/>
      </c>
    </row>
    <row r="321" spans="5:5" x14ac:dyDescent="0.25">
      <c r="E321" s="5" t="str">
        <f t="shared" si="12"/>
        <v/>
      </c>
    </row>
    <row r="322" spans="5:5" x14ac:dyDescent="0.25">
      <c r="E322" s="5" t="str">
        <f t="shared" si="12"/>
        <v/>
      </c>
    </row>
    <row r="323" spans="5:5" x14ac:dyDescent="0.25">
      <c r="E323" s="5" t="str">
        <f t="shared" si="12"/>
        <v/>
      </c>
    </row>
    <row r="324" spans="5:5" x14ac:dyDescent="0.25">
      <c r="E324" s="5" t="str">
        <f t="shared" si="12"/>
        <v/>
      </c>
    </row>
    <row r="325" spans="5:5" x14ac:dyDescent="0.25">
      <c r="E325" s="5" t="str">
        <f t="shared" si="12"/>
        <v/>
      </c>
    </row>
    <row r="326" spans="5:5" x14ac:dyDescent="0.25">
      <c r="E326" s="5" t="str">
        <f t="shared" si="12"/>
        <v/>
      </c>
    </row>
    <row r="327" spans="5:5" x14ac:dyDescent="0.25">
      <c r="E327" s="5" t="str">
        <f t="shared" si="12"/>
        <v/>
      </c>
    </row>
    <row r="328" spans="5:5" x14ac:dyDescent="0.25">
      <c r="E328" s="5" t="str">
        <f t="shared" si="12"/>
        <v/>
      </c>
    </row>
    <row r="329" spans="5:5" x14ac:dyDescent="0.25">
      <c r="E329" s="5" t="str">
        <f t="shared" si="12"/>
        <v/>
      </c>
    </row>
    <row r="330" spans="5:5" x14ac:dyDescent="0.25">
      <c r="E330" s="5" t="str">
        <f t="shared" si="12"/>
        <v/>
      </c>
    </row>
    <row r="331" spans="5:5" x14ac:dyDescent="0.25">
      <c r="E331" s="5" t="str">
        <f t="shared" si="12"/>
        <v/>
      </c>
    </row>
    <row r="332" spans="5:5" x14ac:dyDescent="0.25">
      <c r="E332" s="5" t="str">
        <f t="shared" si="12"/>
        <v/>
      </c>
    </row>
    <row r="333" spans="5:5" x14ac:dyDescent="0.25">
      <c r="E333" s="5" t="str">
        <f t="shared" si="12"/>
        <v/>
      </c>
    </row>
    <row r="334" spans="5:5" x14ac:dyDescent="0.25">
      <c r="E334" s="5" t="str">
        <f t="shared" si="12"/>
        <v/>
      </c>
    </row>
    <row r="335" spans="5:5" x14ac:dyDescent="0.25">
      <c r="E335" s="5" t="str">
        <f t="shared" si="12"/>
        <v/>
      </c>
    </row>
    <row r="336" spans="5:5" x14ac:dyDescent="0.25">
      <c r="E336" s="5" t="str">
        <f t="shared" si="12"/>
        <v/>
      </c>
    </row>
    <row r="337" spans="5:5" x14ac:dyDescent="0.25">
      <c r="E337" s="5" t="str">
        <f t="shared" si="12"/>
        <v/>
      </c>
    </row>
    <row r="338" spans="5:5" x14ac:dyDescent="0.25">
      <c r="E338" s="5" t="str">
        <f t="shared" si="12"/>
        <v/>
      </c>
    </row>
    <row r="339" spans="5:5" x14ac:dyDescent="0.25">
      <c r="E339" s="5" t="str">
        <f t="shared" si="12"/>
        <v/>
      </c>
    </row>
    <row r="340" spans="5:5" x14ac:dyDescent="0.25">
      <c r="E340" s="5" t="str">
        <f t="shared" si="12"/>
        <v/>
      </c>
    </row>
    <row r="341" spans="5:5" x14ac:dyDescent="0.25">
      <c r="E341" s="5" t="str">
        <f t="shared" si="12"/>
        <v/>
      </c>
    </row>
    <row r="342" spans="5:5" x14ac:dyDescent="0.25">
      <c r="E342" s="5" t="str">
        <f t="shared" si="12"/>
        <v/>
      </c>
    </row>
    <row r="343" spans="5:5" x14ac:dyDescent="0.25">
      <c r="E343" s="5" t="str">
        <f t="shared" si="12"/>
        <v/>
      </c>
    </row>
    <row r="344" spans="5:5" x14ac:dyDescent="0.25">
      <c r="E344" s="5" t="str">
        <f t="shared" si="12"/>
        <v/>
      </c>
    </row>
    <row r="345" spans="5:5" x14ac:dyDescent="0.25">
      <c r="E345" s="5" t="str">
        <f t="shared" si="12"/>
        <v/>
      </c>
    </row>
    <row r="346" spans="5:5" x14ac:dyDescent="0.25">
      <c r="E346" s="5" t="str">
        <f t="shared" si="12"/>
        <v/>
      </c>
    </row>
    <row r="347" spans="5:5" x14ac:dyDescent="0.25">
      <c r="E347" s="5" t="str">
        <f t="shared" si="12"/>
        <v/>
      </c>
    </row>
    <row r="348" spans="5:5" x14ac:dyDescent="0.25">
      <c r="E348" s="5" t="str">
        <f t="shared" si="12"/>
        <v/>
      </c>
    </row>
    <row r="349" spans="5:5" x14ac:dyDescent="0.25">
      <c r="E349" s="5" t="str">
        <f t="shared" si="12"/>
        <v/>
      </c>
    </row>
    <row r="350" spans="5:5" x14ac:dyDescent="0.25">
      <c r="E350" s="5" t="str">
        <f t="shared" si="12"/>
        <v/>
      </c>
    </row>
    <row r="351" spans="5:5" x14ac:dyDescent="0.25">
      <c r="E351" s="5" t="str">
        <f t="shared" si="12"/>
        <v/>
      </c>
    </row>
    <row r="352" spans="5:5" x14ac:dyDescent="0.25">
      <c r="E352" s="5" t="str">
        <f t="shared" si="12"/>
        <v/>
      </c>
    </row>
    <row r="353" spans="5:5" x14ac:dyDescent="0.25">
      <c r="E353" s="5" t="str">
        <f t="shared" si="12"/>
        <v/>
      </c>
    </row>
    <row r="354" spans="5:5" x14ac:dyDescent="0.25">
      <c r="E354" s="5" t="str">
        <f t="shared" si="12"/>
        <v/>
      </c>
    </row>
    <row r="355" spans="5:5" x14ac:dyDescent="0.25">
      <c r="E355" s="5" t="str">
        <f t="shared" si="12"/>
        <v/>
      </c>
    </row>
    <row r="356" spans="5:5" x14ac:dyDescent="0.25">
      <c r="E356" s="5" t="str">
        <f t="shared" si="12"/>
        <v/>
      </c>
    </row>
    <row r="357" spans="5:5" x14ac:dyDescent="0.25">
      <c r="E357" s="5" t="str">
        <f t="shared" si="12"/>
        <v/>
      </c>
    </row>
    <row r="358" spans="5:5" x14ac:dyDescent="0.25">
      <c r="E358" s="5" t="str">
        <f t="shared" si="12"/>
        <v/>
      </c>
    </row>
    <row r="359" spans="5:5" x14ac:dyDescent="0.25">
      <c r="E359" s="5" t="str">
        <f t="shared" si="12"/>
        <v/>
      </c>
    </row>
    <row r="360" spans="5:5" x14ac:dyDescent="0.25">
      <c r="E360" s="5" t="str">
        <f t="shared" si="12"/>
        <v/>
      </c>
    </row>
    <row r="361" spans="5:5" x14ac:dyDescent="0.25">
      <c r="E361" s="5" t="str">
        <f t="shared" si="12"/>
        <v/>
      </c>
    </row>
    <row r="362" spans="5:5" x14ac:dyDescent="0.25">
      <c r="E362" s="5" t="str">
        <f t="shared" ref="E362:E425" si="13">IF(A362="","",E361+C362-D362)</f>
        <v/>
      </c>
    </row>
    <row r="363" spans="5:5" x14ac:dyDescent="0.25">
      <c r="E363" s="5" t="str">
        <f t="shared" si="13"/>
        <v/>
      </c>
    </row>
    <row r="364" spans="5:5" x14ac:dyDescent="0.25">
      <c r="E364" s="5" t="str">
        <f t="shared" si="13"/>
        <v/>
      </c>
    </row>
    <row r="365" spans="5:5" x14ac:dyDescent="0.25">
      <c r="E365" s="5" t="str">
        <f t="shared" si="13"/>
        <v/>
      </c>
    </row>
    <row r="366" spans="5:5" x14ac:dyDescent="0.25">
      <c r="E366" s="5" t="str">
        <f t="shared" si="13"/>
        <v/>
      </c>
    </row>
    <row r="367" spans="5:5" x14ac:dyDescent="0.25">
      <c r="E367" s="5" t="str">
        <f t="shared" si="13"/>
        <v/>
      </c>
    </row>
    <row r="368" spans="5:5" x14ac:dyDescent="0.25">
      <c r="E368" s="5" t="str">
        <f t="shared" si="13"/>
        <v/>
      </c>
    </row>
    <row r="369" spans="5:5" x14ac:dyDescent="0.25">
      <c r="E369" s="5" t="str">
        <f t="shared" si="13"/>
        <v/>
      </c>
    </row>
    <row r="370" spans="5:5" x14ac:dyDescent="0.25">
      <c r="E370" s="5" t="str">
        <f t="shared" si="13"/>
        <v/>
      </c>
    </row>
    <row r="371" spans="5:5" x14ac:dyDescent="0.25">
      <c r="E371" s="5" t="str">
        <f t="shared" si="13"/>
        <v/>
      </c>
    </row>
    <row r="372" spans="5:5" x14ac:dyDescent="0.25">
      <c r="E372" s="5" t="str">
        <f t="shared" si="13"/>
        <v/>
      </c>
    </row>
    <row r="373" spans="5:5" x14ac:dyDescent="0.25">
      <c r="E373" s="5" t="str">
        <f t="shared" si="13"/>
        <v/>
      </c>
    </row>
    <row r="374" spans="5:5" x14ac:dyDescent="0.25">
      <c r="E374" s="5" t="str">
        <f t="shared" si="13"/>
        <v/>
      </c>
    </row>
    <row r="375" spans="5:5" x14ac:dyDescent="0.25">
      <c r="E375" s="5" t="str">
        <f t="shared" si="13"/>
        <v/>
      </c>
    </row>
    <row r="376" spans="5:5" x14ac:dyDescent="0.25">
      <c r="E376" s="5" t="str">
        <f t="shared" si="13"/>
        <v/>
      </c>
    </row>
    <row r="377" spans="5:5" x14ac:dyDescent="0.25">
      <c r="E377" s="5" t="str">
        <f t="shared" si="13"/>
        <v/>
      </c>
    </row>
    <row r="378" spans="5:5" x14ac:dyDescent="0.25">
      <c r="E378" s="5" t="str">
        <f t="shared" si="13"/>
        <v/>
      </c>
    </row>
    <row r="379" spans="5:5" x14ac:dyDescent="0.25">
      <c r="E379" s="5" t="str">
        <f t="shared" si="13"/>
        <v/>
      </c>
    </row>
    <row r="380" spans="5:5" x14ac:dyDescent="0.25">
      <c r="E380" s="5" t="str">
        <f t="shared" si="13"/>
        <v/>
      </c>
    </row>
    <row r="381" spans="5:5" x14ac:dyDescent="0.25">
      <c r="E381" s="5" t="str">
        <f t="shared" si="13"/>
        <v/>
      </c>
    </row>
    <row r="382" spans="5:5" x14ac:dyDescent="0.25">
      <c r="E382" s="5" t="str">
        <f t="shared" si="13"/>
        <v/>
      </c>
    </row>
    <row r="383" spans="5:5" x14ac:dyDescent="0.25">
      <c r="E383" s="5" t="str">
        <f t="shared" si="13"/>
        <v/>
      </c>
    </row>
    <row r="384" spans="5:5" x14ac:dyDescent="0.25">
      <c r="E384" s="5" t="str">
        <f t="shared" si="13"/>
        <v/>
      </c>
    </row>
    <row r="385" spans="5:5" x14ac:dyDescent="0.25">
      <c r="E385" s="5" t="str">
        <f t="shared" si="13"/>
        <v/>
      </c>
    </row>
    <row r="386" spans="5:5" x14ac:dyDescent="0.25">
      <c r="E386" s="5" t="str">
        <f t="shared" si="13"/>
        <v/>
      </c>
    </row>
    <row r="387" spans="5:5" x14ac:dyDescent="0.25">
      <c r="E387" s="5" t="str">
        <f t="shared" si="13"/>
        <v/>
      </c>
    </row>
    <row r="388" spans="5:5" x14ac:dyDescent="0.25">
      <c r="E388" s="5" t="str">
        <f t="shared" si="13"/>
        <v/>
      </c>
    </row>
    <row r="389" spans="5:5" x14ac:dyDescent="0.25">
      <c r="E389" s="5" t="str">
        <f t="shared" si="13"/>
        <v/>
      </c>
    </row>
    <row r="390" spans="5:5" x14ac:dyDescent="0.25">
      <c r="E390" s="5" t="str">
        <f t="shared" si="13"/>
        <v/>
      </c>
    </row>
    <row r="391" spans="5:5" x14ac:dyDescent="0.25">
      <c r="E391" s="5" t="str">
        <f t="shared" si="13"/>
        <v/>
      </c>
    </row>
    <row r="392" spans="5:5" x14ac:dyDescent="0.25">
      <c r="E392" s="5" t="str">
        <f t="shared" si="13"/>
        <v/>
      </c>
    </row>
    <row r="393" spans="5:5" x14ac:dyDescent="0.25">
      <c r="E393" s="5" t="str">
        <f t="shared" si="13"/>
        <v/>
      </c>
    </row>
    <row r="394" spans="5:5" x14ac:dyDescent="0.25">
      <c r="E394" s="5" t="str">
        <f t="shared" si="13"/>
        <v/>
      </c>
    </row>
    <row r="395" spans="5:5" x14ac:dyDescent="0.25">
      <c r="E395" s="5" t="str">
        <f t="shared" si="13"/>
        <v/>
      </c>
    </row>
    <row r="396" spans="5:5" x14ac:dyDescent="0.25">
      <c r="E396" s="5" t="str">
        <f t="shared" si="13"/>
        <v/>
      </c>
    </row>
    <row r="397" spans="5:5" x14ac:dyDescent="0.25">
      <c r="E397" s="5" t="str">
        <f t="shared" si="13"/>
        <v/>
      </c>
    </row>
    <row r="398" spans="5:5" x14ac:dyDescent="0.25">
      <c r="E398" s="5" t="str">
        <f t="shared" si="13"/>
        <v/>
      </c>
    </row>
    <row r="399" spans="5:5" x14ac:dyDescent="0.25">
      <c r="E399" s="5" t="str">
        <f t="shared" si="13"/>
        <v/>
      </c>
    </row>
    <row r="400" spans="5:5" x14ac:dyDescent="0.25">
      <c r="E400" s="5" t="str">
        <f t="shared" si="13"/>
        <v/>
      </c>
    </row>
    <row r="401" spans="5:5" x14ac:dyDescent="0.25">
      <c r="E401" s="5" t="str">
        <f t="shared" si="13"/>
        <v/>
      </c>
    </row>
    <row r="402" spans="5:5" x14ac:dyDescent="0.25">
      <c r="E402" s="5" t="str">
        <f t="shared" si="13"/>
        <v/>
      </c>
    </row>
    <row r="403" spans="5:5" x14ac:dyDescent="0.25">
      <c r="E403" s="5" t="str">
        <f t="shared" si="13"/>
        <v/>
      </c>
    </row>
    <row r="404" spans="5:5" x14ac:dyDescent="0.25">
      <c r="E404" s="5" t="str">
        <f t="shared" si="13"/>
        <v/>
      </c>
    </row>
    <row r="405" spans="5:5" x14ac:dyDescent="0.25">
      <c r="E405" s="5" t="str">
        <f t="shared" si="13"/>
        <v/>
      </c>
    </row>
    <row r="406" spans="5:5" x14ac:dyDescent="0.25">
      <c r="E406" s="5" t="str">
        <f t="shared" si="13"/>
        <v/>
      </c>
    </row>
    <row r="407" spans="5:5" x14ac:dyDescent="0.25">
      <c r="E407" s="5" t="str">
        <f t="shared" si="13"/>
        <v/>
      </c>
    </row>
    <row r="408" spans="5:5" x14ac:dyDescent="0.25">
      <c r="E408" s="5" t="str">
        <f t="shared" si="13"/>
        <v/>
      </c>
    </row>
    <row r="409" spans="5:5" x14ac:dyDescent="0.25">
      <c r="E409" s="5" t="str">
        <f t="shared" si="13"/>
        <v/>
      </c>
    </row>
    <row r="410" spans="5:5" x14ac:dyDescent="0.25">
      <c r="E410" s="5" t="str">
        <f t="shared" si="13"/>
        <v/>
      </c>
    </row>
    <row r="411" spans="5:5" x14ac:dyDescent="0.25">
      <c r="E411" s="5" t="str">
        <f t="shared" si="13"/>
        <v/>
      </c>
    </row>
    <row r="412" spans="5:5" x14ac:dyDescent="0.25">
      <c r="E412" s="5" t="str">
        <f t="shared" si="13"/>
        <v/>
      </c>
    </row>
    <row r="413" spans="5:5" x14ac:dyDescent="0.25">
      <c r="E413" s="5" t="str">
        <f t="shared" si="13"/>
        <v/>
      </c>
    </row>
    <row r="414" spans="5:5" x14ac:dyDescent="0.25">
      <c r="E414" s="5" t="str">
        <f t="shared" si="13"/>
        <v/>
      </c>
    </row>
    <row r="415" spans="5:5" x14ac:dyDescent="0.25">
      <c r="E415" s="5" t="str">
        <f t="shared" si="13"/>
        <v/>
      </c>
    </row>
    <row r="416" spans="5:5" x14ac:dyDescent="0.25">
      <c r="E416" s="5" t="str">
        <f t="shared" si="13"/>
        <v/>
      </c>
    </row>
    <row r="417" spans="5:5" x14ac:dyDescent="0.25">
      <c r="E417" s="5" t="str">
        <f t="shared" si="13"/>
        <v/>
      </c>
    </row>
    <row r="418" spans="5:5" x14ac:dyDescent="0.25">
      <c r="E418" s="5" t="str">
        <f t="shared" si="13"/>
        <v/>
      </c>
    </row>
    <row r="419" spans="5:5" x14ac:dyDescent="0.25">
      <c r="E419" s="5" t="str">
        <f t="shared" si="13"/>
        <v/>
      </c>
    </row>
    <row r="420" spans="5:5" x14ac:dyDescent="0.25">
      <c r="E420" s="5" t="str">
        <f t="shared" si="13"/>
        <v/>
      </c>
    </row>
    <row r="421" spans="5:5" x14ac:dyDescent="0.25">
      <c r="E421" s="5" t="str">
        <f t="shared" si="13"/>
        <v/>
      </c>
    </row>
    <row r="422" spans="5:5" x14ac:dyDescent="0.25">
      <c r="E422" s="5" t="str">
        <f t="shared" si="13"/>
        <v/>
      </c>
    </row>
    <row r="423" spans="5:5" x14ac:dyDescent="0.25">
      <c r="E423" s="5" t="str">
        <f t="shared" si="13"/>
        <v/>
      </c>
    </row>
    <row r="424" spans="5:5" x14ac:dyDescent="0.25">
      <c r="E424" s="5" t="str">
        <f t="shared" si="13"/>
        <v/>
      </c>
    </row>
    <row r="425" spans="5:5" x14ac:dyDescent="0.25">
      <c r="E425" s="5" t="str">
        <f t="shared" si="13"/>
        <v/>
      </c>
    </row>
    <row r="426" spans="5:5" x14ac:dyDescent="0.25">
      <c r="E426" s="5" t="str">
        <f t="shared" ref="E426:E489" si="14">IF(A426="","",E425+C426-D426)</f>
        <v/>
      </c>
    </row>
    <row r="427" spans="5:5" x14ac:dyDescent="0.25">
      <c r="E427" s="5" t="str">
        <f t="shared" si="14"/>
        <v/>
      </c>
    </row>
    <row r="428" spans="5:5" x14ac:dyDescent="0.25">
      <c r="E428" s="5" t="str">
        <f t="shared" si="14"/>
        <v/>
      </c>
    </row>
    <row r="429" spans="5:5" x14ac:dyDescent="0.25">
      <c r="E429" s="5" t="str">
        <f t="shared" si="14"/>
        <v/>
      </c>
    </row>
    <row r="430" spans="5:5" x14ac:dyDescent="0.25">
      <c r="E430" s="5" t="str">
        <f t="shared" si="14"/>
        <v/>
      </c>
    </row>
    <row r="431" spans="5:5" x14ac:dyDescent="0.25">
      <c r="E431" s="5" t="str">
        <f t="shared" si="14"/>
        <v/>
      </c>
    </row>
    <row r="432" spans="5:5" x14ac:dyDescent="0.25">
      <c r="E432" s="5" t="str">
        <f t="shared" si="14"/>
        <v/>
      </c>
    </row>
    <row r="433" spans="5:5" x14ac:dyDescent="0.25">
      <c r="E433" s="5" t="str">
        <f t="shared" si="14"/>
        <v/>
      </c>
    </row>
    <row r="434" spans="5:5" x14ac:dyDescent="0.25">
      <c r="E434" s="5" t="str">
        <f t="shared" si="14"/>
        <v/>
      </c>
    </row>
    <row r="435" spans="5:5" x14ac:dyDescent="0.25">
      <c r="E435" s="5" t="str">
        <f t="shared" si="14"/>
        <v/>
      </c>
    </row>
    <row r="436" spans="5:5" x14ac:dyDescent="0.25">
      <c r="E436" s="5" t="str">
        <f t="shared" si="14"/>
        <v/>
      </c>
    </row>
    <row r="437" spans="5:5" x14ac:dyDescent="0.25">
      <c r="E437" s="5" t="str">
        <f t="shared" si="14"/>
        <v/>
      </c>
    </row>
    <row r="438" spans="5:5" x14ac:dyDescent="0.25">
      <c r="E438" s="5" t="str">
        <f t="shared" si="14"/>
        <v/>
      </c>
    </row>
    <row r="439" spans="5:5" x14ac:dyDescent="0.25">
      <c r="E439" s="5" t="str">
        <f t="shared" si="14"/>
        <v/>
      </c>
    </row>
    <row r="440" spans="5:5" x14ac:dyDescent="0.25">
      <c r="E440" s="5" t="str">
        <f t="shared" si="14"/>
        <v/>
      </c>
    </row>
    <row r="441" spans="5:5" x14ac:dyDescent="0.25">
      <c r="E441" s="5" t="str">
        <f t="shared" si="14"/>
        <v/>
      </c>
    </row>
    <row r="442" spans="5:5" x14ac:dyDescent="0.25">
      <c r="E442" s="5" t="str">
        <f t="shared" si="14"/>
        <v/>
      </c>
    </row>
    <row r="443" spans="5:5" x14ac:dyDescent="0.25">
      <c r="E443" s="5" t="str">
        <f t="shared" si="14"/>
        <v/>
      </c>
    </row>
    <row r="444" spans="5:5" x14ac:dyDescent="0.25">
      <c r="E444" s="5" t="str">
        <f t="shared" si="14"/>
        <v/>
      </c>
    </row>
    <row r="445" spans="5:5" x14ac:dyDescent="0.25">
      <c r="E445" s="5" t="str">
        <f t="shared" si="14"/>
        <v/>
      </c>
    </row>
    <row r="446" spans="5:5" x14ac:dyDescent="0.25">
      <c r="E446" s="5" t="str">
        <f t="shared" si="14"/>
        <v/>
      </c>
    </row>
    <row r="447" spans="5:5" x14ac:dyDescent="0.25">
      <c r="E447" s="5" t="str">
        <f t="shared" si="14"/>
        <v/>
      </c>
    </row>
    <row r="448" spans="5:5" x14ac:dyDescent="0.25">
      <c r="E448" s="5" t="str">
        <f t="shared" si="14"/>
        <v/>
      </c>
    </row>
    <row r="449" spans="5:5" x14ac:dyDescent="0.25">
      <c r="E449" s="5" t="str">
        <f t="shared" si="14"/>
        <v/>
      </c>
    </row>
    <row r="450" spans="5:5" x14ac:dyDescent="0.25">
      <c r="E450" s="5" t="str">
        <f t="shared" si="14"/>
        <v/>
      </c>
    </row>
    <row r="451" spans="5:5" x14ac:dyDescent="0.25">
      <c r="E451" s="5" t="str">
        <f t="shared" si="14"/>
        <v/>
      </c>
    </row>
    <row r="452" spans="5:5" x14ac:dyDescent="0.25">
      <c r="E452" s="5" t="str">
        <f t="shared" si="14"/>
        <v/>
      </c>
    </row>
    <row r="453" spans="5:5" x14ac:dyDescent="0.25">
      <c r="E453" s="5" t="str">
        <f t="shared" si="14"/>
        <v/>
      </c>
    </row>
    <row r="454" spans="5:5" x14ac:dyDescent="0.25">
      <c r="E454" s="5" t="str">
        <f t="shared" si="14"/>
        <v/>
      </c>
    </row>
    <row r="455" spans="5:5" x14ac:dyDescent="0.25">
      <c r="E455" s="5" t="str">
        <f t="shared" si="14"/>
        <v/>
      </c>
    </row>
    <row r="456" spans="5:5" x14ac:dyDescent="0.25">
      <c r="E456" s="5" t="str">
        <f t="shared" si="14"/>
        <v/>
      </c>
    </row>
    <row r="457" spans="5:5" x14ac:dyDescent="0.25">
      <c r="E457" s="5" t="str">
        <f t="shared" si="14"/>
        <v/>
      </c>
    </row>
    <row r="458" spans="5:5" x14ac:dyDescent="0.25">
      <c r="E458" s="5" t="str">
        <f t="shared" si="14"/>
        <v/>
      </c>
    </row>
    <row r="459" spans="5:5" x14ac:dyDescent="0.25">
      <c r="E459" s="5" t="str">
        <f t="shared" si="14"/>
        <v/>
      </c>
    </row>
    <row r="460" spans="5:5" x14ac:dyDescent="0.25">
      <c r="E460" s="5" t="str">
        <f t="shared" si="14"/>
        <v/>
      </c>
    </row>
    <row r="461" spans="5:5" x14ac:dyDescent="0.25">
      <c r="E461" s="5" t="str">
        <f t="shared" si="14"/>
        <v/>
      </c>
    </row>
    <row r="462" spans="5:5" x14ac:dyDescent="0.25">
      <c r="E462" s="5" t="str">
        <f t="shared" si="14"/>
        <v/>
      </c>
    </row>
    <row r="463" spans="5:5" x14ac:dyDescent="0.25">
      <c r="E463" s="5" t="str">
        <f t="shared" si="14"/>
        <v/>
      </c>
    </row>
    <row r="464" spans="5:5" x14ac:dyDescent="0.25">
      <c r="E464" s="5" t="str">
        <f t="shared" si="14"/>
        <v/>
      </c>
    </row>
    <row r="465" spans="5:5" x14ac:dyDescent="0.25">
      <c r="E465" s="5" t="str">
        <f t="shared" si="14"/>
        <v/>
      </c>
    </row>
    <row r="466" spans="5:5" x14ac:dyDescent="0.25">
      <c r="E466" s="5" t="str">
        <f t="shared" si="14"/>
        <v/>
      </c>
    </row>
    <row r="467" spans="5:5" x14ac:dyDescent="0.25">
      <c r="E467" s="5" t="str">
        <f t="shared" si="14"/>
        <v/>
      </c>
    </row>
    <row r="468" spans="5:5" x14ac:dyDescent="0.25">
      <c r="E468" s="5" t="str">
        <f t="shared" si="14"/>
        <v/>
      </c>
    </row>
    <row r="469" spans="5:5" x14ac:dyDescent="0.25">
      <c r="E469" s="5" t="str">
        <f t="shared" si="14"/>
        <v/>
      </c>
    </row>
    <row r="470" spans="5:5" x14ac:dyDescent="0.25">
      <c r="E470" s="5" t="str">
        <f t="shared" si="14"/>
        <v/>
      </c>
    </row>
    <row r="471" spans="5:5" x14ac:dyDescent="0.25">
      <c r="E471" s="5" t="str">
        <f t="shared" si="14"/>
        <v/>
      </c>
    </row>
    <row r="472" spans="5:5" x14ac:dyDescent="0.25">
      <c r="E472" s="5" t="str">
        <f t="shared" si="14"/>
        <v/>
      </c>
    </row>
    <row r="473" spans="5:5" x14ac:dyDescent="0.25">
      <c r="E473" s="5" t="str">
        <f t="shared" si="14"/>
        <v/>
      </c>
    </row>
    <row r="474" spans="5:5" x14ac:dyDescent="0.25">
      <c r="E474" s="5" t="str">
        <f t="shared" si="14"/>
        <v/>
      </c>
    </row>
    <row r="475" spans="5:5" x14ac:dyDescent="0.25">
      <c r="E475" s="5" t="str">
        <f t="shared" si="14"/>
        <v/>
      </c>
    </row>
    <row r="476" spans="5:5" x14ac:dyDescent="0.25">
      <c r="E476" s="5" t="str">
        <f t="shared" si="14"/>
        <v/>
      </c>
    </row>
    <row r="477" spans="5:5" x14ac:dyDescent="0.25">
      <c r="E477" s="5" t="str">
        <f t="shared" si="14"/>
        <v/>
      </c>
    </row>
    <row r="478" spans="5:5" x14ac:dyDescent="0.25">
      <c r="E478" s="5" t="str">
        <f t="shared" si="14"/>
        <v/>
      </c>
    </row>
    <row r="479" spans="5:5" x14ac:dyDescent="0.25">
      <c r="E479" s="5" t="str">
        <f t="shared" si="14"/>
        <v/>
      </c>
    </row>
    <row r="480" spans="5:5" x14ac:dyDescent="0.25">
      <c r="E480" s="5" t="str">
        <f t="shared" si="14"/>
        <v/>
      </c>
    </row>
    <row r="481" spans="5:5" x14ac:dyDescent="0.25">
      <c r="E481" s="5" t="str">
        <f t="shared" si="14"/>
        <v/>
      </c>
    </row>
    <row r="482" spans="5:5" x14ac:dyDescent="0.25">
      <c r="E482" s="5" t="str">
        <f t="shared" si="14"/>
        <v/>
      </c>
    </row>
    <row r="483" spans="5:5" x14ac:dyDescent="0.25">
      <c r="E483" s="5" t="str">
        <f t="shared" si="14"/>
        <v/>
      </c>
    </row>
    <row r="484" spans="5:5" x14ac:dyDescent="0.25">
      <c r="E484" s="5" t="str">
        <f t="shared" si="14"/>
        <v/>
      </c>
    </row>
    <row r="485" spans="5:5" x14ac:dyDescent="0.25">
      <c r="E485" s="5" t="str">
        <f t="shared" si="14"/>
        <v/>
      </c>
    </row>
    <row r="486" spans="5:5" x14ac:dyDescent="0.25">
      <c r="E486" s="5" t="str">
        <f t="shared" si="14"/>
        <v/>
      </c>
    </row>
    <row r="487" spans="5:5" x14ac:dyDescent="0.25">
      <c r="E487" s="5" t="str">
        <f t="shared" si="14"/>
        <v/>
      </c>
    </row>
    <row r="488" spans="5:5" x14ac:dyDescent="0.25">
      <c r="E488" s="5" t="str">
        <f t="shared" si="14"/>
        <v/>
      </c>
    </row>
    <row r="489" spans="5:5" x14ac:dyDescent="0.25">
      <c r="E489" s="5" t="str">
        <f t="shared" si="14"/>
        <v/>
      </c>
    </row>
    <row r="490" spans="5:5" x14ac:dyDescent="0.25">
      <c r="E490" s="5" t="str">
        <f t="shared" ref="E490:E553" si="15">IF(A490="","",E489+C490-D490)</f>
        <v/>
      </c>
    </row>
    <row r="491" spans="5:5" x14ac:dyDescent="0.25">
      <c r="E491" s="5" t="str">
        <f t="shared" si="15"/>
        <v/>
      </c>
    </row>
    <row r="492" spans="5:5" x14ac:dyDescent="0.25">
      <c r="E492" s="5" t="str">
        <f t="shared" si="15"/>
        <v/>
      </c>
    </row>
    <row r="493" spans="5:5" x14ac:dyDescent="0.25">
      <c r="E493" s="5" t="str">
        <f t="shared" si="15"/>
        <v/>
      </c>
    </row>
    <row r="494" spans="5:5" x14ac:dyDescent="0.25">
      <c r="E494" s="5" t="str">
        <f t="shared" si="15"/>
        <v/>
      </c>
    </row>
    <row r="495" spans="5:5" x14ac:dyDescent="0.25">
      <c r="E495" s="5" t="str">
        <f t="shared" si="15"/>
        <v/>
      </c>
    </row>
    <row r="496" spans="5:5" x14ac:dyDescent="0.25">
      <c r="E496" s="5" t="str">
        <f t="shared" si="15"/>
        <v/>
      </c>
    </row>
    <row r="497" spans="5:5" x14ac:dyDescent="0.25">
      <c r="E497" s="5" t="str">
        <f t="shared" si="15"/>
        <v/>
      </c>
    </row>
    <row r="498" spans="5:5" x14ac:dyDescent="0.25">
      <c r="E498" s="5" t="str">
        <f t="shared" si="15"/>
        <v/>
      </c>
    </row>
    <row r="499" spans="5:5" x14ac:dyDescent="0.25">
      <c r="E499" s="5" t="str">
        <f t="shared" si="15"/>
        <v/>
      </c>
    </row>
    <row r="500" spans="5:5" x14ac:dyDescent="0.25">
      <c r="E500" s="5" t="str">
        <f t="shared" si="15"/>
        <v/>
      </c>
    </row>
    <row r="501" spans="5:5" x14ac:dyDescent="0.25">
      <c r="E501" s="5" t="str">
        <f t="shared" si="15"/>
        <v/>
      </c>
    </row>
    <row r="502" spans="5:5" x14ac:dyDescent="0.25">
      <c r="E502" s="5" t="str">
        <f t="shared" si="15"/>
        <v/>
      </c>
    </row>
    <row r="503" spans="5:5" x14ac:dyDescent="0.25">
      <c r="E503" s="5" t="str">
        <f t="shared" si="15"/>
        <v/>
      </c>
    </row>
    <row r="504" spans="5:5" x14ac:dyDescent="0.25">
      <c r="E504" s="5" t="str">
        <f t="shared" si="15"/>
        <v/>
      </c>
    </row>
    <row r="505" spans="5:5" x14ac:dyDescent="0.25">
      <c r="E505" s="5" t="str">
        <f t="shared" si="15"/>
        <v/>
      </c>
    </row>
    <row r="506" spans="5:5" x14ac:dyDescent="0.25">
      <c r="E506" s="5" t="str">
        <f t="shared" si="15"/>
        <v/>
      </c>
    </row>
    <row r="507" spans="5:5" x14ac:dyDescent="0.25">
      <c r="E507" s="5" t="str">
        <f t="shared" si="15"/>
        <v/>
      </c>
    </row>
    <row r="508" spans="5:5" x14ac:dyDescent="0.25">
      <c r="E508" s="5" t="str">
        <f t="shared" si="15"/>
        <v/>
      </c>
    </row>
    <row r="509" spans="5:5" x14ac:dyDescent="0.25">
      <c r="E509" s="5" t="str">
        <f t="shared" si="15"/>
        <v/>
      </c>
    </row>
    <row r="510" spans="5:5" x14ac:dyDescent="0.25">
      <c r="E510" s="5" t="str">
        <f t="shared" si="15"/>
        <v/>
      </c>
    </row>
    <row r="511" spans="5:5" x14ac:dyDescent="0.25">
      <c r="E511" s="5" t="str">
        <f t="shared" si="15"/>
        <v/>
      </c>
    </row>
    <row r="512" spans="5:5" x14ac:dyDescent="0.25">
      <c r="E512" s="5" t="str">
        <f t="shared" si="15"/>
        <v/>
      </c>
    </row>
    <row r="513" spans="5:5" x14ac:dyDescent="0.25">
      <c r="E513" s="5" t="str">
        <f t="shared" si="15"/>
        <v/>
      </c>
    </row>
    <row r="514" spans="5:5" x14ac:dyDescent="0.25">
      <c r="E514" s="5" t="str">
        <f t="shared" si="15"/>
        <v/>
      </c>
    </row>
    <row r="515" spans="5:5" x14ac:dyDescent="0.25">
      <c r="E515" s="5" t="str">
        <f t="shared" si="15"/>
        <v/>
      </c>
    </row>
    <row r="516" spans="5:5" x14ac:dyDescent="0.25">
      <c r="E516" s="5" t="str">
        <f t="shared" si="15"/>
        <v/>
      </c>
    </row>
    <row r="517" spans="5:5" x14ac:dyDescent="0.25">
      <c r="E517" s="5" t="str">
        <f t="shared" si="15"/>
        <v/>
      </c>
    </row>
    <row r="518" spans="5:5" x14ac:dyDescent="0.25">
      <c r="E518" s="5" t="str">
        <f t="shared" si="15"/>
        <v/>
      </c>
    </row>
    <row r="519" spans="5:5" x14ac:dyDescent="0.25">
      <c r="E519" s="5" t="str">
        <f t="shared" si="15"/>
        <v/>
      </c>
    </row>
    <row r="520" spans="5:5" x14ac:dyDescent="0.25">
      <c r="E520" s="5" t="str">
        <f t="shared" si="15"/>
        <v/>
      </c>
    </row>
    <row r="521" spans="5:5" x14ac:dyDescent="0.25">
      <c r="E521" s="5" t="str">
        <f t="shared" si="15"/>
        <v/>
      </c>
    </row>
    <row r="522" spans="5:5" x14ac:dyDescent="0.25">
      <c r="E522" s="5" t="str">
        <f t="shared" si="15"/>
        <v/>
      </c>
    </row>
    <row r="523" spans="5:5" x14ac:dyDescent="0.25">
      <c r="E523" s="5" t="str">
        <f t="shared" si="15"/>
        <v/>
      </c>
    </row>
    <row r="524" spans="5:5" x14ac:dyDescent="0.25">
      <c r="E524" s="5" t="str">
        <f t="shared" si="15"/>
        <v/>
      </c>
    </row>
    <row r="525" spans="5:5" x14ac:dyDescent="0.25">
      <c r="E525" s="5" t="str">
        <f t="shared" si="15"/>
        <v/>
      </c>
    </row>
    <row r="526" spans="5:5" x14ac:dyDescent="0.25">
      <c r="E526" s="5" t="str">
        <f t="shared" si="15"/>
        <v/>
      </c>
    </row>
    <row r="527" spans="5:5" x14ac:dyDescent="0.25">
      <c r="E527" s="5" t="str">
        <f t="shared" si="15"/>
        <v/>
      </c>
    </row>
    <row r="528" spans="5:5" x14ac:dyDescent="0.25">
      <c r="E528" s="5" t="str">
        <f t="shared" si="15"/>
        <v/>
      </c>
    </row>
    <row r="529" spans="5:5" x14ac:dyDescent="0.25">
      <c r="E529" s="5" t="str">
        <f t="shared" si="15"/>
        <v/>
      </c>
    </row>
    <row r="530" spans="5:5" x14ac:dyDescent="0.25">
      <c r="E530" s="5" t="str">
        <f t="shared" si="15"/>
        <v/>
      </c>
    </row>
    <row r="531" spans="5:5" x14ac:dyDescent="0.25">
      <c r="E531" s="5" t="str">
        <f t="shared" si="15"/>
        <v/>
      </c>
    </row>
    <row r="532" spans="5:5" x14ac:dyDescent="0.25">
      <c r="E532" s="5" t="str">
        <f t="shared" si="15"/>
        <v/>
      </c>
    </row>
    <row r="533" spans="5:5" x14ac:dyDescent="0.25">
      <c r="E533" s="5" t="str">
        <f t="shared" si="15"/>
        <v/>
      </c>
    </row>
    <row r="534" spans="5:5" x14ac:dyDescent="0.25">
      <c r="E534" s="5" t="str">
        <f t="shared" si="15"/>
        <v/>
      </c>
    </row>
    <row r="535" spans="5:5" x14ac:dyDescent="0.25">
      <c r="E535" s="5" t="str">
        <f t="shared" si="15"/>
        <v/>
      </c>
    </row>
    <row r="536" spans="5:5" x14ac:dyDescent="0.25">
      <c r="E536" s="5" t="str">
        <f t="shared" si="15"/>
        <v/>
      </c>
    </row>
    <row r="537" spans="5:5" x14ac:dyDescent="0.25">
      <c r="E537" s="5" t="str">
        <f t="shared" si="15"/>
        <v/>
      </c>
    </row>
    <row r="538" spans="5:5" x14ac:dyDescent="0.25">
      <c r="E538" s="5" t="str">
        <f t="shared" si="15"/>
        <v/>
      </c>
    </row>
    <row r="539" spans="5:5" x14ac:dyDescent="0.25">
      <c r="E539" s="5" t="str">
        <f t="shared" si="15"/>
        <v/>
      </c>
    </row>
    <row r="540" spans="5:5" x14ac:dyDescent="0.25">
      <c r="E540" s="5" t="str">
        <f t="shared" si="15"/>
        <v/>
      </c>
    </row>
    <row r="541" spans="5:5" x14ac:dyDescent="0.25">
      <c r="E541" s="5" t="str">
        <f t="shared" si="15"/>
        <v/>
      </c>
    </row>
    <row r="542" spans="5:5" x14ac:dyDescent="0.25">
      <c r="E542" s="5" t="str">
        <f t="shared" si="15"/>
        <v/>
      </c>
    </row>
    <row r="543" spans="5:5" x14ac:dyDescent="0.25">
      <c r="E543" s="5" t="str">
        <f t="shared" si="15"/>
        <v/>
      </c>
    </row>
    <row r="544" spans="5:5" x14ac:dyDescent="0.25">
      <c r="E544" s="5" t="str">
        <f t="shared" si="15"/>
        <v/>
      </c>
    </row>
    <row r="545" spans="5:5" x14ac:dyDescent="0.25">
      <c r="E545" s="5" t="str">
        <f t="shared" si="15"/>
        <v/>
      </c>
    </row>
    <row r="546" spans="5:5" x14ac:dyDescent="0.25">
      <c r="E546" s="5" t="str">
        <f t="shared" si="15"/>
        <v/>
      </c>
    </row>
    <row r="547" spans="5:5" x14ac:dyDescent="0.25">
      <c r="E547" s="5" t="str">
        <f t="shared" si="15"/>
        <v/>
      </c>
    </row>
    <row r="548" spans="5:5" x14ac:dyDescent="0.25">
      <c r="E548" s="5" t="str">
        <f t="shared" si="15"/>
        <v/>
      </c>
    </row>
    <row r="549" spans="5:5" x14ac:dyDescent="0.25">
      <c r="E549" s="5" t="str">
        <f t="shared" si="15"/>
        <v/>
      </c>
    </row>
    <row r="550" spans="5:5" x14ac:dyDescent="0.25">
      <c r="E550" s="5" t="str">
        <f t="shared" si="15"/>
        <v/>
      </c>
    </row>
    <row r="551" spans="5:5" x14ac:dyDescent="0.25">
      <c r="E551" s="5" t="str">
        <f t="shared" si="15"/>
        <v/>
      </c>
    </row>
    <row r="552" spans="5:5" x14ac:dyDescent="0.25">
      <c r="E552" s="5" t="str">
        <f t="shared" si="15"/>
        <v/>
      </c>
    </row>
    <row r="553" spans="5:5" x14ac:dyDescent="0.25">
      <c r="E553" s="5" t="str">
        <f t="shared" si="15"/>
        <v/>
      </c>
    </row>
    <row r="554" spans="5:5" x14ac:dyDescent="0.25">
      <c r="E554" s="5" t="str">
        <f t="shared" ref="E554:E617" si="16">IF(A554="","",E553+C554-D554)</f>
        <v/>
      </c>
    </row>
    <row r="555" spans="5:5" x14ac:dyDescent="0.25">
      <c r="E555" s="5" t="str">
        <f t="shared" si="16"/>
        <v/>
      </c>
    </row>
    <row r="556" spans="5:5" x14ac:dyDescent="0.25">
      <c r="E556" s="5" t="str">
        <f t="shared" si="16"/>
        <v/>
      </c>
    </row>
    <row r="557" spans="5:5" x14ac:dyDescent="0.25">
      <c r="E557" s="5" t="str">
        <f t="shared" si="16"/>
        <v/>
      </c>
    </row>
    <row r="558" spans="5:5" x14ac:dyDescent="0.25">
      <c r="E558" s="5" t="str">
        <f t="shared" si="16"/>
        <v/>
      </c>
    </row>
    <row r="559" spans="5:5" x14ac:dyDescent="0.25">
      <c r="E559" s="5" t="str">
        <f t="shared" si="16"/>
        <v/>
      </c>
    </row>
    <row r="560" spans="5:5" x14ac:dyDescent="0.25">
      <c r="E560" s="5" t="str">
        <f t="shared" si="16"/>
        <v/>
      </c>
    </row>
    <row r="561" spans="5:5" x14ac:dyDescent="0.25">
      <c r="E561" s="5" t="str">
        <f t="shared" si="16"/>
        <v/>
      </c>
    </row>
    <row r="562" spans="5:5" x14ac:dyDescent="0.25">
      <c r="E562" s="5" t="str">
        <f t="shared" si="16"/>
        <v/>
      </c>
    </row>
    <row r="563" spans="5:5" x14ac:dyDescent="0.25">
      <c r="E563" s="5" t="str">
        <f t="shared" si="16"/>
        <v/>
      </c>
    </row>
    <row r="564" spans="5:5" x14ac:dyDescent="0.25">
      <c r="E564" s="5" t="str">
        <f t="shared" si="16"/>
        <v/>
      </c>
    </row>
    <row r="565" spans="5:5" x14ac:dyDescent="0.25">
      <c r="E565" s="5" t="str">
        <f t="shared" si="16"/>
        <v/>
      </c>
    </row>
    <row r="566" spans="5:5" x14ac:dyDescent="0.25">
      <c r="E566" s="5" t="str">
        <f t="shared" si="16"/>
        <v/>
      </c>
    </row>
    <row r="567" spans="5:5" x14ac:dyDescent="0.25">
      <c r="E567" s="5" t="str">
        <f t="shared" si="16"/>
        <v/>
      </c>
    </row>
    <row r="568" spans="5:5" x14ac:dyDescent="0.25">
      <c r="E568" s="5" t="str">
        <f t="shared" si="16"/>
        <v/>
      </c>
    </row>
    <row r="569" spans="5:5" x14ac:dyDescent="0.25">
      <c r="E569" s="5" t="str">
        <f t="shared" si="16"/>
        <v/>
      </c>
    </row>
    <row r="570" spans="5:5" x14ac:dyDescent="0.25">
      <c r="E570" s="5" t="str">
        <f t="shared" si="16"/>
        <v/>
      </c>
    </row>
    <row r="571" spans="5:5" x14ac:dyDescent="0.25">
      <c r="E571" s="5" t="str">
        <f t="shared" si="16"/>
        <v/>
      </c>
    </row>
    <row r="572" spans="5:5" x14ac:dyDescent="0.25">
      <c r="E572" s="5" t="str">
        <f t="shared" si="16"/>
        <v/>
      </c>
    </row>
    <row r="573" spans="5:5" x14ac:dyDescent="0.25">
      <c r="E573" s="5" t="str">
        <f t="shared" si="16"/>
        <v/>
      </c>
    </row>
    <row r="574" spans="5:5" x14ac:dyDescent="0.25">
      <c r="E574" s="5" t="str">
        <f t="shared" si="16"/>
        <v/>
      </c>
    </row>
    <row r="575" spans="5:5" x14ac:dyDescent="0.25">
      <c r="E575" s="5" t="str">
        <f t="shared" si="16"/>
        <v/>
      </c>
    </row>
    <row r="576" spans="5:5" x14ac:dyDescent="0.25">
      <c r="E576" s="5" t="str">
        <f t="shared" si="16"/>
        <v/>
      </c>
    </row>
    <row r="577" spans="5:5" x14ac:dyDescent="0.25">
      <c r="E577" s="5" t="str">
        <f t="shared" si="16"/>
        <v/>
      </c>
    </row>
    <row r="578" spans="5:5" x14ac:dyDescent="0.25">
      <c r="E578" s="5" t="str">
        <f t="shared" si="16"/>
        <v/>
      </c>
    </row>
    <row r="579" spans="5:5" x14ac:dyDescent="0.25">
      <c r="E579" s="5" t="str">
        <f t="shared" si="16"/>
        <v/>
      </c>
    </row>
    <row r="580" spans="5:5" x14ac:dyDescent="0.25">
      <c r="E580" s="5" t="str">
        <f t="shared" si="16"/>
        <v/>
      </c>
    </row>
    <row r="581" spans="5:5" x14ac:dyDescent="0.25">
      <c r="E581" s="5" t="str">
        <f t="shared" si="16"/>
        <v/>
      </c>
    </row>
    <row r="582" spans="5:5" x14ac:dyDescent="0.25">
      <c r="E582" s="5" t="str">
        <f t="shared" si="16"/>
        <v/>
      </c>
    </row>
    <row r="583" spans="5:5" x14ac:dyDescent="0.25">
      <c r="E583" s="5" t="str">
        <f t="shared" si="16"/>
        <v/>
      </c>
    </row>
    <row r="584" spans="5:5" x14ac:dyDescent="0.25">
      <c r="E584" s="5" t="str">
        <f t="shared" si="16"/>
        <v/>
      </c>
    </row>
    <row r="585" spans="5:5" x14ac:dyDescent="0.25">
      <c r="E585" s="5" t="str">
        <f t="shared" si="16"/>
        <v/>
      </c>
    </row>
    <row r="586" spans="5:5" x14ac:dyDescent="0.25">
      <c r="E586" s="5" t="str">
        <f t="shared" si="16"/>
        <v/>
      </c>
    </row>
    <row r="587" spans="5:5" x14ac:dyDescent="0.25">
      <c r="E587" s="5" t="str">
        <f t="shared" si="16"/>
        <v/>
      </c>
    </row>
    <row r="588" spans="5:5" x14ac:dyDescent="0.25">
      <c r="E588" s="5" t="str">
        <f t="shared" si="16"/>
        <v/>
      </c>
    </row>
    <row r="589" spans="5:5" x14ac:dyDescent="0.25">
      <c r="E589" s="5" t="str">
        <f t="shared" si="16"/>
        <v/>
      </c>
    </row>
    <row r="590" spans="5:5" x14ac:dyDescent="0.25">
      <c r="E590" s="5" t="str">
        <f t="shared" si="16"/>
        <v/>
      </c>
    </row>
    <row r="591" spans="5:5" x14ac:dyDescent="0.25">
      <c r="E591" s="5" t="str">
        <f t="shared" si="16"/>
        <v/>
      </c>
    </row>
    <row r="592" spans="5:5" x14ac:dyDescent="0.25">
      <c r="E592" s="5" t="str">
        <f t="shared" si="16"/>
        <v/>
      </c>
    </row>
    <row r="593" spans="5:5" x14ac:dyDescent="0.25">
      <c r="E593" s="5" t="str">
        <f t="shared" si="16"/>
        <v/>
      </c>
    </row>
    <row r="594" spans="5:5" x14ac:dyDescent="0.25">
      <c r="E594" s="5" t="str">
        <f t="shared" si="16"/>
        <v/>
      </c>
    </row>
    <row r="595" spans="5:5" x14ac:dyDescent="0.25">
      <c r="E595" s="5" t="str">
        <f t="shared" si="16"/>
        <v/>
      </c>
    </row>
    <row r="596" spans="5:5" x14ac:dyDescent="0.25">
      <c r="E596" s="5" t="str">
        <f t="shared" si="16"/>
        <v/>
      </c>
    </row>
    <row r="597" spans="5:5" x14ac:dyDescent="0.25">
      <c r="E597" s="5" t="str">
        <f t="shared" si="16"/>
        <v/>
      </c>
    </row>
    <row r="598" spans="5:5" x14ac:dyDescent="0.25">
      <c r="E598" s="5" t="str">
        <f t="shared" si="16"/>
        <v/>
      </c>
    </row>
    <row r="599" spans="5:5" x14ac:dyDescent="0.25">
      <c r="E599" s="5" t="str">
        <f t="shared" si="16"/>
        <v/>
      </c>
    </row>
    <row r="600" spans="5:5" x14ac:dyDescent="0.25">
      <c r="E600" s="5" t="str">
        <f t="shared" si="16"/>
        <v/>
      </c>
    </row>
    <row r="601" spans="5:5" x14ac:dyDescent="0.25">
      <c r="E601" s="5" t="str">
        <f t="shared" si="16"/>
        <v/>
      </c>
    </row>
    <row r="602" spans="5:5" x14ac:dyDescent="0.25">
      <c r="E602" s="5" t="str">
        <f t="shared" si="16"/>
        <v/>
      </c>
    </row>
    <row r="603" spans="5:5" x14ac:dyDescent="0.25">
      <c r="E603" s="5" t="str">
        <f t="shared" si="16"/>
        <v/>
      </c>
    </row>
    <row r="604" spans="5:5" x14ac:dyDescent="0.25">
      <c r="E604" s="5" t="str">
        <f t="shared" si="16"/>
        <v/>
      </c>
    </row>
    <row r="605" spans="5:5" x14ac:dyDescent="0.25">
      <c r="E605" s="5" t="str">
        <f t="shared" si="16"/>
        <v/>
      </c>
    </row>
    <row r="606" spans="5:5" x14ac:dyDescent="0.25">
      <c r="E606" s="5" t="str">
        <f t="shared" si="16"/>
        <v/>
      </c>
    </row>
    <row r="607" spans="5:5" x14ac:dyDescent="0.25">
      <c r="E607" s="5" t="str">
        <f t="shared" si="16"/>
        <v/>
      </c>
    </row>
    <row r="608" spans="5:5" x14ac:dyDescent="0.25">
      <c r="E608" s="5" t="str">
        <f t="shared" si="16"/>
        <v/>
      </c>
    </row>
    <row r="609" spans="5:5" x14ac:dyDescent="0.25">
      <c r="E609" s="5" t="str">
        <f t="shared" si="16"/>
        <v/>
      </c>
    </row>
    <row r="610" spans="5:5" x14ac:dyDescent="0.25">
      <c r="E610" s="5" t="str">
        <f t="shared" si="16"/>
        <v/>
      </c>
    </row>
    <row r="611" spans="5:5" x14ac:dyDescent="0.25">
      <c r="E611" s="5" t="str">
        <f t="shared" si="16"/>
        <v/>
      </c>
    </row>
    <row r="612" spans="5:5" x14ac:dyDescent="0.25">
      <c r="E612" s="5" t="str">
        <f t="shared" si="16"/>
        <v/>
      </c>
    </row>
    <row r="613" spans="5:5" x14ac:dyDescent="0.25">
      <c r="E613" s="5" t="str">
        <f t="shared" si="16"/>
        <v/>
      </c>
    </row>
    <row r="614" spans="5:5" x14ac:dyDescent="0.25">
      <c r="E614" s="5" t="str">
        <f t="shared" si="16"/>
        <v/>
      </c>
    </row>
    <row r="615" spans="5:5" x14ac:dyDescent="0.25">
      <c r="E615" s="5" t="str">
        <f t="shared" si="16"/>
        <v/>
      </c>
    </row>
    <row r="616" spans="5:5" x14ac:dyDescent="0.25">
      <c r="E616" s="5" t="str">
        <f t="shared" si="16"/>
        <v/>
      </c>
    </row>
    <row r="617" spans="5:5" x14ac:dyDescent="0.25">
      <c r="E617" s="5" t="str">
        <f t="shared" si="16"/>
        <v/>
      </c>
    </row>
    <row r="618" spans="5:5" x14ac:dyDescent="0.25">
      <c r="E618" s="5" t="str">
        <f t="shared" ref="E618" si="17">IF(A618="","",E617+C618-D618)</f>
        <v/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4294967293" verticalDpi="4294967293" copies="4" r:id="rId1"/>
  <headerFooter>
    <oddFooter>&amp;Lpage &amp;P de &amp;N&amp;C&amp;D&amp;R&amp;F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9"/>
  </sheetPr>
  <dimension ref="A1:Q1018"/>
  <sheetViews>
    <sheetView topLeftCell="A374" workbookViewId="0">
      <selection activeCell="C387" sqref="C387"/>
    </sheetView>
  </sheetViews>
  <sheetFormatPr baseColWidth="10" defaultRowHeight="15" x14ac:dyDescent="0.25"/>
  <cols>
    <col min="1" max="1" width="9.85546875" customWidth="1"/>
    <col min="2" max="2" width="17.7109375" customWidth="1"/>
    <col min="3" max="3" width="24.85546875" customWidth="1"/>
    <col min="4" max="4" width="11" customWidth="1"/>
    <col min="5" max="5" width="11.5703125" style="5" customWidth="1"/>
    <col min="7" max="8" width="14.140625" bestFit="1" customWidth="1"/>
    <col min="9" max="9" width="13.42578125" bestFit="1" customWidth="1"/>
    <col min="12" max="12" width="11.140625" customWidth="1"/>
  </cols>
  <sheetData>
    <row r="1" spans="1:6" ht="35.25" customHeight="1" thickBot="1" x14ac:dyDescent="0.3">
      <c r="A1" s="8" t="s">
        <v>75</v>
      </c>
      <c r="B1" s="7" t="s">
        <v>70</v>
      </c>
      <c r="C1" s="8" t="s">
        <v>71</v>
      </c>
      <c r="D1" s="8" t="s">
        <v>72</v>
      </c>
      <c r="E1" s="8" t="s">
        <v>73</v>
      </c>
      <c r="F1" s="9" t="s">
        <v>74</v>
      </c>
    </row>
    <row r="2" spans="1:6" ht="15.75" thickBot="1" x14ac:dyDescent="0.3">
      <c r="A2" s="19" t="s">
        <v>76</v>
      </c>
      <c r="B2" s="19" t="s">
        <v>0</v>
      </c>
      <c r="C2" s="20"/>
      <c r="D2" s="20" t="s">
        <v>1</v>
      </c>
      <c r="E2" s="21" t="s">
        <v>2</v>
      </c>
      <c r="F2" s="22" t="s">
        <v>3</v>
      </c>
    </row>
    <row r="3" spans="1:6" x14ac:dyDescent="0.25">
      <c r="A3" s="23"/>
      <c r="B3" s="23"/>
      <c r="C3" s="23" t="s">
        <v>18</v>
      </c>
      <c r="D3" s="23"/>
      <c r="E3" s="24"/>
      <c r="F3" s="25">
        <v>924.23</v>
      </c>
    </row>
    <row r="4" spans="1:6" x14ac:dyDescent="0.25">
      <c r="A4" s="26">
        <v>44197</v>
      </c>
      <c r="B4" s="23" t="s">
        <v>12</v>
      </c>
      <c r="C4" s="23"/>
      <c r="D4" s="23"/>
      <c r="E4" s="24">
        <v>1.4</v>
      </c>
      <c r="F4" s="25">
        <f>IF(Tableau13[[#This Row],[Colonne1]]="","",F3+Tableau13[[#This Row],[Colonne3]]-Tableau13[[#This Row],[Colonne4]])</f>
        <v>922.83</v>
      </c>
    </row>
    <row r="5" spans="1:6" x14ac:dyDescent="0.25">
      <c r="A5" s="26">
        <v>44198</v>
      </c>
      <c r="B5" s="23" t="s">
        <v>120</v>
      </c>
      <c r="C5" s="23" t="s">
        <v>121</v>
      </c>
      <c r="D5" s="23"/>
      <c r="E5" s="24">
        <v>13</v>
      </c>
      <c r="F5" s="25">
        <f>IF(Tableau13[[#This Row],[Colonne1]]="","",F4+Tableau13[[#This Row],[Colonne3]]-Tableau13[[#This Row],[Colonne4]])</f>
        <v>909.83</v>
      </c>
    </row>
    <row r="6" spans="1:6" x14ac:dyDescent="0.25">
      <c r="A6" s="23"/>
      <c r="B6" s="23" t="s">
        <v>13</v>
      </c>
      <c r="C6" s="23" t="s">
        <v>25</v>
      </c>
      <c r="D6" s="23"/>
      <c r="E6" s="24">
        <v>7.9</v>
      </c>
      <c r="F6" s="25">
        <f>IF(Tableau13[[#This Row],[Colonne1]]="","",F5+Tableau13[[#This Row],[Colonne3]]-Tableau13[[#This Row],[Colonne4]])</f>
        <v>901.93000000000006</v>
      </c>
    </row>
    <row r="7" spans="1:6" x14ac:dyDescent="0.25">
      <c r="A7" s="26">
        <v>44199</v>
      </c>
      <c r="B7" s="23" t="s">
        <v>12</v>
      </c>
      <c r="C7" s="23"/>
      <c r="D7" s="23"/>
      <c r="E7" s="24">
        <v>0.1</v>
      </c>
      <c r="F7" s="25">
        <f>IF(Tableau13[[#This Row],[Colonne1]]="","",F6+Tableau13[[#This Row],[Colonne3]]-Tableau13[[#This Row],[Colonne4]])</f>
        <v>901.83</v>
      </c>
    </row>
    <row r="8" spans="1:6" x14ac:dyDescent="0.25">
      <c r="A8" s="26">
        <v>44200</v>
      </c>
      <c r="B8" s="23" t="s">
        <v>13</v>
      </c>
      <c r="C8" s="23" t="s">
        <v>14</v>
      </c>
      <c r="D8" s="23"/>
      <c r="E8" s="24">
        <v>153.18</v>
      </c>
      <c r="F8" s="25">
        <f>IF(Tableau13[[#This Row],[Colonne1]]="","",F7+Tableau13[[#This Row],[Colonne3]]-Tableau13[[#This Row],[Colonne4]])</f>
        <v>748.65000000000009</v>
      </c>
    </row>
    <row r="9" spans="1:6" x14ac:dyDescent="0.25">
      <c r="A9" s="23"/>
      <c r="B9" s="23" t="s">
        <v>29</v>
      </c>
      <c r="C9" s="23" t="s">
        <v>122</v>
      </c>
      <c r="D9" s="23"/>
      <c r="E9" s="24">
        <v>56.39</v>
      </c>
      <c r="F9" s="25">
        <f>IF(Tableau13[[#This Row],[Colonne1]]="","",F8+Tableau13[[#This Row],[Colonne3]]-Tableau13[[#This Row],[Colonne4]])</f>
        <v>692.2600000000001</v>
      </c>
    </row>
    <row r="10" spans="1:6" x14ac:dyDescent="0.25">
      <c r="A10" s="26">
        <v>44201</v>
      </c>
      <c r="B10" s="23" t="s">
        <v>13</v>
      </c>
      <c r="C10" s="23" t="s">
        <v>79</v>
      </c>
      <c r="D10" s="23"/>
      <c r="E10" s="24">
        <v>6.43</v>
      </c>
      <c r="F10" s="25">
        <f>IF(Tableau13[[#This Row],[Colonne1]]="","",F9+Tableau13[[#This Row],[Colonne3]]-Tableau13[[#This Row],[Colonne4]])</f>
        <v>685.83000000000015</v>
      </c>
    </row>
    <row r="11" spans="1:6" x14ac:dyDescent="0.25">
      <c r="A11" s="26">
        <v>44202</v>
      </c>
      <c r="B11" s="23" t="s">
        <v>13</v>
      </c>
      <c r="C11" s="23" t="s">
        <v>14</v>
      </c>
      <c r="D11" s="23"/>
      <c r="E11" s="24">
        <v>28.26</v>
      </c>
      <c r="F11" s="25">
        <f>IF(Tableau13[[#This Row],[Colonne1]]="","",F10+Tableau13[[#This Row],[Colonne3]]-Tableau13[[#This Row],[Colonne4]])</f>
        <v>657.57000000000016</v>
      </c>
    </row>
    <row r="12" spans="1:6" x14ac:dyDescent="0.25">
      <c r="A12" s="23"/>
      <c r="B12" s="23" t="s">
        <v>13</v>
      </c>
      <c r="C12" s="23" t="s">
        <v>123</v>
      </c>
      <c r="D12" s="23"/>
      <c r="E12" s="24">
        <v>18</v>
      </c>
      <c r="F12" s="25">
        <f>IF(Tableau13[[#This Row],[Colonne1]]="","",F11+Tableau13[[#This Row],[Colonne3]]-Tableau13[[#This Row],[Colonne4]])</f>
        <v>639.57000000000016</v>
      </c>
    </row>
    <row r="13" spans="1:6" x14ac:dyDescent="0.25">
      <c r="A13" s="23"/>
      <c r="B13" s="23" t="s">
        <v>13</v>
      </c>
      <c r="C13" s="23" t="s">
        <v>124</v>
      </c>
      <c r="D13" s="23"/>
      <c r="E13" s="24">
        <v>9.92</v>
      </c>
      <c r="F13" s="25">
        <f>IF(Tableau13[[#This Row],[Colonne1]]="","",F12+Tableau13[[#This Row],[Colonne3]]-Tableau13[[#This Row],[Colonne4]])</f>
        <v>629.6500000000002</v>
      </c>
    </row>
    <row r="14" spans="1:6" x14ac:dyDescent="0.25">
      <c r="A14" s="23"/>
      <c r="B14" s="23" t="s">
        <v>19</v>
      </c>
      <c r="C14" s="23" t="s">
        <v>93</v>
      </c>
      <c r="D14" s="23"/>
      <c r="E14" s="24">
        <v>9.3000000000000007</v>
      </c>
      <c r="F14" s="25">
        <f>IF(Tableau13[[#This Row],[Colonne1]]="","",F13+Tableau13[[#This Row],[Colonne3]]-Tableau13[[#This Row],[Colonne4]])</f>
        <v>620.35000000000025</v>
      </c>
    </row>
    <row r="15" spans="1:6" x14ac:dyDescent="0.25">
      <c r="A15" s="26">
        <v>44203</v>
      </c>
      <c r="B15" s="23" t="s">
        <v>12</v>
      </c>
      <c r="C15" s="23"/>
      <c r="D15" s="23"/>
      <c r="E15" s="24">
        <v>0.78</v>
      </c>
      <c r="F15" s="25">
        <f>IF(Tableau13[[#This Row],[Colonne1]]="","",F14+Tableau13[[#This Row],[Colonne3]]-Tableau13[[#This Row],[Colonne4]])</f>
        <v>619.57000000000028</v>
      </c>
    </row>
    <row r="16" spans="1:6" x14ac:dyDescent="0.25">
      <c r="A16" s="26">
        <v>44204</v>
      </c>
      <c r="B16" s="23" t="s">
        <v>15</v>
      </c>
      <c r="C16" s="23" t="s">
        <v>125</v>
      </c>
      <c r="D16" s="23">
        <v>62.5</v>
      </c>
      <c r="E16" s="24"/>
      <c r="F16" s="25">
        <f>IF(Tableau13[[#This Row],[Colonne1]]="","",F15+Tableau13[[#This Row],[Colonne3]]-Tableau13[[#This Row],[Colonne4]])</f>
        <v>682.07000000000028</v>
      </c>
    </row>
    <row r="17" spans="1:6" x14ac:dyDescent="0.25">
      <c r="A17" s="23"/>
      <c r="B17" s="23" t="s">
        <v>33</v>
      </c>
      <c r="C17" s="23" t="s">
        <v>34</v>
      </c>
      <c r="D17" s="23"/>
      <c r="E17" s="24">
        <v>7</v>
      </c>
      <c r="F17" s="25">
        <f>IF(Tableau13[[#This Row],[Colonne1]]="","",F16+Tableau13[[#This Row],[Colonne3]]-Tableau13[[#This Row],[Colonne4]])</f>
        <v>675.07000000000028</v>
      </c>
    </row>
    <row r="18" spans="1:6" x14ac:dyDescent="0.25">
      <c r="A18" s="23"/>
      <c r="B18" s="23" t="s">
        <v>19</v>
      </c>
      <c r="C18" s="23" t="s">
        <v>93</v>
      </c>
      <c r="D18" s="23"/>
      <c r="E18" s="24">
        <v>5.35</v>
      </c>
      <c r="F18" s="25">
        <f>IF(Tableau13[[#This Row],[Colonne1]]="","",F17+Tableau13[[#This Row],[Colonne3]]-Tableau13[[#This Row],[Colonne4]])</f>
        <v>669.72000000000025</v>
      </c>
    </row>
    <row r="19" spans="1:6" x14ac:dyDescent="0.25">
      <c r="A19" s="23"/>
      <c r="B19" s="23" t="s">
        <v>13</v>
      </c>
      <c r="C19" s="23" t="s">
        <v>79</v>
      </c>
      <c r="D19" s="23"/>
      <c r="E19" s="24">
        <v>4.88</v>
      </c>
      <c r="F19" s="25">
        <f>IF(Tableau13[[#This Row],[Colonne1]]="","",F18+Tableau13[[#This Row],[Colonne3]]-Tableau13[[#This Row],[Colonne4]])</f>
        <v>664.84000000000026</v>
      </c>
    </row>
    <row r="20" spans="1:6" x14ac:dyDescent="0.25">
      <c r="A20" s="26">
        <v>44205</v>
      </c>
      <c r="B20" s="23" t="s">
        <v>13</v>
      </c>
      <c r="C20" s="23" t="s">
        <v>25</v>
      </c>
      <c r="D20" s="23"/>
      <c r="E20" s="24">
        <v>11.3</v>
      </c>
      <c r="F20" s="25">
        <f>IF(Tableau13[[#This Row],[Colonne1]]="","",F19+Tableau13[[#This Row],[Colonne3]]-Tableau13[[#This Row],[Colonne4]])</f>
        <v>653.5400000000003</v>
      </c>
    </row>
    <row r="21" spans="1:6" x14ac:dyDescent="0.25">
      <c r="A21" s="23"/>
      <c r="B21" s="23" t="s">
        <v>12</v>
      </c>
      <c r="C21" s="23"/>
      <c r="D21" s="23"/>
      <c r="E21" s="24">
        <v>0.65</v>
      </c>
      <c r="F21" s="25">
        <f>IF(Tableau13[[#This Row],[Colonne1]]="","",F20+Tableau13[[#This Row],[Colonne3]]-Tableau13[[#This Row],[Colonne4]])</f>
        <v>652.89000000000033</v>
      </c>
    </row>
    <row r="22" spans="1:6" x14ac:dyDescent="0.25">
      <c r="A22" s="26">
        <v>44206</v>
      </c>
      <c r="B22" s="23" t="s">
        <v>12</v>
      </c>
      <c r="C22" s="23"/>
      <c r="D22" s="23"/>
      <c r="E22" s="24">
        <v>0.7</v>
      </c>
      <c r="F22" s="25">
        <f>IF(Tableau13[[#This Row],[Colonne1]]="","",F21+Tableau13[[#This Row],[Colonne3]]-Tableau13[[#This Row],[Colonne4]])</f>
        <v>652.19000000000028</v>
      </c>
    </row>
    <row r="23" spans="1:6" x14ac:dyDescent="0.25">
      <c r="A23" s="26">
        <v>44209</v>
      </c>
      <c r="B23" s="23" t="s">
        <v>33</v>
      </c>
      <c r="C23" s="23" t="s">
        <v>126</v>
      </c>
      <c r="D23" s="23"/>
      <c r="E23" s="24">
        <v>148.80000000000001</v>
      </c>
      <c r="F23" s="25">
        <f>IF(Tableau13[[#This Row],[Colonne1]]="","",F22+Tableau13[[#This Row],[Colonne3]]-Tableau13[[#This Row],[Colonne4]])</f>
        <v>503.39000000000027</v>
      </c>
    </row>
    <row r="24" spans="1:6" x14ac:dyDescent="0.25">
      <c r="A24" s="23"/>
      <c r="B24" s="23" t="s">
        <v>13</v>
      </c>
      <c r="C24" s="23" t="s">
        <v>14</v>
      </c>
      <c r="D24" s="23"/>
      <c r="E24" s="24">
        <v>94.1</v>
      </c>
      <c r="F24" s="25">
        <f>IF(Tableau13[[#This Row],[Colonne1]]="","",F23+Tableau13[[#This Row],[Colonne3]]-Tableau13[[#This Row],[Colonne4]])</f>
        <v>409.2900000000003</v>
      </c>
    </row>
    <row r="25" spans="1:6" x14ac:dyDescent="0.25">
      <c r="A25" s="23"/>
      <c r="B25" s="23" t="s">
        <v>15</v>
      </c>
      <c r="C25" s="23" t="s">
        <v>127</v>
      </c>
      <c r="D25" s="23"/>
      <c r="E25" s="24">
        <v>28.5</v>
      </c>
      <c r="F25" s="25">
        <f>IF(Tableau13[[#This Row],[Colonne1]]="","",F24+Tableau13[[#This Row],[Colonne3]]-Tableau13[[#This Row],[Colonne4]])</f>
        <v>380.7900000000003</v>
      </c>
    </row>
    <row r="26" spans="1:6" x14ac:dyDescent="0.25">
      <c r="A26" s="23"/>
      <c r="B26" s="23" t="s">
        <v>13</v>
      </c>
      <c r="C26" s="23" t="s">
        <v>17</v>
      </c>
      <c r="D26" s="23"/>
      <c r="E26" s="24">
        <v>9.93</v>
      </c>
      <c r="F26" s="25">
        <f>IF(Tableau13[[#This Row],[Colonne1]]="","",F25+Tableau13[[#This Row],[Colonne3]]-Tableau13[[#This Row],[Colonne4]])</f>
        <v>370.8600000000003</v>
      </c>
    </row>
    <row r="27" spans="1:6" x14ac:dyDescent="0.25">
      <c r="A27" s="23"/>
      <c r="B27" s="23" t="s">
        <v>29</v>
      </c>
      <c r="C27" s="23" t="s">
        <v>128</v>
      </c>
      <c r="D27" s="23"/>
      <c r="E27" s="24">
        <v>209.72</v>
      </c>
      <c r="F27" s="25">
        <f>IF(Tableau13[[#This Row],[Colonne1]]="","",F26+Tableau13[[#This Row],[Colonne3]]-Tableau13[[#This Row],[Colonne4]])</f>
        <v>161.1400000000003</v>
      </c>
    </row>
    <row r="28" spans="1:6" x14ac:dyDescent="0.25">
      <c r="A28" s="23"/>
      <c r="B28" s="23" t="s">
        <v>13</v>
      </c>
      <c r="C28" s="23" t="s">
        <v>79</v>
      </c>
      <c r="D28" s="23"/>
      <c r="E28" s="24">
        <v>7.3</v>
      </c>
      <c r="F28" s="25">
        <f>IF(Tableau13[[#This Row],[Colonne1]]="","",F27+Tableau13[[#This Row],[Colonne3]]-Tableau13[[#This Row],[Colonne4]])</f>
        <v>153.84000000000029</v>
      </c>
    </row>
    <row r="29" spans="1:6" x14ac:dyDescent="0.25">
      <c r="A29" s="23"/>
      <c r="B29" s="23" t="s">
        <v>12</v>
      </c>
      <c r="C29" s="23"/>
      <c r="D29" s="23"/>
      <c r="E29" s="24">
        <v>7.0000000000000007E-2</v>
      </c>
      <c r="F29" s="25">
        <f>IF(Tableau13[[#This Row],[Colonne1]]="","",F28+Tableau13[[#This Row],[Colonne3]]-Tableau13[[#This Row],[Colonne4]])</f>
        <v>153.77000000000029</v>
      </c>
    </row>
    <row r="30" spans="1:6" x14ac:dyDescent="0.25">
      <c r="A30" s="26">
        <v>44211</v>
      </c>
      <c r="B30" s="23" t="s">
        <v>276</v>
      </c>
      <c r="C30" s="23" t="s">
        <v>129</v>
      </c>
      <c r="D30" s="23"/>
      <c r="E30" s="24">
        <v>53.99</v>
      </c>
      <c r="F30" s="25">
        <f>IF(Tableau13[[#This Row],[Colonne1]]="","",F29+Tableau13[[#This Row],[Colonne3]]-Tableau13[[#This Row],[Colonne4]])</f>
        <v>99.780000000000285</v>
      </c>
    </row>
    <row r="31" spans="1:6" x14ac:dyDescent="0.25">
      <c r="A31" s="23"/>
      <c r="B31" s="23" t="s">
        <v>15</v>
      </c>
      <c r="C31" s="23" t="s">
        <v>11</v>
      </c>
      <c r="D31" s="23"/>
      <c r="E31" s="24">
        <v>24.7</v>
      </c>
      <c r="F31" s="25">
        <f>IF(Tableau13[[#This Row],[Colonne1]]="","",F30+Tableau13[[#This Row],[Colonne3]]-Tableau13[[#This Row],[Colonne4]])</f>
        <v>75.080000000000283</v>
      </c>
    </row>
    <row r="32" spans="1:6" x14ac:dyDescent="0.25">
      <c r="A32" s="23"/>
      <c r="B32" s="23" t="s">
        <v>13</v>
      </c>
      <c r="C32" s="23" t="s">
        <v>24</v>
      </c>
      <c r="D32" s="23"/>
      <c r="E32" s="24">
        <v>8.99</v>
      </c>
      <c r="F32" s="25">
        <f>IF(Tableau13[[#This Row],[Colonne1]]="","",F31+Tableau13[[#This Row],[Colonne3]]-Tableau13[[#This Row],[Colonne4]])</f>
        <v>66.090000000000288</v>
      </c>
    </row>
    <row r="33" spans="1:6" x14ac:dyDescent="0.25">
      <c r="A33" s="23"/>
      <c r="B33" s="23" t="s">
        <v>19</v>
      </c>
      <c r="C33" s="23" t="s">
        <v>93</v>
      </c>
      <c r="D33" s="23"/>
      <c r="E33" s="24">
        <v>7.85</v>
      </c>
      <c r="F33" s="25">
        <f>IF(Tableau13[[#This Row],[Colonne1]]="","",F32+Tableau13[[#This Row],[Colonne3]]-Tableau13[[#This Row],[Colonne4]])</f>
        <v>58.240000000000286</v>
      </c>
    </row>
    <row r="34" spans="1:6" x14ac:dyDescent="0.25">
      <c r="A34" s="26">
        <v>44212</v>
      </c>
      <c r="B34" s="23" t="s">
        <v>13</v>
      </c>
      <c r="C34" s="23" t="s">
        <v>25</v>
      </c>
      <c r="D34" s="23"/>
      <c r="E34" s="24">
        <v>15.5</v>
      </c>
      <c r="F34" s="25">
        <f>IF(Tableau13[[#This Row],[Colonne1]]="","",F33+Tableau13[[#This Row],[Colonne3]]-Tableau13[[#This Row],[Colonne4]])</f>
        <v>42.740000000000286</v>
      </c>
    </row>
    <row r="35" spans="1:6" x14ac:dyDescent="0.25">
      <c r="A35" s="23"/>
      <c r="B35" s="23" t="s">
        <v>15</v>
      </c>
      <c r="C35" s="23" t="s">
        <v>11</v>
      </c>
      <c r="D35" s="23"/>
      <c r="E35" s="24">
        <v>14.4</v>
      </c>
      <c r="F35" s="25">
        <f>IF(Tableau13[[#This Row],[Colonne1]]="","",F34+Tableau13[[#This Row],[Colonne3]]-Tableau13[[#This Row],[Colonne4]])</f>
        <v>28.340000000000288</v>
      </c>
    </row>
    <row r="36" spans="1:6" x14ac:dyDescent="0.25">
      <c r="A36" s="23"/>
      <c r="B36" s="23" t="s">
        <v>12</v>
      </c>
      <c r="C36" s="23"/>
      <c r="D36" s="23"/>
      <c r="E36" s="24">
        <v>0.47</v>
      </c>
      <c r="F36" s="25">
        <f>IF(Tableau13[[#This Row],[Colonne1]]="","",F35+Tableau13[[#This Row],[Colonne3]]-Tableau13[[#This Row],[Colonne4]])</f>
        <v>27.870000000000289</v>
      </c>
    </row>
    <row r="37" spans="1:6" x14ac:dyDescent="0.25">
      <c r="A37" s="26">
        <v>44213</v>
      </c>
      <c r="B37" s="23" t="s">
        <v>29</v>
      </c>
      <c r="C37" s="23" t="s">
        <v>130</v>
      </c>
      <c r="D37" s="23"/>
      <c r="E37" s="24">
        <v>254.29</v>
      </c>
      <c r="F37" s="5">
        <f>IF(Tableau13[[#This Row],[Colonne1]]="","",F36+Tableau13[[#This Row],[Colonne3]]-Tableau13[[#This Row],[Colonne4]])</f>
        <v>-226.4199999999997</v>
      </c>
    </row>
    <row r="38" spans="1:6" x14ac:dyDescent="0.25">
      <c r="A38" s="23"/>
      <c r="B38" s="23" t="s">
        <v>26</v>
      </c>
      <c r="C38" s="23" t="s">
        <v>131</v>
      </c>
      <c r="D38" s="23"/>
      <c r="E38" s="24">
        <v>63.06</v>
      </c>
      <c r="F38" s="5">
        <f>IF(Tableau13[[#This Row],[Colonne1]]="","",F37+Tableau13[[#This Row],[Colonne3]]-Tableau13[[#This Row],[Colonne4]])</f>
        <v>-289.47999999999968</v>
      </c>
    </row>
    <row r="39" spans="1:6" x14ac:dyDescent="0.25">
      <c r="A39" s="23"/>
      <c r="B39" s="23" t="s">
        <v>12</v>
      </c>
      <c r="C39" s="23"/>
      <c r="D39" s="23"/>
      <c r="E39" s="24">
        <v>1.1000000000000001</v>
      </c>
      <c r="F39" s="5">
        <f>IF(Tableau13[[#This Row],[Colonne1]]="","",F38+Tableau13[[#This Row],[Colonne3]]-Tableau13[[#This Row],[Colonne4]])</f>
        <v>-290.5799999999997</v>
      </c>
    </row>
    <row r="40" spans="1:6" x14ac:dyDescent="0.25">
      <c r="A40" s="26">
        <v>44214</v>
      </c>
      <c r="B40" s="23" t="s">
        <v>132</v>
      </c>
      <c r="C40" s="23" t="s">
        <v>45</v>
      </c>
      <c r="D40" s="23"/>
      <c r="E40" s="24">
        <v>78.09</v>
      </c>
      <c r="F40" s="5">
        <f>IF(Tableau13[[#This Row],[Colonne1]]="","",F39+Tableau13[[#This Row],[Colonne3]]-Tableau13[[#This Row],[Colonne4]])</f>
        <v>-368.66999999999973</v>
      </c>
    </row>
    <row r="41" spans="1:6" x14ac:dyDescent="0.25">
      <c r="A41" s="26">
        <v>44216</v>
      </c>
      <c r="B41" s="23" t="s">
        <v>42</v>
      </c>
      <c r="C41" s="23" t="s">
        <v>43</v>
      </c>
      <c r="D41" s="23"/>
      <c r="E41" s="24">
        <v>164</v>
      </c>
      <c r="F41" s="5">
        <f>IF(Tableau13[[#This Row],[Colonne1]]="","",F40+Tableau13[[#This Row],[Colonne3]]-Tableau13[[#This Row],[Colonne4]])</f>
        <v>-532.66999999999973</v>
      </c>
    </row>
    <row r="42" spans="1:6" x14ac:dyDescent="0.25">
      <c r="A42" s="23"/>
      <c r="B42" s="23" t="s">
        <v>13</v>
      </c>
      <c r="C42" s="23" t="s">
        <v>14</v>
      </c>
      <c r="D42" s="23"/>
      <c r="E42" s="24">
        <v>105.13</v>
      </c>
      <c r="F42" s="5">
        <f>IF(Tableau13[[#This Row],[Colonne1]]="","",F41+Tableau13[[#This Row],[Colonne3]]-Tableau13[[#This Row],[Colonne4]])</f>
        <v>-637.79999999999973</v>
      </c>
    </row>
    <row r="43" spans="1:6" x14ac:dyDescent="0.25">
      <c r="A43" s="23"/>
      <c r="B43" s="23" t="s">
        <v>13</v>
      </c>
      <c r="C43" s="23" t="s">
        <v>14</v>
      </c>
      <c r="D43" s="23"/>
      <c r="E43" s="24">
        <v>54.33</v>
      </c>
      <c r="F43" s="5">
        <f>IF(Tableau13[[#This Row],[Colonne1]]="","",F42+Tableau13[[#This Row],[Colonne3]]-Tableau13[[#This Row],[Colonne4]])</f>
        <v>-692.12999999999977</v>
      </c>
    </row>
    <row r="44" spans="1:6" x14ac:dyDescent="0.25">
      <c r="A44" s="23"/>
      <c r="B44" s="23" t="s">
        <v>29</v>
      </c>
      <c r="C44" s="23" t="s">
        <v>122</v>
      </c>
      <c r="D44" s="23"/>
      <c r="E44" s="24">
        <v>49.9</v>
      </c>
      <c r="F44" s="5">
        <f>IF(Tableau13[[#This Row],[Colonne1]]="","",F43+Tableau13[[#This Row],[Colonne3]]-Tableau13[[#This Row],[Colonne4]])</f>
        <v>-742.02999999999975</v>
      </c>
    </row>
    <row r="45" spans="1:6" x14ac:dyDescent="0.25">
      <c r="A45" s="23"/>
      <c r="B45" s="23" t="s">
        <v>13</v>
      </c>
      <c r="C45" s="23" t="s">
        <v>79</v>
      </c>
      <c r="D45" s="23"/>
      <c r="E45" s="24">
        <v>5.58</v>
      </c>
      <c r="F45" s="5">
        <f>IF(Tableau13[[#This Row],[Colonne1]]="","",F44+Tableau13[[#This Row],[Colonne3]]-Tableau13[[#This Row],[Colonne4]])</f>
        <v>-747.60999999999979</v>
      </c>
    </row>
    <row r="46" spans="1:6" x14ac:dyDescent="0.25">
      <c r="A46" s="26">
        <v>44218</v>
      </c>
      <c r="B46" s="23" t="s">
        <v>4</v>
      </c>
      <c r="C46" s="23"/>
      <c r="D46" s="23">
        <v>1795.1</v>
      </c>
      <c r="E46" s="24"/>
      <c r="F46" s="25">
        <f>IF(Tableau13[[#This Row],[Colonne1]]="","",F45+Tableau13[[#This Row],[Colonne3]]-Tableau13[[#This Row],[Colonne4]])</f>
        <v>1047.4900000000002</v>
      </c>
    </row>
    <row r="47" spans="1:6" x14ac:dyDescent="0.25">
      <c r="A47" s="23"/>
      <c r="B47" s="23" t="s">
        <v>120</v>
      </c>
      <c r="C47" s="23" t="s">
        <v>133</v>
      </c>
      <c r="D47" s="23"/>
      <c r="E47" s="24">
        <v>12.98</v>
      </c>
      <c r="F47" s="25">
        <f>IF(Tableau13[[#This Row],[Colonne1]]="","",F46+Tableau13[[#This Row],[Colonne3]]-Tableau13[[#This Row],[Colonne4]])</f>
        <v>1034.5100000000002</v>
      </c>
    </row>
    <row r="48" spans="1:6" x14ac:dyDescent="0.25">
      <c r="A48" s="23"/>
      <c r="B48" s="23" t="s">
        <v>19</v>
      </c>
      <c r="C48" s="23" t="s">
        <v>93</v>
      </c>
      <c r="D48" s="23"/>
      <c r="E48" s="24">
        <v>9.1</v>
      </c>
      <c r="F48" s="25">
        <f>IF(Tableau13[[#This Row],[Colonne1]]="","",F47+Tableau13[[#This Row],[Colonne3]]-Tableau13[[#This Row],[Colonne4]])</f>
        <v>1025.4100000000003</v>
      </c>
    </row>
    <row r="49" spans="1:6" x14ac:dyDescent="0.25">
      <c r="A49" s="23"/>
      <c r="B49" s="23" t="s">
        <v>19</v>
      </c>
      <c r="C49" s="23" t="s">
        <v>134</v>
      </c>
      <c r="D49" s="23"/>
      <c r="E49" s="24">
        <v>3.05</v>
      </c>
      <c r="F49" s="25">
        <f>IF(Tableau13[[#This Row],[Colonne1]]="","",F48+Tableau13[[#This Row],[Colonne3]]-Tableau13[[#This Row],[Colonne4]])</f>
        <v>1022.3600000000004</v>
      </c>
    </row>
    <row r="50" spans="1:6" x14ac:dyDescent="0.25">
      <c r="A50" s="26">
        <v>44219</v>
      </c>
      <c r="B50" s="23" t="s">
        <v>13</v>
      </c>
      <c r="C50" s="23" t="s">
        <v>25</v>
      </c>
      <c r="D50" s="23"/>
      <c r="E50" s="24">
        <v>13.9</v>
      </c>
      <c r="F50" s="25">
        <f>IF(Tableau13[[#This Row],[Colonne1]]="","",F49+Tableau13[[#This Row],[Colonne3]]-Tableau13[[#This Row],[Colonne4]])</f>
        <v>1008.4600000000004</v>
      </c>
    </row>
    <row r="51" spans="1:6" x14ac:dyDescent="0.25">
      <c r="A51" s="23"/>
      <c r="B51" s="23" t="s">
        <v>12</v>
      </c>
      <c r="C51" s="23"/>
      <c r="D51" s="23"/>
      <c r="E51" s="24">
        <v>1.87</v>
      </c>
      <c r="F51" s="25">
        <f>IF(Tableau13[[#This Row],[Colonne1]]="","",F50+Tableau13[[#This Row],[Colonne3]]-Tableau13[[#This Row],[Colonne4]])</f>
        <v>1006.5900000000004</v>
      </c>
    </row>
    <row r="52" spans="1:6" x14ac:dyDescent="0.25">
      <c r="A52" s="26">
        <v>44220</v>
      </c>
      <c r="B52" s="23" t="s">
        <v>12</v>
      </c>
      <c r="C52" s="23"/>
      <c r="D52" s="23"/>
      <c r="E52" s="24">
        <v>0.1</v>
      </c>
      <c r="F52" s="25">
        <f>IF(Tableau13[[#This Row],[Colonne1]]="","",F51+Tableau13[[#This Row],[Colonne3]]-Tableau13[[#This Row],[Colonne4]])</f>
        <v>1006.4900000000004</v>
      </c>
    </row>
    <row r="53" spans="1:6" x14ac:dyDescent="0.25">
      <c r="A53" s="26">
        <v>44221</v>
      </c>
      <c r="B53" s="23" t="s">
        <v>135</v>
      </c>
      <c r="C53" s="23" t="s">
        <v>136</v>
      </c>
      <c r="D53" s="23"/>
      <c r="E53" s="24">
        <v>25</v>
      </c>
      <c r="F53" s="25">
        <f>IF(Tableau13[[#This Row],[Colonne1]]="","",F52+Tableau13[[#This Row],[Colonne3]]-Tableau13[[#This Row],[Colonne4]])</f>
        <v>981.49000000000035</v>
      </c>
    </row>
    <row r="54" spans="1:6" x14ac:dyDescent="0.25">
      <c r="A54" s="23"/>
      <c r="B54" s="23" t="s">
        <v>135</v>
      </c>
      <c r="C54" s="23" t="s">
        <v>110</v>
      </c>
      <c r="D54" s="23"/>
      <c r="E54" s="24">
        <v>17.64</v>
      </c>
      <c r="F54" s="25">
        <f>IF(Tableau13[[#This Row],[Colonne1]]="","",F53+Tableau13[[#This Row],[Colonne3]]-Tableau13[[#This Row],[Colonne4]])</f>
        <v>963.85000000000036</v>
      </c>
    </row>
    <row r="55" spans="1:6" x14ac:dyDescent="0.25">
      <c r="A55" s="26">
        <v>44222</v>
      </c>
      <c r="B55" s="23" t="s">
        <v>12</v>
      </c>
      <c r="C55" s="23"/>
      <c r="D55" s="23"/>
      <c r="E55" s="24">
        <v>0.36</v>
      </c>
      <c r="F55" s="25">
        <f>IF(Tableau13[[#This Row],[Colonne1]]="","",F54+Tableau13[[#This Row],[Colonne3]]-Tableau13[[#This Row],[Colonne4]])</f>
        <v>963.49000000000035</v>
      </c>
    </row>
    <row r="56" spans="1:6" x14ac:dyDescent="0.25">
      <c r="A56" s="26">
        <v>44223</v>
      </c>
      <c r="B56" s="23" t="s">
        <v>13</v>
      </c>
      <c r="C56" s="23" t="s">
        <v>14</v>
      </c>
      <c r="D56" s="23"/>
      <c r="E56" s="24">
        <v>61.59</v>
      </c>
      <c r="F56" s="25">
        <f>IF(Tableau13[[#This Row],[Colonne1]]="","",F55+Tableau13[[#This Row],[Colonne3]]-Tableau13[[#This Row],[Colonne4]])</f>
        <v>901.90000000000032</v>
      </c>
    </row>
    <row r="57" spans="1:6" x14ac:dyDescent="0.25">
      <c r="A57" s="23"/>
      <c r="B57" s="23" t="s">
        <v>13</v>
      </c>
      <c r="C57" s="23" t="s">
        <v>14</v>
      </c>
      <c r="D57" s="23"/>
      <c r="E57" s="24">
        <v>26.38</v>
      </c>
      <c r="F57" s="25">
        <f>IF(Tableau13[[#This Row],[Colonne1]]="","",F56+Tableau13[[#This Row],[Colonne3]]-Tableau13[[#This Row],[Colonne4]])</f>
        <v>875.52000000000032</v>
      </c>
    </row>
    <row r="58" spans="1:6" x14ac:dyDescent="0.25">
      <c r="A58" s="26">
        <v>44224</v>
      </c>
      <c r="B58" s="23" t="s">
        <v>120</v>
      </c>
      <c r="C58" s="23" t="s">
        <v>137</v>
      </c>
      <c r="D58" s="23"/>
      <c r="E58" s="24">
        <v>19.489999999999998</v>
      </c>
      <c r="F58" s="25">
        <f>IF(Tableau13[[#This Row],[Colonne1]]="","",F57+Tableau13[[#This Row],[Colonne3]]-Tableau13[[#This Row],[Colonne4]])</f>
        <v>856.03000000000031</v>
      </c>
    </row>
    <row r="59" spans="1:6" x14ac:dyDescent="0.25">
      <c r="A59" s="26">
        <v>44225</v>
      </c>
      <c r="B59" s="23" t="s">
        <v>12</v>
      </c>
      <c r="C59" s="23"/>
      <c r="D59" s="23"/>
      <c r="E59" s="24">
        <v>0.51</v>
      </c>
      <c r="F59" s="25">
        <f>IF(Tableau13[[#This Row],[Colonne1]]="","",F58+Tableau13[[#This Row],[Colonne3]]-Tableau13[[#This Row],[Colonne4]])</f>
        <v>855.52000000000032</v>
      </c>
    </row>
    <row r="60" spans="1:6" x14ac:dyDescent="0.25">
      <c r="A60" s="23"/>
      <c r="B60" s="23" t="s">
        <v>135</v>
      </c>
      <c r="C60" s="23" t="s">
        <v>138</v>
      </c>
      <c r="D60" s="23">
        <v>28.99</v>
      </c>
      <c r="E60" s="24"/>
      <c r="F60" s="25">
        <f>IF(Tableau13[[#This Row],[Colonne1]]="","",F59+Tableau13[[#This Row],[Colonne3]]-Tableau13[[#This Row],[Colonne4]])</f>
        <v>884.51000000000033</v>
      </c>
    </row>
    <row r="61" spans="1:6" x14ac:dyDescent="0.25">
      <c r="A61" s="26">
        <v>44226</v>
      </c>
      <c r="B61" s="23" t="s">
        <v>12</v>
      </c>
      <c r="C61" s="23" t="s">
        <v>139</v>
      </c>
      <c r="D61" s="23">
        <v>14</v>
      </c>
      <c r="E61" s="24"/>
      <c r="F61" s="25">
        <f>IF(Tableau13[[#This Row],[Colonne1]]="","",F60+Tableau13[[#This Row],[Colonne3]]-Tableau13[[#This Row],[Colonne4]])</f>
        <v>898.51000000000033</v>
      </c>
    </row>
    <row r="62" spans="1:6" x14ac:dyDescent="0.25">
      <c r="A62" s="23"/>
      <c r="B62" s="23" t="s">
        <v>13</v>
      </c>
      <c r="C62" s="23" t="s">
        <v>25</v>
      </c>
      <c r="D62" s="23"/>
      <c r="E62" s="24">
        <v>13.8</v>
      </c>
      <c r="F62" s="25">
        <f>IF(Tableau13[[#This Row],[Colonne1]]="","",F61+Tableau13[[#This Row],[Colonne3]]-Tableau13[[#This Row],[Colonne4]])</f>
        <v>884.71000000000038</v>
      </c>
    </row>
    <row r="63" spans="1:6" x14ac:dyDescent="0.25">
      <c r="A63" s="26">
        <v>44227</v>
      </c>
      <c r="B63" s="23" t="s">
        <v>26</v>
      </c>
      <c r="C63" s="27" t="s">
        <v>140</v>
      </c>
      <c r="D63" s="23"/>
      <c r="E63" s="24">
        <v>210</v>
      </c>
      <c r="F63" s="25">
        <f>IF(Tableau13[[#This Row],[Colonne1]]="","",F62+Tableau13[[#This Row],[Colonne3]]-Tableau13[[#This Row],[Colonne4]])</f>
        <v>674.71000000000038</v>
      </c>
    </row>
    <row r="64" spans="1:6" x14ac:dyDescent="0.25">
      <c r="A64" s="23"/>
      <c r="B64" s="23" t="s">
        <v>12</v>
      </c>
      <c r="C64" s="23"/>
      <c r="D64" s="23"/>
      <c r="E64" s="24">
        <v>0.2</v>
      </c>
      <c r="F64" s="25">
        <f>IF(Tableau13[[#This Row],[Colonne1]]="","",F63+Tableau13[[#This Row],[Colonne3]]-Tableau13[[#This Row],[Colonne4]])</f>
        <v>674.51000000000033</v>
      </c>
    </row>
    <row r="65" spans="1:6" x14ac:dyDescent="0.25">
      <c r="A65" s="26">
        <v>44229</v>
      </c>
      <c r="B65" s="23" t="s">
        <v>15</v>
      </c>
      <c r="C65" s="23" t="s">
        <v>11</v>
      </c>
      <c r="D65" s="23"/>
      <c r="E65" s="24">
        <v>26.8</v>
      </c>
      <c r="F65" s="25">
        <f>IF(Tableau13[[#This Row],[Colonne1]]="","",F64+Tableau13[[#This Row],[Colonne3]]-Tableau13[[#This Row],[Colonne4]])</f>
        <v>647.71000000000038</v>
      </c>
    </row>
    <row r="66" spans="1:6" x14ac:dyDescent="0.25">
      <c r="A66" s="26">
        <v>44230</v>
      </c>
      <c r="B66" s="23" t="s">
        <v>13</v>
      </c>
      <c r="C66" s="23" t="s">
        <v>14</v>
      </c>
      <c r="D66" s="23"/>
      <c r="E66" s="24">
        <v>102.41</v>
      </c>
      <c r="F66" s="25">
        <f>IF(Tableau13[[#This Row],[Colonne1]]="","",F65+Tableau13[[#This Row],[Colonne3]]-Tableau13[[#This Row],[Colonne4]])</f>
        <v>545.30000000000041</v>
      </c>
    </row>
    <row r="67" spans="1:6" x14ac:dyDescent="0.25">
      <c r="A67" s="23"/>
      <c r="B67" s="23" t="s">
        <v>12</v>
      </c>
      <c r="C67" s="23"/>
      <c r="D67" s="23"/>
      <c r="E67" s="24">
        <v>0.2</v>
      </c>
      <c r="F67" s="25">
        <f>IF(Tableau13[[#This Row],[Colonne1]]="","",F66+Tableau13[[#This Row],[Colonne3]]-Tableau13[[#This Row],[Colonne4]])</f>
        <v>545.10000000000036</v>
      </c>
    </row>
    <row r="68" spans="1:6" x14ac:dyDescent="0.25">
      <c r="A68" s="26">
        <v>44232</v>
      </c>
      <c r="B68" s="23" t="s">
        <v>29</v>
      </c>
      <c r="C68" s="23" t="s">
        <v>141</v>
      </c>
      <c r="D68" s="23"/>
      <c r="E68" s="24">
        <v>45.86</v>
      </c>
      <c r="F68" s="25">
        <f>IF(Tableau13[[#This Row],[Colonne1]]="","",F67+Tableau13[[#This Row],[Colonne3]]-Tableau13[[#This Row],[Colonne4]])</f>
        <v>499.24000000000035</v>
      </c>
    </row>
    <row r="69" spans="1:6" x14ac:dyDescent="0.25">
      <c r="A69" s="23"/>
      <c r="B69" s="23" t="s">
        <v>19</v>
      </c>
      <c r="C69" s="23" t="s">
        <v>93</v>
      </c>
      <c r="D69" s="23"/>
      <c r="E69" s="24">
        <v>9.1</v>
      </c>
      <c r="F69" s="25">
        <f>IF(Tableau13[[#This Row],[Colonne1]]="","",F68+Tableau13[[#This Row],[Colonne3]]-Tableau13[[#This Row],[Colonne4]])</f>
        <v>490.14000000000033</v>
      </c>
    </row>
    <row r="70" spans="1:6" x14ac:dyDescent="0.25">
      <c r="A70" s="23"/>
      <c r="B70" s="23" t="s">
        <v>33</v>
      </c>
      <c r="C70" s="23" t="s">
        <v>142</v>
      </c>
      <c r="D70" s="23"/>
      <c r="E70" s="24">
        <v>7</v>
      </c>
      <c r="F70" s="25">
        <f>IF(Tableau13[[#This Row],[Colonne1]]="","",F69+Tableau13[[#This Row],[Colonne3]]-Tableau13[[#This Row],[Colonne4]])</f>
        <v>483.14000000000033</v>
      </c>
    </row>
    <row r="71" spans="1:6" x14ac:dyDescent="0.25">
      <c r="A71" s="23"/>
      <c r="B71" s="23" t="s">
        <v>33</v>
      </c>
      <c r="C71" s="23" t="s">
        <v>143</v>
      </c>
      <c r="D71" s="23"/>
      <c r="E71" s="24">
        <v>0.56999999999999995</v>
      </c>
      <c r="F71" s="25">
        <f>IF(Tableau13[[#This Row],[Colonne1]]="","",F70+Tableau13[[#This Row],[Colonne3]]-Tableau13[[#This Row],[Colonne4]])</f>
        <v>482.57000000000033</v>
      </c>
    </row>
    <row r="72" spans="1:6" x14ac:dyDescent="0.25">
      <c r="A72" s="26">
        <v>44233</v>
      </c>
      <c r="B72" s="23" t="s">
        <v>12</v>
      </c>
      <c r="C72" s="23"/>
      <c r="D72" s="23"/>
      <c r="E72" s="24">
        <v>1.04</v>
      </c>
      <c r="F72" s="25">
        <f>IF(Tableau13[[#This Row],[Colonne1]]="","",F71+Tableau13[[#This Row],[Colonne3]]-Tableau13[[#This Row],[Colonne4]])</f>
        <v>481.53000000000031</v>
      </c>
    </row>
    <row r="73" spans="1:6" x14ac:dyDescent="0.25">
      <c r="A73" s="26">
        <v>44235</v>
      </c>
      <c r="B73" s="23" t="s">
        <v>13</v>
      </c>
      <c r="C73" s="23" t="s">
        <v>24</v>
      </c>
      <c r="D73" s="23"/>
      <c r="E73" s="24">
        <v>11.9</v>
      </c>
      <c r="F73" s="25">
        <f>IF(Tableau13[[#This Row],[Colonne1]]="","",F72+Tableau13[[#This Row],[Colonne3]]-Tableau13[[#This Row],[Colonne4]])</f>
        <v>469.63000000000034</v>
      </c>
    </row>
    <row r="74" spans="1:6" x14ac:dyDescent="0.25">
      <c r="A74" s="26">
        <v>44236</v>
      </c>
      <c r="B74" s="23" t="s">
        <v>12</v>
      </c>
      <c r="C74" s="23"/>
      <c r="D74" s="23"/>
      <c r="E74" s="24">
        <v>0.1</v>
      </c>
      <c r="F74" s="25">
        <f>IF(Tableau13[[#This Row],[Colonne1]]="","",F73+Tableau13[[#This Row],[Colonne3]]-Tableau13[[#This Row],[Colonne4]])</f>
        <v>469.53000000000031</v>
      </c>
    </row>
    <row r="75" spans="1:6" x14ac:dyDescent="0.25">
      <c r="A75" s="26">
        <v>44237</v>
      </c>
      <c r="B75" s="23" t="s">
        <v>13</v>
      </c>
      <c r="C75" s="23" t="s">
        <v>14</v>
      </c>
      <c r="D75" s="23"/>
      <c r="E75" s="24">
        <v>88.48</v>
      </c>
      <c r="F75" s="25">
        <f>IF(Tableau13[[#This Row],[Colonne1]]="","",F74+Tableau13[[#This Row],[Colonne3]]-Tableau13[[#This Row],[Colonne4]])</f>
        <v>381.0500000000003</v>
      </c>
    </row>
    <row r="76" spans="1:6" x14ac:dyDescent="0.25">
      <c r="A76" s="23"/>
      <c r="B76" s="23" t="s">
        <v>13</v>
      </c>
      <c r="C76" s="23" t="s">
        <v>14</v>
      </c>
      <c r="D76" s="23"/>
      <c r="E76" s="24">
        <v>35.090000000000003</v>
      </c>
      <c r="F76" s="25">
        <f>IF(Tableau13[[#This Row],[Colonne1]]="","",F75+Tableau13[[#This Row],[Colonne3]]-Tableau13[[#This Row],[Colonne4]])</f>
        <v>345.96000000000026</v>
      </c>
    </row>
    <row r="77" spans="1:6" x14ac:dyDescent="0.25">
      <c r="A77" s="26">
        <v>44238</v>
      </c>
      <c r="B77" s="23" t="s">
        <v>15</v>
      </c>
      <c r="C77" s="23" t="s">
        <v>144</v>
      </c>
      <c r="D77" s="23"/>
      <c r="E77" s="24">
        <v>55.5</v>
      </c>
      <c r="F77" s="25">
        <f>IF(Tableau13[[#This Row],[Colonne1]]="","",F76+Tableau13[[#This Row],[Colonne3]]-Tableau13[[#This Row],[Colonne4]])</f>
        <v>290.46000000000026</v>
      </c>
    </row>
    <row r="78" spans="1:6" x14ac:dyDescent="0.25">
      <c r="A78" s="26">
        <v>44239</v>
      </c>
      <c r="B78" s="23" t="s">
        <v>88</v>
      </c>
      <c r="C78" s="23" t="s">
        <v>89</v>
      </c>
      <c r="D78" s="23"/>
      <c r="E78" s="24">
        <v>144.62</v>
      </c>
      <c r="F78" s="25">
        <f>IF(Tableau13[[#This Row],[Colonne1]]="","",F77+Tableau13[[#This Row],[Colonne3]]-Tableau13[[#This Row],[Colonne4]])</f>
        <v>145.84000000000026</v>
      </c>
    </row>
    <row r="79" spans="1:6" x14ac:dyDescent="0.25">
      <c r="A79" s="23"/>
      <c r="B79" s="23" t="s">
        <v>13</v>
      </c>
      <c r="C79" s="23" t="s">
        <v>17</v>
      </c>
      <c r="D79" s="23"/>
      <c r="E79" s="24">
        <v>24.28</v>
      </c>
      <c r="F79" s="25">
        <f>IF(Tableau13[[#This Row],[Colonne1]]="","",F78+Tableau13[[#This Row],[Colonne3]]-Tableau13[[#This Row],[Colonne4]])</f>
        <v>121.56000000000026</v>
      </c>
    </row>
    <row r="80" spans="1:6" x14ac:dyDescent="0.25">
      <c r="A80" s="23"/>
      <c r="B80" s="23" t="s">
        <v>19</v>
      </c>
      <c r="C80" s="23" t="s">
        <v>93</v>
      </c>
      <c r="D80" s="23"/>
      <c r="E80" s="24">
        <v>14.1</v>
      </c>
      <c r="F80" s="25">
        <f>IF(Tableau13[[#This Row],[Colonne1]]="","",F79+Tableau13[[#This Row],[Colonne3]]-Tableau13[[#This Row],[Colonne4]])</f>
        <v>107.46000000000026</v>
      </c>
    </row>
    <row r="81" spans="1:6" x14ac:dyDescent="0.25">
      <c r="A81" s="23"/>
      <c r="B81" s="23" t="s">
        <v>12</v>
      </c>
      <c r="C81" s="23"/>
      <c r="D81" s="23"/>
      <c r="E81" s="24">
        <v>0.5</v>
      </c>
      <c r="F81" s="25">
        <f>IF(Tableau13[[#This Row],[Colonne1]]="","",F80+Tableau13[[#This Row],[Colonne3]]-Tableau13[[#This Row],[Colonne4]])</f>
        <v>106.96000000000026</v>
      </c>
    </row>
    <row r="82" spans="1:6" x14ac:dyDescent="0.25">
      <c r="A82" s="26">
        <v>44240</v>
      </c>
      <c r="B82" s="23" t="s">
        <v>120</v>
      </c>
      <c r="C82" s="23" t="s">
        <v>145</v>
      </c>
      <c r="D82" s="23"/>
      <c r="E82" s="24">
        <v>26.97</v>
      </c>
      <c r="F82" s="25">
        <f>IF(Tableau13[[#This Row],[Colonne1]]="","",F81+Tableau13[[#This Row],[Colonne3]]-Tableau13[[#This Row],[Colonne4]])</f>
        <v>79.990000000000265</v>
      </c>
    </row>
    <row r="83" spans="1:6" x14ac:dyDescent="0.25">
      <c r="A83" s="23"/>
      <c r="B83" s="23" t="s">
        <v>13</v>
      </c>
      <c r="C83" s="23" t="s">
        <v>25</v>
      </c>
      <c r="D83" s="23"/>
      <c r="E83" s="24">
        <v>18.2</v>
      </c>
      <c r="F83" s="25">
        <f>IF(Tableau13[[#This Row],[Colonne1]]="","",F82+Tableau13[[#This Row],[Colonne3]]-Tableau13[[#This Row],[Colonne4]])</f>
        <v>61.790000000000262</v>
      </c>
    </row>
    <row r="84" spans="1:6" x14ac:dyDescent="0.25">
      <c r="A84" s="23"/>
      <c r="B84" s="23" t="s">
        <v>12</v>
      </c>
      <c r="C84" s="23"/>
      <c r="D84" s="23"/>
      <c r="E84" s="24">
        <v>1.62</v>
      </c>
      <c r="F84" s="25">
        <f>IF(Tableau13[[#This Row],[Colonne1]]="","",F83+Tableau13[[#This Row],[Colonne3]]-Tableau13[[#This Row],[Colonne4]])</f>
        <v>60.170000000000265</v>
      </c>
    </row>
    <row r="85" spans="1:6" x14ac:dyDescent="0.25">
      <c r="A85" s="26">
        <v>44241</v>
      </c>
      <c r="B85" s="23" t="s">
        <v>146</v>
      </c>
      <c r="C85" s="23" t="s">
        <v>147</v>
      </c>
      <c r="D85" s="23">
        <v>200</v>
      </c>
      <c r="E85" s="24"/>
      <c r="F85" s="25">
        <f>IF(Tableau13[[#This Row],[Colonne1]]="","",F84+Tableau13[[#This Row],[Colonne3]]-Tableau13[[#This Row],[Colonne4]])</f>
        <v>260.17000000000024</v>
      </c>
    </row>
    <row r="86" spans="1:6" x14ac:dyDescent="0.25">
      <c r="A86" s="23"/>
      <c r="B86" s="23" t="s">
        <v>29</v>
      </c>
      <c r="C86" s="23" t="s">
        <v>128</v>
      </c>
      <c r="D86" s="23"/>
      <c r="E86" s="24">
        <v>209.72</v>
      </c>
      <c r="F86" s="25">
        <f>IF(Tableau13[[#This Row],[Colonne1]]="","",F85+Tableau13[[#This Row],[Colonne3]]-Tableau13[[#This Row],[Colonne4]])</f>
        <v>50.450000000000244</v>
      </c>
    </row>
    <row r="87" spans="1:6" x14ac:dyDescent="0.25">
      <c r="A87" s="23"/>
      <c r="B87" s="23" t="s">
        <v>12</v>
      </c>
      <c r="C87" s="23"/>
      <c r="D87" s="23"/>
      <c r="E87" s="24">
        <v>0.83</v>
      </c>
      <c r="F87" s="25">
        <f>IF(Tableau13[[#This Row],[Colonne1]]="","",F86+Tableau13[[#This Row],[Colonne3]]-Tableau13[[#This Row],[Colonne4]])</f>
        <v>49.620000000000246</v>
      </c>
    </row>
    <row r="88" spans="1:6" x14ac:dyDescent="0.25">
      <c r="A88" s="26">
        <v>44242</v>
      </c>
      <c r="B88" s="23" t="s">
        <v>33</v>
      </c>
      <c r="C88" s="23" t="s">
        <v>126</v>
      </c>
      <c r="D88" s="23"/>
      <c r="E88" s="24">
        <v>124.53</v>
      </c>
      <c r="F88" s="5">
        <f>IF(Tableau13[[#This Row],[Colonne1]]="","",F87+Tableau13[[#This Row],[Colonne3]]-Tableau13[[#This Row],[Colonne4]])</f>
        <v>-74.909999999999755</v>
      </c>
    </row>
    <row r="89" spans="1:6" x14ac:dyDescent="0.25">
      <c r="A89" s="26">
        <v>44243</v>
      </c>
      <c r="B89" s="23" t="s">
        <v>132</v>
      </c>
      <c r="C89" s="23" t="s">
        <v>45</v>
      </c>
      <c r="D89" s="23"/>
      <c r="E89" s="24">
        <v>77.59</v>
      </c>
      <c r="F89" s="5">
        <f>IF(Tableau13[[#This Row],[Colonne1]]="","",F88+Tableau13[[#This Row],[Colonne3]]-Tableau13[[#This Row],[Colonne4]])</f>
        <v>-152.49999999999977</v>
      </c>
    </row>
    <row r="90" spans="1:6" x14ac:dyDescent="0.25">
      <c r="A90" s="26">
        <v>44244</v>
      </c>
      <c r="B90" s="23" t="s">
        <v>15</v>
      </c>
      <c r="C90" s="23" t="s">
        <v>148</v>
      </c>
      <c r="D90" s="23">
        <v>55.5</v>
      </c>
      <c r="E90" s="24"/>
      <c r="F90" s="5">
        <f>IF(Tableau13[[#This Row],[Colonne1]]="","",F89+Tableau13[[#This Row],[Colonne3]]-Tableau13[[#This Row],[Colonne4]])</f>
        <v>-96.999999999999773</v>
      </c>
    </row>
    <row r="91" spans="1:6" x14ac:dyDescent="0.25">
      <c r="A91" s="23"/>
      <c r="B91" s="23" t="s">
        <v>13</v>
      </c>
      <c r="C91" s="23" t="s">
        <v>14</v>
      </c>
      <c r="D91" s="23"/>
      <c r="E91" s="24">
        <v>98.97</v>
      </c>
      <c r="F91" s="5">
        <f>IF(Tableau13[[#This Row],[Colonne1]]="","",F90+Tableau13[[#This Row],[Colonne3]]-Tableau13[[#This Row],[Colonne4]])</f>
        <v>-195.96999999999977</v>
      </c>
    </row>
    <row r="92" spans="1:6" x14ac:dyDescent="0.25">
      <c r="A92" s="23"/>
      <c r="B92" s="23" t="s">
        <v>13</v>
      </c>
      <c r="C92" s="23" t="s">
        <v>14</v>
      </c>
      <c r="D92" s="23"/>
      <c r="E92" s="24">
        <v>35.31</v>
      </c>
      <c r="F92" s="5">
        <f>IF(Tableau13[[#This Row],[Colonne1]]="","",F91+Tableau13[[#This Row],[Colonne3]]-Tableau13[[#This Row],[Colonne4]])</f>
        <v>-231.27999999999977</v>
      </c>
    </row>
    <row r="93" spans="1:6" x14ac:dyDescent="0.25">
      <c r="A93" s="23"/>
      <c r="B93" s="23" t="s">
        <v>13</v>
      </c>
      <c r="C93" s="23" t="s">
        <v>79</v>
      </c>
      <c r="D93" s="23"/>
      <c r="E93" s="24">
        <v>6.98</v>
      </c>
      <c r="F93" s="5">
        <f>IF(Tableau13[[#This Row],[Colonne1]]="","",F92+Tableau13[[#This Row],[Colonne3]]-Tableau13[[#This Row],[Colonne4]])</f>
        <v>-238.25999999999976</v>
      </c>
    </row>
    <row r="94" spans="1:6" x14ac:dyDescent="0.25">
      <c r="A94" s="26">
        <v>44245</v>
      </c>
      <c r="B94" s="23" t="s">
        <v>15</v>
      </c>
      <c r="C94" s="23" t="s">
        <v>149</v>
      </c>
      <c r="D94" s="23">
        <v>31.67</v>
      </c>
      <c r="E94" s="24"/>
      <c r="F94" s="5">
        <f>IF(Tableau13[[#This Row],[Colonne1]]="","",F93+Tableau13[[#This Row],[Colonne3]]-Tableau13[[#This Row],[Colonne4]])</f>
        <v>-206.58999999999975</v>
      </c>
    </row>
    <row r="95" spans="1:6" x14ac:dyDescent="0.25">
      <c r="A95" s="23"/>
      <c r="B95" s="23" t="s">
        <v>29</v>
      </c>
      <c r="C95" s="23" t="s">
        <v>150</v>
      </c>
      <c r="D95" s="23"/>
      <c r="E95" s="24">
        <v>48</v>
      </c>
      <c r="F95" s="5">
        <f>IF(Tableau13[[#This Row],[Colonne1]]="","",F94+Tableau13[[#This Row],[Colonne3]]-Tableau13[[#This Row],[Colonne4]])</f>
        <v>-254.58999999999975</v>
      </c>
    </row>
    <row r="96" spans="1:6" x14ac:dyDescent="0.25">
      <c r="A96" s="26">
        <v>44246</v>
      </c>
      <c r="B96" s="23" t="s">
        <v>4</v>
      </c>
      <c r="C96" s="23"/>
      <c r="D96" s="23">
        <v>1795.1</v>
      </c>
      <c r="E96" s="24"/>
      <c r="F96" s="25">
        <f>IF(Tableau13[[#This Row],[Colonne1]]="","",F95+Tableau13[[#This Row],[Colonne3]]-Tableau13[[#This Row],[Colonne4]])</f>
        <v>1540.5100000000002</v>
      </c>
    </row>
    <row r="97" spans="1:6" x14ac:dyDescent="0.25">
      <c r="A97" s="23"/>
      <c r="B97" s="23" t="s">
        <v>15</v>
      </c>
      <c r="C97" s="23" t="s">
        <v>151</v>
      </c>
      <c r="D97" s="23"/>
      <c r="E97" s="24">
        <v>35.85</v>
      </c>
      <c r="F97" s="25">
        <f>IF(Tableau13[[#This Row],[Colonne1]]="","",F96+Tableau13[[#This Row],[Colonne3]]-Tableau13[[#This Row],[Colonne4]])</f>
        <v>1504.6600000000003</v>
      </c>
    </row>
    <row r="98" spans="1:6" x14ac:dyDescent="0.25">
      <c r="A98" s="23"/>
      <c r="B98" s="23" t="s">
        <v>13</v>
      </c>
      <c r="C98" s="23" t="s">
        <v>152</v>
      </c>
      <c r="D98" s="23"/>
      <c r="E98" s="24">
        <v>16.34</v>
      </c>
      <c r="F98" s="25">
        <f>IF(Tableau13[[#This Row],[Colonne1]]="","",F97+Tableau13[[#This Row],[Colonne3]]-Tableau13[[#This Row],[Colonne4]])</f>
        <v>1488.3200000000004</v>
      </c>
    </row>
    <row r="99" spans="1:6" x14ac:dyDescent="0.25">
      <c r="A99" s="26">
        <v>44247</v>
      </c>
      <c r="B99" s="23" t="s">
        <v>13</v>
      </c>
      <c r="C99" s="23" t="s">
        <v>25</v>
      </c>
      <c r="D99" s="23"/>
      <c r="E99" s="24">
        <v>11.6</v>
      </c>
      <c r="F99" s="25">
        <f>IF(Tableau13[[#This Row],[Colonne1]]="","",F98+Tableau13[[#This Row],[Colonne3]]-Tableau13[[#This Row],[Colonne4]])</f>
        <v>1476.7200000000005</v>
      </c>
    </row>
    <row r="100" spans="1:6" x14ac:dyDescent="0.25">
      <c r="A100" s="23"/>
      <c r="B100" s="23" t="s">
        <v>13</v>
      </c>
      <c r="C100" s="23" t="s">
        <v>17</v>
      </c>
      <c r="D100" s="23"/>
      <c r="E100" s="24">
        <v>9.89</v>
      </c>
      <c r="F100" s="25">
        <f>IF(Tableau13[[#This Row],[Colonne1]]="","",F99+Tableau13[[#This Row],[Colonne3]]-Tableau13[[#This Row],[Colonne4]])</f>
        <v>1466.8300000000004</v>
      </c>
    </row>
    <row r="101" spans="1:6" x14ac:dyDescent="0.25">
      <c r="A101" s="23"/>
      <c r="B101" s="23" t="s">
        <v>12</v>
      </c>
      <c r="C101" s="23"/>
      <c r="D101" s="23"/>
      <c r="E101" s="24">
        <v>0.81</v>
      </c>
      <c r="F101" s="25">
        <f>IF(Tableau13[[#This Row],[Colonne1]]="","",F100+Tableau13[[#This Row],[Colonne3]]-Tableau13[[#This Row],[Colonne4]])</f>
        <v>1466.0200000000004</v>
      </c>
    </row>
    <row r="102" spans="1:6" x14ac:dyDescent="0.25">
      <c r="A102" s="26">
        <v>44248</v>
      </c>
      <c r="B102" s="23" t="s">
        <v>12</v>
      </c>
      <c r="C102" s="23"/>
      <c r="D102" s="23"/>
      <c r="E102" s="24">
        <v>0.51</v>
      </c>
      <c r="F102" s="25">
        <f>IF(Tableau13[[#This Row],[Colonne1]]="","",F101+Tableau13[[#This Row],[Colonne3]]-Tableau13[[#This Row],[Colonne4]])</f>
        <v>1465.5100000000004</v>
      </c>
    </row>
    <row r="103" spans="1:6" x14ac:dyDescent="0.25">
      <c r="A103" s="26">
        <v>44249</v>
      </c>
      <c r="B103" s="23" t="s">
        <v>42</v>
      </c>
      <c r="C103" s="23" t="s">
        <v>43</v>
      </c>
      <c r="D103" s="23"/>
      <c r="E103" s="24">
        <v>164</v>
      </c>
      <c r="F103" s="25">
        <f>IF(Tableau13[[#This Row],[Colonne1]]="","",F102+Tableau13[[#This Row],[Colonne3]]-Tableau13[[#This Row],[Colonne4]])</f>
        <v>1301.5100000000004</v>
      </c>
    </row>
    <row r="104" spans="1:6" x14ac:dyDescent="0.25">
      <c r="A104" s="26">
        <v>44250</v>
      </c>
      <c r="B104" s="23" t="s">
        <v>19</v>
      </c>
      <c r="C104" s="23" t="s">
        <v>93</v>
      </c>
      <c r="D104" s="23"/>
      <c r="E104" s="24">
        <v>10.3</v>
      </c>
      <c r="F104" s="25">
        <f>IF(Tableau13[[#This Row],[Colonne1]]="","",F103+Tableau13[[#This Row],[Colonne3]]-Tableau13[[#This Row],[Colonne4]])</f>
        <v>1291.2100000000005</v>
      </c>
    </row>
    <row r="105" spans="1:6" x14ac:dyDescent="0.25">
      <c r="A105" s="26">
        <v>44251</v>
      </c>
      <c r="B105" s="23" t="s">
        <v>13</v>
      </c>
      <c r="C105" s="23" t="s">
        <v>14</v>
      </c>
      <c r="D105" s="23"/>
      <c r="E105" s="24">
        <v>66.319999999999993</v>
      </c>
      <c r="F105" s="25">
        <f>IF(Tableau13[[#This Row],[Colonne1]]="","",F104+Tableau13[[#This Row],[Colonne3]]-Tableau13[[#This Row],[Colonne4]])</f>
        <v>1224.8900000000006</v>
      </c>
    </row>
    <row r="106" spans="1:6" x14ac:dyDescent="0.25">
      <c r="A106" s="23"/>
      <c r="B106" s="23" t="s">
        <v>13</v>
      </c>
      <c r="C106" s="23" t="s">
        <v>14</v>
      </c>
      <c r="D106" s="23"/>
      <c r="E106" s="24">
        <v>33.130000000000003</v>
      </c>
      <c r="F106" s="25">
        <f>IF(Tableau13[[#This Row],[Colonne1]]="","",F105+Tableau13[[#This Row],[Colonne3]]-Tableau13[[#This Row],[Colonne4]])</f>
        <v>1191.7600000000004</v>
      </c>
    </row>
    <row r="107" spans="1:6" x14ac:dyDescent="0.25">
      <c r="A107" s="23"/>
      <c r="B107" s="23" t="s">
        <v>12</v>
      </c>
      <c r="C107" s="23"/>
      <c r="D107" s="23"/>
      <c r="E107" s="24">
        <v>0.7</v>
      </c>
      <c r="F107" s="25">
        <f>IF(Tableau13[[#This Row],[Colonne1]]="","",F106+Tableau13[[#This Row],[Colonne3]]-Tableau13[[#This Row],[Colonne4]])</f>
        <v>1191.0600000000004</v>
      </c>
    </row>
    <row r="108" spans="1:6" x14ac:dyDescent="0.25">
      <c r="A108" s="26">
        <v>44252</v>
      </c>
      <c r="B108" s="23" t="s">
        <v>120</v>
      </c>
      <c r="C108" s="23" t="s">
        <v>153</v>
      </c>
      <c r="D108" s="23"/>
      <c r="E108" s="24">
        <v>12.08</v>
      </c>
      <c r="F108" s="25">
        <f>IF(Tableau13[[#This Row],[Colonne1]]="","",F107+Tableau13[[#This Row],[Colonne3]]-Tableau13[[#This Row],[Colonne4]])</f>
        <v>1178.9800000000005</v>
      </c>
    </row>
    <row r="109" spans="1:6" x14ac:dyDescent="0.25">
      <c r="A109" s="26">
        <v>44253</v>
      </c>
      <c r="B109" s="23" t="s">
        <v>120</v>
      </c>
      <c r="C109" s="23" t="s">
        <v>145</v>
      </c>
      <c r="D109" s="23"/>
      <c r="E109" s="24">
        <v>25.3</v>
      </c>
      <c r="F109" s="25">
        <f>IF(Tableau13[[#This Row],[Colonne1]]="","",F108+Tableau13[[#This Row],[Colonne3]]-Tableau13[[#This Row],[Colonne4]])</f>
        <v>1153.6800000000005</v>
      </c>
    </row>
    <row r="110" spans="1:6" x14ac:dyDescent="0.25">
      <c r="A110" s="23"/>
      <c r="B110" s="23" t="s">
        <v>12</v>
      </c>
      <c r="C110" s="23"/>
      <c r="D110" s="23"/>
      <c r="E110" s="24">
        <v>0.92</v>
      </c>
      <c r="F110" s="25">
        <f>IF(Tableau13[[#This Row],[Colonne1]]="","",F109+Tableau13[[#This Row],[Colonne3]]-Tableau13[[#This Row],[Colonne4]])</f>
        <v>1152.7600000000004</v>
      </c>
    </row>
    <row r="111" spans="1:6" x14ac:dyDescent="0.25">
      <c r="A111" s="11">
        <v>44254</v>
      </c>
      <c r="B111" t="s">
        <v>13</v>
      </c>
      <c r="C111" t="s">
        <v>25</v>
      </c>
      <c r="E111" s="17">
        <v>13.1</v>
      </c>
      <c r="F111" s="5">
        <f>IF(Tableau13[[#This Row],[Colonne1]]="","",F110+Tableau13[[#This Row],[Colonne3]]-Tableau13[[#This Row],[Colonne4]])</f>
        <v>1139.6600000000005</v>
      </c>
    </row>
    <row r="112" spans="1:6" x14ac:dyDescent="0.25">
      <c r="B112" t="s">
        <v>12</v>
      </c>
      <c r="E112" s="17">
        <v>0.7</v>
      </c>
      <c r="F112" s="5">
        <f>IF(Tableau13[[#This Row],[Colonne1]]="","",F111+Tableau13[[#This Row],[Colonne3]]-Tableau13[[#This Row],[Colonne4]])</f>
        <v>1138.9600000000005</v>
      </c>
    </row>
    <row r="113" spans="1:6" x14ac:dyDescent="0.25">
      <c r="A113" s="11">
        <v>44255</v>
      </c>
      <c r="B113" t="s">
        <v>12</v>
      </c>
      <c r="E113" s="17">
        <v>0.9</v>
      </c>
      <c r="F113" s="5">
        <f>IF(Tableau13[[#This Row],[Colonne1]]="","",F112+Tableau13[[#This Row],[Colonne3]]-Tableau13[[#This Row],[Colonne4]])</f>
        <v>1138.0600000000004</v>
      </c>
    </row>
    <row r="114" spans="1:6" x14ac:dyDescent="0.25">
      <c r="A114" s="11">
        <v>44256</v>
      </c>
      <c r="B114" t="s">
        <v>26</v>
      </c>
      <c r="C114" t="s">
        <v>27</v>
      </c>
      <c r="E114" s="17">
        <v>210</v>
      </c>
      <c r="F114" s="5">
        <f>IF(Tableau13[[#This Row],[Colonne1]]="","",F113+Tableau13[[#This Row],[Colonne3]]-Tableau13[[#This Row],[Colonne4]])</f>
        <v>928.0600000000004</v>
      </c>
    </row>
    <row r="115" spans="1:6" x14ac:dyDescent="0.25">
      <c r="A115" s="11">
        <v>44258</v>
      </c>
      <c r="B115" t="s">
        <v>13</v>
      </c>
      <c r="C115" t="s">
        <v>14</v>
      </c>
      <c r="E115" s="17">
        <v>114.67</v>
      </c>
      <c r="F115" s="5">
        <f>IF(Tableau13[[#This Row],[Colonne1]]="","",F114+Tableau13[[#This Row],[Colonne3]]-Tableau13[[#This Row],[Colonne4]])</f>
        <v>813.39000000000044</v>
      </c>
    </row>
    <row r="116" spans="1:6" x14ac:dyDescent="0.25">
      <c r="B116" t="s">
        <v>13</v>
      </c>
      <c r="C116" t="s">
        <v>14</v>
      </c>
      <c r="E116" s="17">
        <v>33.380000000000003</v>
      </c>
      <c r="F116" s="5">
        <f>IF(Tableau13[[#This Row],[Colonne1]]="","",F115+Tableau13[[#This Row],[Colonne3]]-Tableau13[[#This Row],[Colonne4]])</f>
        <v>780.01000000000045</v>
      </c>
    </row>
    <row r="117" spans="1:6" x14ac:dyDescent="0.25">
      <c r="A117" s="11">
        <v>44259</v>
      </c>
      <c r="B117" t="s">
        <v>13</v>
      </c>
      <c r="C117" t="s">
        <v>24</v>
      </c>
      <c r="E117" s="17">
        <v>14.57</v>
      </c>
      <c r="F117" s="5">
        <f>IF(Tableau13[[#This Row],[Colonne1]]="","",F116+Tableau13[[#This Row],[Colonne3]]-Tableau13[[#This Row],[Colonne4]])</f>
        <v>765.4400000000004</v>
      </c>
    </row>
    <row r="118" spans="1:6" x14ac:dyDescent="0.25">
      <c r="A118" s="11">
        <v>44291</v>
      </c>
      <c r="B118" t="s">
        <v>29</v>
      </c>
      <c r="C118" t="s">
        <v>141</v>
      </c>
      <c r="E118" s="17">
        <v>56.66</v>
      </c>
      <c r="F118" s="5">
        <f>IF(Tableau13[[#This Row],[Colonne1]]="","",F117+Tableau13[[#This Row],[Colonne3]]-Tableau13[[#This Row],[Colonne4]])</f>
        <v>708.78000000000043</v>
      </c>
    </row>
    <row r="119" spans="1:6" x14ac:dyDescent="0.25">
      <c r="B119" t="s">
        <v>15</v>
      </c>
      <c r="C119" t="s">
        <v>151</v>
      </c>
      <c r="E119" s="17">
        <v>44.15</v>
      </c>
      <c r="F119" s="5">
        <f>IF(Tableau13[[#This Row],[Colonne1]]="","",F118+Tableau13[[#This Row],[Colonne3]]-Tableau13[[#This Row],[Colonne4]])</f>
        <v>664.63000000000045</v>
      </c>
    </row>
    <row r="120" spans="1:6" x14ac:dyDescent="0.25">
      <c r="B120" t="s">
        <v>19</v>
      </c>
      <c r="C120" t="s">
        <v>93</v>
      </c>
      <c r="E120" s="17">
        <v>9.1</v>
      </c>
      <c r="F120" s="5">
        <f>IF(Tableau13[[#This Row],[Colonne1]]="","",F119+Tableau13[[#This Row],[Colonne3]]-Tableau13[[#This Row],[Colonne4]])</f>
        <v>655.53000000000043</v>
      </c>
    </row>
    <row r="121" spans="1:6" x14ac:dyDescent="0.25">
      <c r="B121" t="s">
        <v>33</v>
      </c>
      <c r="C121" t="s">
        <v>154</v>
      </c>
      <c r="E121" s="17">
        <v>7</v>
      </c>
      <c r="F121" s="5">
        <f>IF(Tableau13[[#This Row],[Colonne1]]="","",F120+Tableau13[[#This Row],[Colonne3]]-Tableau13[[#This Row],[Colonne4]])</f>
        <v>648.53000000000043</v>
      </c>
    </row>
    <row r="122" spans="1:6" x14ac:dyDescent="0.25">
      <c r="B122" t="s">
        <v>12</v>
      </c>
      <c r="E122" s="17">
        <v>0.43</v>
      </c>
      <c r="F122" s="5">
        <f>IF(Tableau13[[#This Row],[Colonne1]]="","",F121+Tableau13[[#This Row],[Colonne3]]-Tableau13[[#This Row],[Colonne4]])</f>
        <v>648.10000000000048</v>
      </c>
    </row>
    <row r="123" spans="1:6" x14ac:dyDescent="0.25">
      <c r="A123" s="11">
        <v>44261</v>
      </c>
      <c r="B123" t="s">
        <v>120</v>
      </c>
      <c r="C123" t="s">
        <v>155</v>
      </c>
      <c r="E123" s="17">
        <v>17.97</v>
      </c>
      <c r="F123" s="5">
        <f>IF(Tableau13[[#This Row],[Colonne1]]="","",F122+Tableau13[[#This Row],[Colonne3]]-Tableau13[[#This Row],[Colonne4]])</f>
        <v>630.13000000000045</v>
      </c>
    </row>
    <row r="124" spans="1:6" x14ac:dyDescent="0.25">
      <c r="B124" t="s">
        <v>15</v>
      </c>
      <c r="C124" t="s">
        <v>156</v>
      </c>
      <c r="E124" s="17">
        <v>8</v>
      </c>
      <c r="F124" s="5">
        <f>IF(Tableau13[[#This Row],[Colonne1]]="","",F123+Tableau13[[#This Row],[Colonne3]]-Tableau13[[#This Row],[Colonne4]])</f>
        <v>622.13000000000045</v>
      </c>
    </row>
    <row r="125" spans="1:6" x14ac:dyDescent="0.25">
      <c r="B125" t="s">
        <v>13</v>
      </c>
      <c r="C125" t="s">
        <v>25</v>
      </c>
      <c r="E125" s="17">
        <v>7.9</v>
      </c>
      <c r="F125" s="5">
        <f>IF(Tableau13[[#This Row],[Colonne1]]="","",F124+Tableau13[[#This Row],[Colonne3]]-Tableau13[[#This Row],[Colonne4]])</f>
        <v>614.23000000000047</v>
      </c>
    </row>
    <row r="126" spans="1:6" x14ac:dyDescent="0.25">
      <c r="B126" t="s">
        <v>12</v>
      </c>
      <c r="E126" s="17">
        <v>2.09</v>
      </c>
      <c r="F126" s="5">
        <f>IF(Tableau13[[#This Row],[Colonne1]]="","",F125+Tableau13[[#This Row],[Colonne3]]-Tableau13[[#This Row],[Colonne4]])</f>
        <v>612.14000000000044</v>
      </c>
    </row>
    <row r="127" spans="1:6" x14ac:dyDescent="0.25">
      <c r="A127" s="11">
        <v>44262</v>
      </c>
      <c r="B127" t="s">
        <v>12</v>
      </c>
      <c r="E127" s="17">
        <v>0.13</v>
      </c>
      <c r="F127" s="5">
        <f>IF(Tableau13[[#This Row],[Colonne1]]="","",F126+Tableau13[[#This Row],[Colonne3]]-Tableau13[[#This Row],[Colonne4]])</f>
        <v>612.01000000000045</v>
      </c>
    </row>
    <row r="128" spans="1:6" x14ac:dyDescent="0.25">
      <c r="B128" t="s">
        <v>15</v>
      </c>
      <c r="C128" t="s">
        <v>91</v>
      </c>
      <c r="E128" s="17">
        <v>40</v>
      </c>
      <c r="F128" s="5">
        <f>IF(Tableau13[[#This Row],[Colonne1]]="","",F127+Tableau13[[#This Row],[Colonne3]]-Tableau13[[#This Row],[Colonne4]])</f>
        <v>572.01000000000045</v>
      </c>
    </row>
    <row r="129" spans="1:6" x14ac:dyDescent="0.25">
      <c r="A129" s="11">
        <v>44265</v>
      </c>
      <c r="B129" t="s">
        <v>13</v>
      </c>
      <c r="C129" t="s">
        <v>14</v>
      </c>
      <c r="E129" s="17">
        <v>66.42</v>
      </c>
      <c r="F129" s="5">
        <f>IF(Tableau13[[#This Row],[Colonne1]]="","",F128+Tableau13[[#This Row],[Colonne3]]-Tableau13[[#This Row],[Colonne4]])</f>
        <v>505.59000000000043</v>
      </c>
    </row>
    <row r="130" spans="1:6" x14ac:dyDescent="0.25">
      <c r="B130" t="s">
        <v>13</v>
      </c>
      <c r="C130" t="s">
        <v>14</v>
      </c>
      <c r="E130" s="17">
        <v>42.2</v>
      </c>
      <c r="F130" s="5">
        <f>IF(Tableau13[[#This Row],[Colonne1]]="","",F129+Tableau13[[#This Row],[Colonne3]]-Tableau13[[#This Row],[Colonne4]])</f>
        <v>463.39000000000044</v>
      </c>
    </row>
    <row r="131" spans="1:6" x14ac:dyDescent="0.25">
      <c r="A131" s="11">
        <v>44267</v>
      </c>
      <c r="B131" t="s">
        <v>15</v>
      </c>
      <c r="C131" s="6" t="s">
        <v>151</v>
      </c>
      <c r="E131" s="17">
        <v>46.45</v>
      </c>
      <c r="F131" s="5">
        <f>IF(Tableau13[[#This Row],[Colonne1]]="","",F130+Tableau13[[#This Row],[Colonne3]]-Tableau13[[#This Row],[Colonne4]])</f>
        <v>416.94000000000045</v>
      </c>
    </row>
    <row r="132" spans="1:6" x14ac:dyDescent="0.25">
      <c r="B132" t="s">
        <v>13</v>
      </c>
      <c r="C132" t="s">
        <v>17</v>
      </c>
      <c r="E132" s="17">
        <v>27.87</v>
      </c>
      <c r="F132" s="5">
        <f>IF(Tableau13[[#This Row],[Colonne1]]="","",F131+Tableau13[[#This Row],[Colonne3]]-Tableau13[[#This Row],[Colonne4]])</f>
        <v>389.07000000000045</v>
      </c>
    </row>
    <row r="133" spans="1:6" x14ac:dyDescent="0.25">
      <c r="A133" s="11">
        <v>44268</v>
      </c>
      <c r="B133" t="s">
        <v>120</v>
      </c>
      <c r="C133" t="s">
        <v>124</v>
      </c>
      <c r="E133" s="17">
        <v>14.98</v>
      </c>
      <c r="F133" s="5">
        <f>IF(Tableau13[[#This Row],[Colonne1]]="","",F132+Tableau13[[#This Row],[Colonne3]]-Tableau13[[#This Row],[Colonne4]])</f>
        <v>374.09000000000043</v>
      </c>
    </row>
    <row r="134" spans="1:6" x14ac:dyDescent="0.25">
      <c r="B134" t="s">
        <v>13</v>
      </c>
      <c r="C134" t="s">
        <v>25</v>
      </c>
      <c r="E134" s="17">
        <v>7.9</v>
      </c>
      <c r="F134" s="5">
        <f>IF(Tableau13[[#This Row],[Colonne1]]="","",F133+Tableau13[[#This Row],[Colonne3]]-Tableau13[[#This Row],[Colonne4]])</f>
        <v>366.19000000000045</v>
      </c>
    </row>
    <row r="135" spans="1:6" x14ac:dyDescent="0.25">
      <c r="A135" s="11"/>
      <c r="B135" t="s">
        <v>12</v>
      </c>
      <c r="E135" s="17">
        <v>0.68</v>
      </c>
      <c r="F135" s="5">
        <f>IF(Tableau13[[#This Row],[Colonne1]]="","",F134+Tableau13[[#This Row],[Colonne3]]-Tableau13[[#This Row],[Colonne4]])</f>
        <v>365.51000000000045</v>
      </c>
    </row>
    <row r="136" spans="1:6" x14ac:dyDescent="0.25">
      <c r="A136" s="11">
        <v>44269</v>
      </c>
      <c r="B136" t="s">
        <v>29</v>
      </c>
      <c r="C136" t="s">
        <v>157</v>
      </c>
      <c r="E136" s="17">
        <v>209.72</v>
      </c>
      <c r="F136" s="5">
        <f>IF(Tableau13[[#This Row],[Colonne1]]="","",F135+Tableau13[[#This Row],[Colonne3]]-Tableau13[[#This Row],[Colonne4]])</f>
        <v>155.79000000000045</v>
      </c>
    </row>
    <row r="137" spans="1:6" x14ac:dyDescent="0.25">
      <c r="B137" t="s">
        <v>49</v>
      </c>
      <c r="C137" t="s">
        <v>158</v>
      </c>
      <c r="E137" s="17">
        <v>125</v>
      </c>
      <c r="F137" s="5">
        <f>IF(Tableau13[[#This Row],[Colonne1]]="","",F136+Tableau13[[#This Row],[Colonne3]]-Tableau13[[#This Row],[Colonne4]])</f>
        <v>30.790000000000447</v>
      </c>
    </row>
    <row r="138" spans="1:6" x14ac:dyDescent="0.25">
      <c r="B138" t="s">
        <v>12</v>
      </c>
      <c r="E138" s="17">
        <v>0.12</v>
      </c>
      <c r="F138" s="5">
        <f>IF(Tableau13[[#This Row],[Colonne1]]="","",F137+Tableau13[[#This Row],[Colonne3]]-Tableau13[[#This Row],[Colonne4]])</f>
        <v>30.670000000000446</v>
      </c>
    </row>
    <row r="139" spans="1:6" x14ac:dyDescent="0.25">
      <c r="A139" s="11">
        <v>44270</v>
      </c>
      <c r="B139" t="s">
        <v>33</v>
      </c>
      <c r="C139" t="s">
        <v>159</v>
      </c>
      <c r="E139" s="17">
        <v>14.5</v>
      </c>
      <c r="F139" s="5">
        <f>IF(Tableau13[[#This Row],[Colonne1]]="","",F138+Tableau13[[#This Row],[Colonne3]]-Tableau13[[#This Row],[Colonne4]])</f>
        <v>16.170000000000446</v>
      </c>
    </row>
    <row r="140" spans="1:6" x14ac:dyDescent="0.25">
      <c r="A140" s="11">
        <v>44271</v>
      </c>
      <c r="B140" t="s">
        <v>160</v>
      </c>
      <c r="C140" t="s">
        <v>45</v>
      </c>
      <c r="E140" s="17">
        <v>78.540000000000006</v>
      </c>
      <c r="F140" s="5">
        <f>IF(Tableau13[[#This Row],[Colonne1]]="","",F139+Tableau13[[#This Row],[Colonne3]]-Tableau13[[#This Row],[Colonne4]])</f>
        <v>-62.369999999999564</v>
      </c>
    </row>
    <row r="141" spans="1:6" x14ac:dyDescent="0.25">
      <c r="A141" s="11">
        <v>44272</v>
      </c>
      <c r="B141" t="s">
        <v>13</v>
      </c>
      <c r="C141" t="s">
        <v>14</v>
      </c>
      <c r="E141" s="17">
        <v>90.77</v>
      </c>
      <c r="F141" s="5">
        <f>IF(Tableau13[[#This Row],[Colonne1]]="","",F140+Tableau13[[#This Row],[Colonne3]]-Tableau13[[#This Row],[Colonne4]])</f>
        <v>-153.13999999999956</v>
      </c>
    </row>
    <row r="142" spans="1:6" x14ac:dyDescent="0.25">
      <c r="B142" t="s">
        <v>13</v>
      </c>
      <c r="C142" t="s">
        <v>14</v>
      </c>
      <c r="E142" s="17">
        <v>53.64</v>
      </c>
      <c r="F142" s="5">
        <f>IF(Tableau13[[#This Row],[Colonne1]]="","",F141+Tableau13[[#This Row],[Colonne3]]-Tableau13[[#This Row],[Colonne4]])</f>
        <v>-206.77999999999957</v>
      </c>
    </row>
    <row r="143" spans="1:6" x14ac:dyDescent="0.25">
      <c r="A143" s="11">
        <v>44274</v>
      </c>
      <c r="B143" t="s">
        <v>146</v>
      </c>
      <c r="C143" t="s">
        <v>161</v>
      </c>
      <c r="D143">
        <v>150</v>
      </c>
      <c r="E143" s="17"/>
      <c r="F143" s="5">
        <f>IF(Tableau13[[#This Row],[Colonne1]]="","",F142+Tableau13[[#This Row],[Colonne3]]-Tableau13[[#This Row],[Colonne4]])</f>
        <v>-56.779999999999575</v>
      </c>
    </row>
    <row r="144" spans="1:6" x14ac:dyDescent="0.25">
      <c r="B144" t="s">
        <v>19</v>
      </c>
      <c r="C144" t="s">
        <v>93</v>
      </c>
      <c r="E144" s="17">
        <v>9.1</v>
      </c>
      <c r="F144" s="5">
        <f>IF(Tableau13[[#This Row],[Colonne1]]="","",F143+Tableau13[[#This Row],[Colonne3]]-Tableau13[[#This Row],[Colonne4]])</f>
        <v>-65.879999999999569</v>
      </c>
    </row>
    <row r="145" spans="1:9" x14ac:dyDescent="0.25">
      <c r="A145" s="11">
        <v>44275</v>
      </c>
      <c r="B145" t="s">
        <v>13</v>
      </c>
      <c r="C145" t="s">
        <v>25</v>
      </c>
      <c r="E145" s="17">
        <v>8.8000000000000007</v>
      </c>
      <c r="F145" s="5">
        <f>IF(Tableau13[[#This Row],[Colonne1]]="","",F144+Tableau13[[#This Row],[Colonne3]]-Tableau13[[#This Row],[Colonne4]])</f>
        <v>-74.679999999999566</v>
      </c>
    </row>
    <row r="146" spans="1:9" x14ac:dyDescent="0.25">
      <c r="A146" s="11">
        <v>44277</v>
      </c>
      <c r="B146" t="s">
        <v>42</v>
      </c>
      <c r="C146" t="s">
        <v>43</v>
      </c>
      <c r="E146" s="17">
        <v>164</v>
      </c>
      <c r="F146" s="5">
        <f>IF(Tableau13[[#This Row],[Colonne1]]="","",F145+Tableau13[[#This Row],[Colonne3]]-Tableau13[[#This Row],[Colonne4]])</f>
        <v>-238.67999999999955</v>
      </c>
    </row>
    <row r="147" spans="1:9" x14ac:dyDescent="0.25">
      <c r="A147" s="11">
        <v>44279</v>
      </c>
      <c r="B147" t="s">
        <v>4</v>
      </c>
      <c r="D147">
        <v>1795.1</v>
      </c>
      <c r="E147" s="17"/>
      <c r="F147" s="5">
        <f>IF(Tableau13[[#This Row],[Colonne1]]="","",F146+Tableau13[[#This Row],[Colonne3]]-Tableau13[[#This Row],[Colonne4]])</f>
        <v>1556.4200000000003</v>
      </c>
    </row>
    <row r="148" spans="1:9" x14ac:dyDescent="0.25">
      <c r="B148" t="s">
        <v>13</v>
      </c>
      <c r="C148" t="s">
        <v>14</v>
      </c>
      <c r="E148" s="17">
        <v>62.13</v>
      </c>
      <c r="F148" s="5">
        <f>IF(Tableau13[[#This Row],[Colonne1]]="","",F147+Tableau13[[#This Row],[Colonne3]]-Tableau13[[#This Row],[Colonne4]])</f>
        <v>1494.2900000000002</v>
      </c>
    </row>
    <row r="149" spans="1:9" x14ac:dyDescent="0.25">
      <c r="A149" s="11"/>
      <c r="B149" t="s">
        <v>13</v>
      </c>
      <c r="C149" t="s">
        <v>14</v>
      </c>
      <c r="E149" s="17">
        <v>50.88</v>
      </c>
      <c r="F149" s="5">
        <f>IF(Tableau13[[#This Row],[Colonne1]]="","",F148+Tableau13[[#This Row],[Colonne3]]-Tableau13[[#This Row],[Colonne4]])</f>
        <v>1443.41</v>
      </c>
      <c r="I149" s="5"/>
    </row>
    <row r="150" spans="1:9" x14ac:dyDescent="0.25">
      <c r="A150" s="11">
        <v>44280</v>
      </c>
      <c r="B150" t="s">
        <v>15</v>
      </c>
      <c r="C150" t="s">
        <v>162</v>
      </c>
      <c r="D150">
        <v>208.5</v>
      </c>
      <c r="E150" s="17"/>
      <c r="F150" s="5">
        <f>IF(Tableau13[[#This Row],[Colonne1]]="","",F149+Tableau13[[#This Row],[Colonne3]]-Tableau13[[#This Row],[Colonne4]])</f>
        <v>1651.91</v>
      </c>
    </row>
    <row r="151" spans="1:9" x14ac:dyDescent="0.25">
      <c r="B151" t="s">
        <v>15</v>
      </c>
      <c r="C151" t="s">
        <v>151</v>
      </c>
      <c r="E151" s="17">
        <v>17</v>
      </c>
      <c r="F151" s="5">
        <f>IF(Tableau13[[#This Row],[Colonne1]]="","",F150+Tableau13[[#This Row],[Colonne3]]-Tableau13[[#This Row],[Colonne4]])</f>
        <v>1634.91</v>
      </c>
    </row>
    <row r="152" spans="1:9" x14ac:dyDescent="0.25">
      <c r="B152" t="s">
        <v>163</v>
      </c>
      <c r="C152" t="s">
        <v>164</v>
      </c>
      <c r="E152" s="17">
        <v>9.99</v>
      </c>
      <c r="F152" s="5">
        <f>IF(Tableau13[[#This Row],[Colonne1]]="","",F151+Tableau13[[#This Row],[Colonne3]]-Tableau13[[#This Row],[Colonne4]])</f>
        <v>1624.92</v>
      </c>
    </row>
    <row r="153" spans="1:9" x14ac:dyDescent="0.25">
      <c r="A153" s="11"/>
      <c r="B153" t="s">
        <v>120</v>
      </c>
      <c r="C153" t="s">
        <v>54</v>
      </c>
      <c r="E153" s="17">
        <v>8.6999999999999993</v>
      </c>
      <c r="F153" s="5">
        <f>IF(Tableau13[[#This Row],[Colonne1]]="","",F152+Tableau13[[#This Row],[Colonne3]]-Tableau13[[#This Row],[Colonne4]])</f>
        <v>1616.22</v>
      </c>
    </row>
    <row r="154" spans="1:9" x14ac:dyDescent="0.25">
      <c r="A154" s="11"/>
      <c r="B154" t="s">
        <v>120</v>
      </c>
      <c r="C154" t="s">
        <v>165</v>
      </c>
      <c r="E154" s="17">
        <v>5.97</v>
      </c>
      <c r="F154" s="5">
        <f>IF(Tableau13[[#This Row],[Colonne1]]="","",F153+Tableau13[[#This Row],[Colonne3]]-Tableau13[[#This Row],[Colonne4]])</f>
        <v>1610.25</v>
      </c>
    </row>
    <row r="155" spans="1:9" x14ac:dyDescent="0.25">
      <c r="A155" s="11">
        <v>44281</v>
      </c>
      <c r="B155" t="s">
        <v>64</v>
      </c>
      <c r="C155" t="s">
        <v>172</v>
      </c>
      <c r="E155" s="17">
        <v>74.400000000000006</v>
      </c>
      <c r="F155" s="16">
        <f>IF(Tableau13[[#This Row],[Colonne1]]="","",F154+Tableau13[[#This Row],[Colonne3]]-Tableau13[[#This Row],[Colonne4]])</f>
        <v>1535.85</v>
      </c>
    </row>
    <row r="156" spans="1:9" x14ac:dyDescent="0.25">
      <c r="B156" t="s">
        <v>64</v>
      </c>
      <c r="C156" t="s">
        <v>173</v>
      </c>
      <c r="E156" s="17">
        <v>37.450000000000003</v>
      </c>
      <c r="F156" s="16">
        <f>IF(Tableau13[[#This Row],[Colonne1]]="","",F155+Tableau13[[#This Row],[Colonne3]]-Tableau13[[#This Row],[Colonne4]])</f>
        <v>1498.3999999999999</v>
      </c>
    </row>
    <row r="157" spans="1:9" x14ac:dyDescent="0.25">
      <c r="B157" t="s">
        <v>13</v>
      </c>
      <c r="C157" t="s">
        <v>152</v>
      </c>
      <c r="E157" s="17">
        <v>23.41</v>
      </c>
      <c r="F157" s="16">
        <f>IF(Tableau13[[#This Row],[Colonne1]]="","",F156+Tableau13[[#This Row],[Colonne3]]-Tableau13[[#This Row],[Colonne4]])</f>
        <v>1474.9899999999998</v>
      </c>
    </row>
    <row r="158" spans="1:9" x14ac:dyDescent="0.25">
      <c r="B158" t="s">
        <v>19</v>
      </c>
      <c r="C158" t="s">
        <v>174</v>
      </c>
      <c r="D158" s="10"/>
      <c r="E158" s="18">
        <v>18.149999999999999</v>
      </c>
      <c r="F158" s="16">
        <f>IF(Tableau13[[#This Row],[Colonne1]]="","",F157+Tableau13[[#This Row],[Colonne3]]-Tableau13[[#This Row],[Colonne4]])</f>
        <v>1456.8399999999997</v>
      </c>
    </row>
    <row r="159" spans="1:9" x14ac:dyDescent="0.25">
      <c r="A159" s="11"/>
      <c r="B159" t="s">
        <v>163</v>
      </c>
      <c r="C159" t="s">
        <v>175</v>
      </c>
      <c r="D159" s="10"/>
      <c r="E159" s="18">
        <v>8.99</v>
      </c>
      <c r="F159" s="16">
        <f>IF(Tableau13[[#This Row],[Colonne1]]="","",F158+Tableau13[[#This Row],[Colonne3]]-Tableau13[[#This Row],[Colonne4]])</f>
        <v>1447.8499999999997</v>
      </c>
    </row>
    <row r="160" spans="1:9" x14ac:dyDescent="0.25">
      <c r="A160" s="11"/>
      <c r="B160" t="s">
        <v>12</v>
      </c>
      <c r="D160" s="10"/>
      <c r="E160" s="18">
        <v>0.01</v>
      </c>
      <c r="F160" s="16">
        <f>IF(Tableau13[[#This Row],[Colonne1]]="","",F159+Tableau13[[#This Row],[Colonne3]]-Tableau13[[#This Row],[Colonne4]])</f>
        <v>1447.8399999999997</v>
      </c>
    </row>
    <row r="161" spans="1:9" x14ac:dyDescent="0.25">
      <c r="A161" s="11">
        <v>44282</v>
      </c>
      <c r="B161" t="s">
        <v>13</v>
      </c>
      <c r="C161" t="s">
        <v>25</v>
      </c>
      <c r="E161" s="17">
        <v>7.9</v>
      </c>
      <c r="F161" s="16">
        <f>IF(Tableau13[[#This Row],[Colonne1]]="","",F160+Tableau13[[#This Row],[Colonne3]]-Tableau13[[#This Row],[Colonne4]])</f>
        <v>1439.9399999999996</v>
      </c>
    </row>
    <row r="162" spans="1:9" x14ac:dyDescent="0.25">
      <c r="A162" s="11"/>
      <c r="B162" t="s">
        <v>12</v>
      </c>
      <c r="E162" s="17">
        <v>2.6</v>
      </c>
      <c r="F162" s="16">
        <f>IF(Tableau13[[#This Row],[Colonne1]]="","",F161+Tableau13[[#This Row],[Colonne3]]-Tableau13[[#This Row],[Colonne4]])</f>
        <v>1437.3399999999997</v>
      </c>
    </row>
    <row r="163" spans="1:9" x14ac:dyDescent="0.25">
      <c r="A163" s="11">
        <v>44283</v>
      </c>
      <c r="B163" t="s">
        <v>12</v>
      </c>
      <c r="E163" s="17">
        <v>0.1</v>
      </c>
      <c r="F163" s="16">
        <f>IF(Tableau13[[#This Row],[Colonne1]]="","",F162+Tableau13[[#This Row],[Colonne3]]-Tableau13[[#This Row],[Colonne4]])</f>
        <v>1437.2399999999998</v>
      </c>
    </row>
    <row r="164" spans="1:9" x14ac:dyDescent="0.25">
      <c r="A164" s="11">
        <v>44285</v>
      </c>
      <c r="B164" t="s">
        <v>15</v>
      </c>
      <c r="C164" t="s">
        <v>166</v>
      </c>
      <c r="E164" s="17">
        <v>231</v>
      </c>
      <c r="F164" s="16">
        <f>IF(Tableau13[[#This Row],[Colonne1]]="","",F163+Tableau13[[#This Row],[Colonne3]]-Tableau13[[#This Row],[Colonne4]])</f>
        <v>1206.2399999999998</v>
      </c>
    </row>
    <row r="165" spans="1:9" x14ac:dyDescent="0.25">
      <c r="A165" s="11"/>
      <c r="B165" t="s">
        <v>13</v>
      </c>
      <c r="C165" t="s">
        <v>14</v>
      </c>
      <c r="E165" s="17">
        <v>78.05</v>
      </c>
      <c r="F165" s="16">
        <f>IF(Tableau13[[#This Row],[Colonne1]]="","",F164+Tableau13[[#This Row],[Colonne3]]-Tableau13[[#This Row],[Colonne4]])</f>
        <v>1128.1899999999998</v>
      </c>
    </row>
    <row r="166" spans="1:9" x14ac:dyDescent="0.25">
      <c r="B166" t="s">
        <v>13</v>
      </c>
      <c r="C166" t="s">
        <v>14</v>
      </c>
      <c r="E166" s="17">
        <v>60.3</v>
      </c>
      <c r="F166" s="16">
        <f>IF(Tableau13[[#This Row],[Colonne1]]="","",F165+Tableau13[[#This Row],[Colonne3]]-Tableau13[[#This Row],[Colonne4]])</f>
        <v>1067.8899999999999</v>
      </c>
    </row>
    <row r="167" spans="1:9" x14ac:dyDescent="0.25">
      <c r="A167" s="11">
        <v>44288</v>
      </c>
      <c r="B167" t="s">
        <v>13</v>
      </c>
      <c r="C167" t="s">
        <v>67</v>
      </c>
      <c r="E167" s="17">
        <v>12.7</v>
      </c>
      <c r="F167" s="16">
        <f>IF(Tableau13[[#This Row],[Colonne1]]="","",F166+Tableau13[[#This Row],[Colonne3]]-Tableau13[[#This Row],[Colonne4]])</f>
        <v>1055.1899999999998</v>
      </c>
    </row>
    <row r="168" spans="1:9" x14ac:dyDescent="0.25">
      <c r="A168" s="11"/>
      <c r="B168" t="s">
        <v>19</v>
      </c>
      <c r="C168" t="s">
        <v>167</v>
      </c>
      <c r="E168" s="17">
        <v>9.1</v>
      </c>
      <c r="F168" s="16">
        <f>IF(Tableau13[[#This Row],[Colonne1]]="","",F167+Tableau13[[#This Row],[Colonne3]]-Tableau13[[#This Row],[Colonne4]])</f>
        <v>1046.0899999999999</v>
      </c>
    </row>
    <row r="169" spans="1:9" x14ac:dyDescent="0.25">
      <c r="A169" s="11"/>
      <c r="B169" t="s">
        <v>15</v>
      </c>
      <c r="C169" t="s">
        <v>151</v>
      </c>
      <c r="E169" s="17">
        <v>8.75</v>
      </c>
      <c r="F169" s="16">
        <f>IF(Tableau13[[#This Row],[Colonne1]]="","",F168+Tableau13[[#This Row],[Colonne3]]-Tableau13[[#This Row],[Colonne4]])</f>
        <v>1037.3399999999999</v>
      </c>
    </row>
    <row r="170" spans="1:9" x14ac:dyDescent="0.25">
      <c r="A170" s="11">
        <v>44289</v>
      </c>
      <c r="B170" t="s">
        <v>13</v>
      </c>
      <c r="C170" t="s">
        <v>25</v>
      </c>
      <c r="E170" s="17">
        <v>15.7</v>
      </c>
      <c r="F170" s="16">
        <f>IF(Tableau13[[#This Row],[Colonne1]]="","",F169+Tableau13[[#This Row],[Colonne3]]-Tableau13[[#This Row],[Colonne4]])</f>
        <v>1021.6399999999999</v>
      </c>
    </row>
    <row r="171" spans="1:9" x14ac:dyDescent="0.25">
      <c r="A171" s="11"/>
      <c r="B171" t="s">
        <v>12</v>
      </c>
      <c r="E171" s="17">
        <v>1.45</v>
      </c>
      <c r="F171" s="16">
        <f>IF(Tableau13[[#This Row],[Colonne1]]="","",F170+Tableau13[[#This Row],[Colonne3]]-Tableau13[[#This Row],[Colonne4]])</f>
        <v>1020.1899999999998</v>
      </c>
    </row>
    <row r="172" spans="1:9" x14ac:dyDescent="0.25">
      <c r="A172" s="11">
        <v>44290</v>
      </c>
      <c r="B172" t="s">
        <v>12</v>
      </c>
      <c r="E172" s="17">
        <v>0.3</v>
      </c>
      <c r="F172" s="16">
        <f>IF(Tableau13[[#This Row],[Colonne1]]="","",F171+Tableau13[[#This Row],[Colonne3]]-Tableau13[[#This Row],[Colonne4]])</f>
        <v>1019.8899999999999</v>
      </c>
      <c r="H172" s="13"/>
    </row>
    <row r="173" spans="1:9" x14ac:dyDescent="0.25">
      <c r="A173" s="11">
        <v>44291</v>
      </c>
      <c r="B173" t="s">
        <v>26</v>
      </c>
      <c r="C173" t="s">
        <v>27</v>
      </c>
      <c r="E173" s="17">
        <v>210</v>
      </c>
      <c r="F173" s="16">
        <f>IF(Tableau13[[#This Row],[Colonne1]]="","",F172+Tableau13[[#This Row],[Colonne3]]-Tableau13[[#This Row],[Colonne4]])</f>
        <v>809.88999999999987</v>
      </c>
    </row>
    <row r="174" spans="1:9" x14ac:dyDescent="0.25">
      <c r="A174" s="11">
        <v>44292</v>
      </c>
      <c r="B174" t="s">
        <v>15</v>
      </c>
      <c r="C174" t="s">
        <v>156</v>
      </c>
      <c r="E174" s="17">
        <v>9</v>
      </c>
      <c r="F174" s="16">
        <f>IF(Tableau13[[#This Row],[Colonne1]]="","",F173+Tableau13[[#This Row],[Colonne3]]-Tableau13[[#This Row],[Colonne4]])</f>
        <v>800.88999999999987</v>
      </c>
    </row>
    <row r="175" spans="1:9" x14ac:dyDescent="0.25">
      <c r="A175" s="11">
        <v>44293</v>
      </c>
      <c r="B175" t="s">
        <v>88</v>
      </c>
      <c r="C175" t="s">
        <v>168</v>
      </c>
      <c r="E175" s="17">
        <v>79.459999999999994</v>
      </c>
      <c r="F175" s="16">
        <f>IF(Tableau13[[#This Row],[Colonne1]]="","",F174+Tableau13[[#This Row],[Colonne3]]-Tableau13[[#This Row],[Colonne4]])</f>
        <v>721.42999999999984</v>
      </c>
      <c r="I175">
        <f>555.67-556</f>
        <v>-0.33000000000004093</v>
      </c>
    </row>
    <row r="176" spans="1:9" x14ac:dyDescent="0.25">
      <c r="A176" s="11">
        <v>44294</v>
      </c>
      <c r="B176" t="s">
        <v>13</v>
      </c>
      <c r="C176" t="s">
        <v>14</v>
      </c>
      <c r="E176" s="17">
        <v>97.36</v>
      </c>
      <c r="F176" s="16">
        <f>IF(Tableau13[[#This Row],[Colonne1]]="","",F175+Tableau13[[#This Row],[Colonne3]]-Tableau13[[#This Row],[Colonne4]])</f>
        <v>624.06999999999982</v>
      </c>
    </row>
    <row r="177" spans="1:6" x14ac:dyDescent="0.25">
      <c r="B177" t="s">
        <v>13</v>
      </c>
      <c r="C177" t="s">
        <v>169</v>
      </c>
      <c r="E177" s="17">
        <v>3.99</v>
      </c>
      <c r="F177" s="16">
        <f>IF(Tableau13[[#This Row],[Colonne1]]="","",F176+Tableau13[[#This Row],[Colonne3]]-Tableau13[[#This Row],[Colonne4]])</f>
        <v>620.07999999999981</v>
      </c>
    </row>
    <row r="178" spans="1:6" x14ac:dyDescent="0.25">
      <c r="A178" s="11">
        <v>44295</v>
      </c>
      <c r="B178" t="s">
        <v>15</v>
      </c>
      <c r="C178" t="s">
        <v>170</v>
      </c>
      <c r="E178" s="17">
        <v>28.5</v>
      </c>
      <c r="F178" s="16">
        <f>IF(Tableau13[[#This Row],[Colonne1]]="","",F177+Tableau13[[#This Row],[Colonne3]]-Tableau13[[#This Row],[Colonne4]])</f>
        <v>591.57999999999981</v>
      </c>
    </row>
    <row r="179" spans="1:6" x14ac:dyDescent="0.25">
      <c r="B179" t="s">
        <v>15</v>
      </c>
      <c r="C179" t="s">
        <v>151</v>
      </c>
      <c r="E179" s="17">
        <v>14.4</v>
      </c>
      <c r="F179" s="16">
        <f>IF(Tableau13[[#This Row],[Colonne1]]="","",F178+Tableau13[[#This Row],[Colonne3]]-Tableau13[[#This Row],[Colonne4]])</f>
        <v>577.17999999999984</v>
      </c>
    </row>
    <row r="180" spans="1:6" x14ac:dyDescent="0.25">
      <c r="A180" s="11"/>
      <c r="B180" t="s">
        <v>15</v>
      </c>
      <c r="C180" t="s">
        <v>171</v>
      </c>
      <c r="E180" s="17">
        <v>14.17</v>
      </c>
      <c r="F180" s="16">
        <f>IF(Tableau13[[#This Row],[Colonne1]]="","",F179+Tableau13[[#This Row],[Colonne3]]-Tableau13[[#This Row],[Colonne4]])</f>
        <v>563.00999999999988</v>
      </c>
    </row>
    <row r="181" spans="1:6" x14ac:dyDescent="0.25">
      <c r="A181" s="11"/>
      <c r="B181" t="s">
        <v>33</v>
      </c>
      <c r="C181" t="s">
        <v>142</v>
      </c>
      <c r="E181" s="17">
        <v>7</v>
      </c>
      <c r="F181" s="16">
        <f>IF(Tableau13[[#This Row],[Colonne1]]="","",F180+Tableau13[[#This Row],[Colonne3]]-Tableau13[[#This Row],[Colonne4]])</f>
        <v>556.00999999999988</v>
      </c>
    </row>
    <row r="182" spans="1:6" x14ac:dyDescent="0.25">
      <c r="A182" s="11"/>
      <c r="B182" t="s">
        <v>12</v>
      </c>
      <c r="E182" s="17">
        <v>0.01</v>
      </c>
      <c r="F182" s="16">
        <f>IF(Tableau13[[#This Row],[Colonne1]]="","",F181+Tableau13[[#This Row],[Colonne3]]-Tableau13[[#This Row],[Colonne4]])</f>
        <v>555.99999999999989</v>
      </c>
    </row>
    <row r="183" spans="1:6" x14ac:dyDescent="0.25">
      <c r="B183" t="s">
        <v>176</v>
      </c>
      <c r="D183" s="10"/>
      <c r="E183" s="18">
        <v>0.33</v>
      </c>
      <c r="F183" s="16">
        <f>IF(Tableau13[[#This Row],[Colonne1]]="","",F182+Tableau13[[#This Row],[Colonne3]]-Tableau13[[#This Row],[Colonne4]])</f>
        <v>555.66999999999985</v>
      </c>
    </row>
    <row r="184" spans="1:6" x14ac:dyDescent="0.25">
      <c r="A184" s="11">
        <v>44296</v>
      </c>
      <c r="B184" t="s">
        <v>21</v>
      </c>
      <c r="C184" t="s">
        <v>177</v>
      </c>
      <c r="D184" s="14"/>
      <c r="E184" s="18">
        <v>25</v>
      </c>
      <c r="F184" s="16">
        <f>IF(Tableau13[[#This Row],[Colonne1]]="","",F183+Tableau13[[#This Row],[Colonne3]]-Tableau13[[#This Row],[Colonne4]])</f>
        <v>530.66999999999985</v>
      </c>
    </row>
    <row r="185" spans="1:6" x14ac:dyDescent="0.25">
      <c r="A185" s="11"/>
      <c r="B185" t="s">
        <v>13</v>
      </c>
      <c r="C185" t="s">
        <v>25</v>
      </c>
      <c r="D185" s="16"/>
      <c r="E185" s="17">
        <v>15.7</v>
      </c>
      <c r="F185" s="16">
        <f>IF(Tableau13[[#This Row],[Colonne1]]="","",F184+Tableau13[[#This Row],[Colonne3]]-Tableau13[[#This Row],[Colonne4]])</f>
        <v>514.9699999999998</v>
      </c>
    </row>
    <row r="186" spans="1:6" x14ac:dyDescent="0.25">
      <c r="B186" t="s">
        <v>12</v>
      </c>
      <c r="D186" s="16"/>
      <c r="E186" s="17">
        <v>1.43</v>
      </c>
      <c r="F186" s="16">
        <f>IF(Tableau13[[#This Row],[Colonne1]]="","",F185+Tableau13[[#This Row],[Colonne3]]-Tableau13[[#This Row],[Colonne4]])</f>
        <v>513.53999999999985</v>
      </c>
    </row>
    <row r="187" spans="1:6" x14ac:dyDescent="0.25">
      <c r="A187" s="11">
        <v>44297</v>
      </c>
      <c r="B187" t="s">
        <v>12</v>
      </c>
      <c r="D187" s="16"/>
      <c r="E187" s="17">
        <v>0.3</v>
      </c>
      <c r="F187" s="16">
        <f>IF(Tableau13[[#This Row],[Colonne1]]="","",F186+Tableau13[[#This Row],[Colonne3]]-Tableau13[[#This Row],[Colonne4]])</f>
        <v>513.2399999999999</v>
      </c>
    </row>
    <row r="188" spans="1:6" x14ac:dyDescent="0.25">
      <c r="A188" s="11">
        <v>44299</v>
      </c>
      <c r="B188" t="s">
        <v>33</v>
      </c>
      <c r="C188" t="s">
        <v>126</v>
      </c>
      <c r="D188" s="16"/>
      <c r="E188" s="17">
        <v>64.34</v>
      </c>
      <c r="F188" s="16">
        <f>IF(Tableau13[[#This Row],[Colonne1]]="","",F187+Tableau13[[#This Row],[Colonne3]]-Tableau13[[#This Row],[Colonne4]])</f>
        <v>448.89999999999986</v>
      </c>
    </row>
    <row r="189" spans="1:6" x14ac:dyDescent="0.25">
      <c r="B189" t="s">
        <v>15</v>
      </c>
      <c r="C189" t="s">
        <v>91</v>
      </c>
      <c r="D189" s="16"/>
      <c r="E189" s="17">
        <v>40</v>
      </c>
      <c r="F189" s="16">
        <f>IF(Tableau13[[#This Row],[Colonne1]]="","",F188+Tableau13[[#This Row],[Colonne3]]-Tableau13[[#This Row],[Colonne4]])</f>
        <v>408.89999999999986</v>
      </c>
    </row>
    <row r="190" spans="1:6" x14ac:dyDescent="0.25">
      <c r="A190" s="11">
        <v>44300</v>
      </c>
      <c r="B190" t="s">
        <v>29</v>
      </c>
      <c r="C190" t="s">
        <v>157</v>
      </c>
      <c r="D190" s="16"/>
      <c r="E190" s="17">
        <v>209.72</v>
      </c>
      <c r="F190" s="16">
        <f>IF(Tableau13[[#This Row],[Colonne1]]="","",F189+Tableau13[[#This Row],[Colonne3]]-Tableau13[[#This Row],[Colonne4]])</f>
        <v>199.17999999999986</v>
      </c>
    </row>
    <row r="191" spans="1:6" x14ac:dyDescent="0.25">
      <c r="B191" t="s">
        <v>13</v>
      </c>
      <c r="C191" t="s">
        <v>14</v>
      </c>
      <c r="D191" s="16"/>
      <c r="E191" s="17">
        <v>62.08</v>
      </c>
      <c r="F191" s="16">
        <f>IF(Tableau13[[#This Row],[Colonne1]]="","",F190+Tableau13[[#This Row],[Colonne3]]-Tableau13[[#This Row],[Colonne4]])</f>
        <v>137.09999999999985</v>
      </c>
    </row>
    <row r="192" spans="1:6" x14ac:dyDescent="0.25">
      <c r="B192" t="s">
        <v>13</v>
      </c>
      <c r="C192" t="s">
        <v>14</v>
      </c>
      <c r="D192" s="16"/>
      <c r="E192" s="17">
        <v>52.28</v>
      </c>
      <c r="F192" s="16">
        <f>IF(Tableau13[[#This Row],[Colonne1]]="","",F191+Tableau13[[#This Row],[Colonne3]]-Tableau13[[#This Row],[Colonne4]])</f>
        <v>84.819999999999851</v>
      </c>
    </row>
    <row r="193" spans="1:6" x14ac:dyDescent="0.25">
      <c r="B193" t="s">
        <v>29</v>
      </c>
      <c r="C193" t="s">
        <v>178</v>
      </c>
      <c r="D193" s="16"/>
      <c r="E193" s="17">
        <v>46.31</v>
      </c>
      <c r="F193" s="16">
        <f>IF(Tableau13[[#This Row],[Colonne1]]="","",F192+Tableau13[[#This Row],[Colonne3]]-Tableau13[[#This Row],[Colonne4]])</f>
        <v>38.509999999999849</v>
      </c>
    </row>
    <row r="194" spans="1:6" x14ac:dyDescent="0.25">
      <c r="A194" s="11">
        <v>44301</v>
      </c>
      <c r="B194" t="s">
        <v>15</v>
      </c>
      <c r="C194" t="s">
        <v>144</v>
      </c>
      <c r="D194" s="16"/>
      <c r="E194" s="17">
        <v>36.5</v>
      </c>
      <c r="F194" s="16">
        <f>IF(Tableau13[[#This Row],[Colonne1]]="","",F193+Tableau13[[#This Row],[Colonne3]]-Tableau13[[#This Row],[Colonne4]])</f>
        <v>2.0099999999998488</v>
      </c>
    </row>
    <row r="195" spans="1:6" x14ac:dyDescent="0.25">
      <c r="B195" t="s">
        <v>15</v>
      </c>
      <c r="C195" t="s">
        <v>151</v>
      </c>
      <c r="D195" s="16"/>
      <c r="E195" s="17">
        <v>5.95</v>
      </c>
      <c r="F195" s="16">
        <f>IF(Tableau13[[#This Row],[Colonne1]]="","",F194+Tableau13[[#This Row],[Colonne3]]-Tableau13[[#This Row],[Colonne4]])</f>
        <v>-3.9400000000001514</v>
      </c>
    </row>
    <row r="196" spans="1:6" x14ac:dyDescent="0.25">
      <c r="B196" t="s">
        <v>12</v>
      </c>
      <c r="D196" s="16"/>
      <c r="E196" s="17">
        <v>0.53</v>
      </c>
      <c r="F196" s="16">
        <f>IF(Tableau13[[#This Row],[Colonne1]]="","",F195+Tableau13[[#This Row],[Colonne3]]-Tableau13[[#This Row],[Colonne4]])</f>
        <v>-4.4700000000001516</v>
      </c>
    </row>
    <row r="197" spans="1:6" x14ac:dyDescent="0.25">
      <c r="A197" s="11">
        <v>44302</v>
      </c>
      <c r="B197" t="s">
        <v>19</v>
      </c>
      <c r="C197" t="s">
        <v>174</v>
      </c>
      <c r="D197" s="16"/>
      <c r="E197" s="17">
        <v>9.1</v>
      </c>
      <c r="F197" s="16">
        <f>IF(Tableau13[[#This Row],[Colonne1]]="","",F196+Tableau13[[#This Row],[Colonne3]]-Tableau13[[#This Row],[Colonne4]])</f>
        <v>-13.570000000000151</v>
      </c>
    </row>
    <row r="198" spans="1:6" x14ac:dyDescent="0.25">
      <c r="A198" s="11"/>
      <c r="B198" t="s">
        <v>64</v>
      </c>
      <c r="C198" t="s">
        <v>179</v>
      </c>
      <c r="D198" s="16"/>
      <c r="E198" s="17">
        <v>16.47</v>
      </c>
      <c r="F198" s="16">
        <f>IF(Tableau13[[#This Row],[Colonne1]]="","",F197+Tableau13[[#This Row],[Colonne3]]-Tableau13[[#This Row],[Colonne4]])</f>
        <v>-30.040000000000148</v>
      </c>
    </row>
    <row r="199" spans="1:6" x14ac:dyDescent="0.25">
      <c r="A199" s="11">
        <v>44303</v>
      </c>
      <c r="B199" t="s">
        <v>49</v>
      </c>
      <c r="C199" t="s">
        <v>180</v>
      </c>
      <c r="D199" s="16"/>
      <c r="E199" s="17">
        <v>125</v>
      </c>
      <c r="F199" s="16">
        <f>IF(Tableau13[[#This Row],[Colonne1]]="","",F198+Tableau13[[#This Row],[Colonne3]]-Tableau13[[#This Row],[Colonne4]])</f>
        <v>-155.04000000000013</v>
      </c>
    </row>
    <row r="200" spans="1:6" x14ac:dyDescent="0.25">
      <c r="B200" t="s">
        <v>13</v>
      </c>
      <c r="C200" t="s">
        <v>25</v>
      </c>
      <c r="D200" s="16"/>
      <c r="E200" s="17">
        <v>13.8</v>
      </c>
      <c r="F200" s="16">
        <f>IF(Tableau13[[#This Row],[Colonne1]]="","",F199+Tableau13[[#This Row],[Colonne3]]-Tableau13[[#This Row],[Colonne4]])</f>
        <v>-168.84000000000015</v>
      </c>
    </row>
    <row r="201" spans="1:6" x14ac:dyDescent="0.25">
      <c r="A201" s="11">
        <v>44305</v>
      </c>
      <c r="B201" t="s">
        <v>132</v>
      </c>
      <c r="C201" t="s">
        <v>45</v>
      </c>
      <c r="D201" s="16"/>
      <c r="E201" s="17">
        <v>78.099999999999994</v>
      </c>
      <c r="F201" s="16">
        <f>IF(Tableau13[[#This Row],[Colonne1]]="","",F200+Tableau13[[#This Row],[Colonne3]]-Tableau13[[#This Row],[Colonne4]])</f>
        <v>-246.94000000000014</v>
      </c>
    </row>
    <row r="202" spans="1:6" x14ac:dyDescent="0.25">
      <c r="A202" s="11">
        <v>44306</v>
      </c>
      <c r="B202" t="s">
        <v>42</v>
      </c>
      <c r="C202" t="s">
        <v>43</v>
      </c>
      <c r="D202" s="16"/>
      <c r="E202" s="17">
        <v>164</v>
      </c>
      <c r="F202" s="16">
        <f>IF(Tableau13[[#This Row],[Colonne1]]="","",F201+Tableau13[[#This Row],[Colonne3]]-Tableau13[[#This Row],[Colonne4]])</f>
        <v>-410.94000000000017</v>
      </c>
    </row>
    <row r="203" spans="1:6" x14ac:dyDescent="0.25">
      <c r="A203" s="11">
        <v>44307</v>
      </c>
      <c r="B203" t="s">
        <v>13</v>
      </c>
      <c r="C203" t="s">
        <v>14</v>
      </c>
      <c r="D203" s="16"/>
      <c r="E203" s="17">
        <v>70.08</v>
      </c>
      <c r="F203" s="16">
        <f>IF(Tableau13[[#This Row],[Colonne1]]="","",F202+Tableau13[[#This Row],[Colonne3]]-Tableau13[[#This Row],[Colonne4]])</f>
        <v>-481.02000000000015</v>
      </c>
    </row>
    <row r="204" spans="1:6" x14ac:dyDescent="0.25">
      <c r="B204" t="s">
        <v>13</v>
      </c>
      <c r="C204" t="s">
        <v>14</v>
      </c>
      <c r="D204" s="16"/>
      <c r="E204" s="17">
        <v>51.21</v>
      </c>
      <c r="F204" s="16">
        <f>IF(Tableau13[[#This Row],[Colonne1]]="","",F203+Tableau13[[#This Row],[Colonne3]]-Tableau13[[#This Row],[Colonne4]])</f>
        <v>-532.23000000000013</v>
      </c>
    </row>
    <row r="205" spans="1:6" x14ac:dyDescent="0.25">
      <c r="A205" s="11">
        <v>44308</v>
      </c>
      <c r="B205" t="s">
        <v>15</v>
      </c>
      <c r="C205" t="s">
        <v>151</v>
      </c>
      <c r="D205" s="16"/>
      <c r="E205" s="17">
        <v>54.4</v>
      </c>
      <c r="F205" s="16">
        <f>IF(Tableau13[[#This Row],[Colonne1]]="","",F204+Tableau13[[#This Row],[Colonne3]]-Tableau13[[#This Row],[Colonne4]])</f>
        <v>-586.63000000000011</v>
      </c>
    </row>
    <row r="206" spans="1:6" x14ac:dyDescent="0.25">
      <c r="A206" s="11">
        <v>44309</v>
      </c>
      <c r="B206" t="s">
        <v>4</v>
      </c>
      <c r="D206" s="16">
        <v>1795.1</v>
      </c>
      <c r="E206" s="17"/>
      <c r="F206" s="16">
        <f>IF(Tableau13[[#This Row],[Colonne1]]="","",F205+Tableau13[[#This Row],[Colonne3]]-Tableau13[[#This Row],[Colonne4]])</f>
        <v>1208.4699999999998</v>
      </c>
    </row>
    <row r="207" spans="1:6" x14ac:dyDescent="0.25">
      <c r="B207" t="s">
        <v>15</v>
      </c>
      <c r="C207" t="s">
        <v>181</v>
      </c>
      <c r="D207" s="16">
        <v>24.06</v>
      </c>
      <c r="E207" s="17"/>
      <c r="F207" s="16">
        <f>IF(Tableau13[[#This Row],[Colonne1]]="","",F206+Tableau13[[#This Row],[Colonne3]]-Tableau13[[#This Row],[Colonne4]])</f>
        <v>1232.5299999999997</v>
      </c>
    </row>
    <row r="208" spans="1:6" x14ac:dyDescent="0.25">
      <c r="A208" s="11"/>
      <c r="B208" t="s">
        <v>15</v>
      </c>
      <c r="C208" t="s">
        <v>182</v>
      </c>
      <c r="D208" s="16">
        <v>5</v>
      </c>
      <c r="E208" s="17"/>
      <c r="F208" s="16">
        <f>IF(Tableau13[[#This Row],[Colonne1]]="","",F207+Tableau13[[#This Row],[Colonne3]]-Tableau13[[#This Row],[Colonne4]])</f>
        <v>1237.5299999999997</v>
      </c>
    </row>
    <row r="209" spans="1:6" x14ac:dyDescent="0.25">
      <c r="B209" t="s">
        <v>15</v>
      </c>
      <c r="C209" t="s">
        <v>182</v>
      </c>
      <c r="D209" s="16">
        <v>5</v>
      </c>
      <c r="E209" s="17"/>
      <c r="F209" s="16">
        <f>IF(Tableau13[[#This Row],[Colonne1]]="","",F208+Tableau13[[#This Row],[Colonne3]]-Tableau13[[#This Row],[Colonne4]])</f>
        <v>1242.5299999999997</v>
      </c>
    </row>
    <row r="210" spans="1:6" x14ac:dyDescent="0.25">
      <c r="A210" s="11"/>
      <c r="B210" t="s">
        <v>15</v>
      </c>
      <c r="C210" t="s">
        <v>182</v>
      </c>
      <c r="D210" s="16">
        <v>5</v>
      </c>
      <c r="E210" s="17"/>
      <c r="F210" s="16">
        <f>IF(Tableau13[[#This Row],[Colonne1]]="","",F209+Tableau13[[#This Row],[Colonne3]]-Tableau13[[#This Row],[Colonne4]])</f>
        <v>1247.5299999999997</v>
      </c>
    </row>
    <row r="211" spans="1:6" x14ac:dyDescent="0.25">
      <c r="A211" s="11"/>
      <c r="B211" t="s">
        <v>15</v>
      </c>
      <c r="C211" t="s">
        <v>182</v>
      </c>
      <c r="D211" s="16">
        <v>5</v>
      </c>
      <c r="E211" s="17"/>
      <c r="F211" s="16">
        <f>IF(Tableau13[[#This Row],[Colonne1]]="","",F210+Tableau13[[#This Row],[Colonne3]]-Tableau13[[#This Row],[Colonne4]])</f>
        <v>1252.5299999999997</v>
      </c>
    </row>
    <row r="212" spans="1:6" x14ac:dyDescent="0.25">
      <c r="A212" s="11">
        <v>44310</v>
      </c>
      <c r="B212" t="s">
        <v>13</v>
      </c>
      <c r="C212" t="s">
        <v>25</v>
      </c>
      <c r="D212" s="16"/>
      <c r="E212" s="17">
        <v>13.6</v>
      </c>
      <c r="F212" s="16">
        <f>IF(Tableau13[[#This Row],[Colonne1]]="","",F211+Tableau13[[#This Row],[Colonne3]]-Tableau13[[#This Row],[Colonne4]])</f>
        <v>1238.9299999999998</v>
      </c>
    </row>
    <row r="213" spans="1:6" x14ac:dyDescent="0.25">
      <c r="A213" s="11"/>
      <c r="B213" t="s">
        <v>19</v>
      </c>
      <c r="C213" t="s">
        <v>93</v>
      </c>
      <c r="D213" s="16"/>
      <c r="E213" s="17">
        <v>11.3</v>
      </c>
      <c r="F213" s="16">
        <f>IF(Tableau13[[#This Row],[Colonne1]]="","",F212+Tableau13[[#This Row],[Colonne3]]-Tableau13[[#This Row],[Colonne4]])</f>
        <v>1227.6299999999999</v>
      </c>
    </row>
    <row r="214" spans="1:6" x14ac:dyDescent="0.25">
      <c r="B214" t="s">
        <v>12</v>
      </c>
      <c r="D214" s="16"/>
      <c r="E214" s="17">
        <v>1.1000000000000001</v>
      </c>
      <c r="F214" s="16">
        <f>IF(Tableau13[[#This Row],[Colonne1]]="","",F213+Tableau13[[#This Row],[Colonne3]]-Tableau13[[#This Row],[Colonne4]])</f>
        <v>1226.53</v>
      </c>
    </row>
    <row r="215" spans="1:6" x14ac:dyDescent="0.25">
      <c r="A215" s="11">
        <v>44312</v>
      </c>
      <c r="B215" t="s">
        <v>15</v>
      </c>
      <c r="C215" t="s">
        <v>183</v>
      </c>
      <c r="D215">
        <v>36.5</v>
      </c>
      <c r="E215" s="17"/>
      <c r="F215" s="16">
        <f>IF(Tableau13[[#This Row],[Colonne1]]="","",F214+Tableau13[[#This Row],[Colonne3]]-Tableau13[[#This Row],[Colonne4]])</f>
        <v>1263.03</v>
      </c>
    </row>
    <row r="216" spans="1:6" x14ac:dyDescent="0.25">
      <c r="B216" t="s">
        <v>15</v>
      </c>
      <c r="C216" t="s">
        <v>151</v>
      </c>
      <c r="E216" s="17">
        <v>7.75</v>
      </c>
      <c r="F216" s="16">
        <f>IF(Tableau13[[#This Row],[Colonne1]]="","",F215+Tableau13[[#This Row],[Colonne3]]-Tableau13[[#This Row],[Colonne4]])</f>
        <v>1255.28</v>
      </c>
    </row>
    <row r="217" spans="1:6" x14ac:dyDescent="0.25">
      <c r="A217" s="11">
        <v>44313</v>
      </c>
      <c r="B217" t="s">
        <v>29</v>
      </c>
      <c r="C217" t="s">
        <v>184</v>
      </c>
      <c r="E217" s="17">
        <v>59.29</v>
      </c>
      <c r="F217" s="16">
        <f>IF(Tableau13[[#This Row],[Colonne1]]="","",F216+Tableau13[[#This Row],[Colonne3]]-Tableau13[[#This Row],[Colonne4]])</f>
        <v>1195.99</v>
      </c>
    </row>
    <row r="218" spans="1:6" x14ac:dyDescent="0.25">
      <c r="B218" t="s">
        <v>15</v>
      </c>
      <c r="C218" t="s">
        <v>151</v>
      </c>
      <c r="E218" s="17">
        <v>43.25</v>
      </c>
      <c r="F218" s="16">
        <f>IF(Tableau13[[#This Row],[Colonne1]]="","",F217+Tableau13[[#This Row],[Colonne3]]-Tableau13[[#This Row],[Colonne4]])</f>
        <v>1152.74</v>
      </c>
    </row>
    <row r="219" spans="1:6" x14ac:dyDescent="0.25">
      <c r="A219" s="11"/>
      <c r="B219" t="s">
        <v>12</v>
      </c>
      <c r="E219" s="17">
        <v>0.25</v>
      </c>
      <c r="F219" s="16">
        <f>IF(Tableau13[[#This Row],[Colonne1]]="","",F218+Tableau13[[#This Row],[Colonne3]]-Tableau13[[#This Row],[Colonne4]])</f>
        <v>1152.49</v>
      </c>
    </row>
    <row r="220" spans="1:6" x14ac:dyDescent="0.25">
      <c r="A220" s="11">
        <v>44314</v>
      </c>
      <c r="B220" t="s">
        <v>15</v>
      </c>
      <c r="C220" t="s">
        <v>151</v>
      </c>
      <c r="E220" s="17">
        <v>27.35</v>
      </c>
      <c r="F220" s="16">
        <f>IF(Tableau13[[#This Row],[Colonne1]]="","",F219+Tableau13[[#This Row],[Colonne3]]-Tableau13[[#This Row],[Colonne4]])</f>
        <v>1125.1400000000001</v>
      </c>
    </row>
    <row r="221" spans="1:6" x14ac:dyDescent="0.25">
      <c r="B221" t="s">
        <v>13</v>
      </c>
      <c r="C221" t="s">
        <v>185</v>
      </c>
      <c r="E221" s="17">
        <v>15.13</v>
      </c>
      <c r="F221" s="16">
        <f>IF(Tableau13[[#This Row],[Colonne1]]="","",F220+Tableau13[[#This Row],[Colonne3]]-Tableau13[[#This Row],[Colonne4]])</f>
        <v>1110.01</v>
      </c>
    </row>
    <row r="222" spans="1:6" x14ac:dyDescent="0.25">
      <c r="B222" t="s">
        <v>12</v>
      </c>
      <c r="E222" s="17">
        <v>1.46</v>
      </c>
      <c r="F222" s="16">
        <f>IF(Tableau13[[#This Row],[Colonne1]]="","",F221+Tableau13[[#This Row],[Colonne3]]-Tableau13[[#This Row],[Colonne4]])</f>
        <v>1108.55</v>
      </c>
    </row>
    <row r="223" spans="1:6" x14ac:dyDescent="0.25">
      <c r="A223" s="11">
        <v>44315</v>
      </c>
      <c r="B223" t="s">
        <v>42</v>
      </c>
      <c r="C223" t="s">
        <v>186</v>
      </c>
      <c r="D223">
        <v>98.89</v>
      </c>
      <c r="E223" s="17"/>
      <c r="F223" s="16">
        <f>IF(Tableau13[[#This Row],[Colonne1]]="","",F222+Tableau13[[#This Row],[Colonne3]]-Tableau13[[#This Row],[Colonne4]])</f>
        <v>1207.44</v>
      </c>
    </row>
    <row r="224" spans="1:6" x14ac:dyDescent="0.25">
      <c r="B224" t="s">
        <v>13</v>
      </c>
      <c r="C224" t="s">
        <v>187</v>
      </c>
      <c r="E224" s="17">
        <v>4.2</v>
      </c>
      <c r="F224" s="16">
        <f>IF(Tableau13[[#This Row],[Colonne1]]="","",F223+Tableau13[[#This Row],[Colonne3]]-Tableau13[[#This Row],[Colonne4]])</f>
        <v>1203.24</v>
      </c>
    </row>
    <row r="225" spans="1:6" x14ac:dyDescent="0.25">
      <c r="A225" s="11"/>
      <c r="B225" t="s">
        <v>12</v>
      </c>
      <c r="E225" s="17">
        <v>0.65</v>
      </c>
      <c r="F225" s="16">
        <f>IF(Tableau13[[#This Row],[Colonne1]]="","",F224+Tableau13[[#This Row],[Colonne3]]-Tableau13[[#This Row],[Colonne4]])</f>
        <v>1202.5899999999999</v>
      </c>
    </row>
    <row r="226" spans="1:6" x14ac:dyDescent="0.25">
      <c r="A226" s="11">
        <v>44316</v>
      </c>
      <c r="B226" t="s">
        <v>13</v>
      </c>
      <c r="C226" t="s">
        <v>14</v>
      </c>
      <c r="E226" s="17">
        <v>64.97</v>
      </c>
      <c r="F226" s="16">
        <f>IF(Tableau13[[#This Row],[Colonne1]]="","",F225+Tableau13[[#This Row],[Colonne3]]-Tableau13[[#This Row],[Colonne4]])</f>
        <v>1137.6199999999999</v>
      </c>
    </row>
    <row r="227" spans="1:6" x14ac:dyDescent="0.25">
      <c r="B227" t="s">
        <v>29</v>
      </c>
      <c r="C227" t="s">
        <v>188</v>
      </c>
      <c r="E227" s="17">
        <v>20.010000000000002</v>
      </c>
      <c r="F227" s="16">
        <f>IF(Tableau13[[#This Row],[Colonne1]]="","",F226+Tableau13[[#This Row],[Colonne3]]-Tableau13[[#This Row],[Colonne4]])</f>
        <v>1117.6099999999999</v>
      </c>
    </row>
    <row r="228" spans="1:6" x14ac:dyDescent="0.25">
      <c r="B228" t="s">
        <v>13</v>
      </c>
      <c r="C228" t="s">
        <v>152</v>
      </c>
      <c r="E228" s="17">
        <v>16.7</v>
      </c>
      <c r="F228" s="16">
        <f>IF(Tableau13[[#This Row],[Colonne1]]="","",F227+Tableau13[[#This Row],[Colonne3]]-Tableau13[[#This Row],[Colonne4]])</f>
        <v>1100.9099999999999</v>
      </c>
    </row>
    <row r="229" spans="1:6" x14ac:dyDescent="0.25">
      <c r="A229" s="11"/>
      <c r="B229" t="s">
        <v>189</v>
      </c>
      <c r="C229" t="s">
        <v>190</v>
      </c>
      <c r="E229" s="17">
        <v>10</v>
      </c>
      <c r="F229" s="16">
        <f>IF(Tableau13[[#This Row],[Colonne1]]="","",F228+Tableau13[[#This Row],[Colonne3]]-Tableau13[[#This Row],[Colonne4]])</f>
        <v>1090.9099999999999</v>
      </c>
    </row>
    <row r="230" spans="1:6" x14ac:dyDescent="0.25">
      <c r="A230" s="11"/>
      <c r="B230" t="s">
        <v>19</v>
      </c>
      <c r="C230" t="s">
        <v>93</v>
      </c>
      <c r="E230" s="17">
        <v>7.85</v>
      </c>
      <c r="F230" s="16">
        <f>IF(Tableau13[[#This Row],[Colonne1]]="","",F229+Tableau13[[#This Row],[Colonne3]]-Tableau13[[#This Row],[Colonne4]])</f>
        <v>1083.06</v>
      </c>
    </row>
    <row r="231" spans="1:6" x14ac:dyDescent="0.25">
      <c r="B231" t="s">
        <v>12</v>
      </c>
      <c r="E231" s="17">
        <v>0.8</v>
      </c>
      <c r="F231" s="16">
        <f>IF(Tableau13[[#This Row],[Colonne1]]="","",F230+Tableau13[[#This Row],[Colonne3]]-Tableau13[[#This Row],[Colonne4]])</f>
        <v>1082.26</v>
      </c>
    </row>
    <row r="232" spans="1:6" x14ac:dyDescent="0.25">
      <c r="A232" s="11">
        <v>44317</v>
      </c>
      <c r="B232" t="s">
        <v>13</v>
      </c>
      <c r="C232" t="s">
        <v>25</v>
      </c>
      <c r="E232" s="17">
        <v>13.9</v>
      </c>
      <c r="F232" s="16">
        <f>IF(Tableau13[[#This Row],[Colonne1]]="","",F231+Tableau13[[#This Row],[Colonne3]]-Tableau13[[#This Row],[Colonne4]])</f>
        <v>1068.3599999999999</v>
      </c>
    </row>
    <row r="233" spans="1:6" x14ac:dyDescent="0.25">
      <c r="A233" s="11"/>
      <c r="B233" t="s">
        <v>12</v>
      </c>
      <c r="E233" s="17">
        <v>1.44</v>
      </c>
      <c r="F233" s="16">
        <f>IF(Tableau13[[#This Row],[Colonne1]]="","",F232+Tableau13[[#This Row],[Colonne3]]-Tableau13[[#This Row],[Colonne4]])</f>
        <v>1066.9199999999998</v>
      </c>
    </row>
    <row r="234" spans="1:6" x14ac:dyDescent="0.25">
      <c r="B234" t="s">
        <v>12</v>
      </c>
      <c r="E234" s="17">
        <v>0.1</v>
      </c>
      <c r="F234" s="16">
        <f>IF(Tableau13[[#This Row],[Colonne1]]="","",F233+Tableau13[[#This Row],[Colonne3]]-Tableau13[[#This Row],[Colonne4]])</f>
        <v>1066.82</v>
      </c>
    </row>
    <row r="235" spans="1:6" x14ac:dyDescent="0.25">
      <c r="A235" s="11">
        <v>44319</v>
      </c>
      <c r="B235" t="s">
        <v>49</v>
      </c>
      <c r="C235" t="s">
        <v>191</v>
      </c>
      <c r="E235" s="17">
        <v>95</v>
      </c>
      <c r="F235" s="16">
        <f>IF(Tableau13[[#This Row],[Colonne1]]="","",F234+Tableau13[[#This Row],[Colonne3]]-Tableau13[[#This Row],[Colonne4]])</f>
        <v>971.81999999999994</v>
      </c>
    </row>
    <row r="236" spans="1:6" x14ac:dyDescent="0.25">
      <c r="B236" t="s">
        <v>64</v>
      </c>
      <c r="C236" t="s">
        <v>172</v>
      </c>
      <c r="E236" s="17">
        <v>74.400000000000006</v>
      </c>
      <c r="F236" s="16">
        <f>IF(Tableau13[[#This Row],[Colonne1]]="","",F235+Tableau13[[#This Row],[Colonne3]]-Tableau13[[#This Row],[Colonne4]])</f>
        <v>897.42</v>
      </c>
    </row>
    <row r="237" spans="1:6" x14ac:dyDescent="0.25">
      <c r="A237" s="11">
        <v>44320</v>
      </c>
      <c r="B237" t="s">
        <v>12</v>
      </c>
      <c r="E237" s="17">
        <v>0.6</v>
      </c>
      <c r="F237" s="16">
        <f>IF(Tableau13[[#This Row],[Colonne1]]="","",F236+Tableau13[[#This Row],[Colonne3]]-Tableau13[[#This Row],[Colonne4]])</f>
        <v>896.81999999999994</v>
      </c>
    </row>
    <row r="238" spans="1:6" x14ac:dyDescent="0.25">
      <c r="A238" s="11"/>
      <c r="B238" t="s">
        <v>26</v>
      </c>
      <c r="C238" t="s">
        <v>27</v>
      </c>
      <c r="E238" s="17">
        <v>210</v>
      </c>
      <c r="F238" s="16">
        <f>IF(Tableau13[[#This Row],[Colonne1]]="","",F237+Tableau13[[#This Row],[Colonne3]]-Tableau13[[#This Row],[Colonne4]])</f>
        <v>686.81999999999994</v>
      </c>
    </row>
    <row r="239" spans="1:6" x14ac:dyDescent="0.25">
      <c r="A239" s="11">
        <v>44322</v>
      </c>
      <c r="B239" t="s">
        <v>13</v>
      </c>
      <c r="C239" t="s">
        <v>14</v>
      </c>
      <c r="E239" s="17">
        <v>25.18</v>
      </c>
      <c r="F239" s="16">
        <f>IF(Tableau13[[#This Row],[Colonne1]]="","",F238+Tableau13[[#This Row],[Colonne3]]-Tableau13[[#This Row],[Colonne4]])</f>
        <v>661.64</v>
      </c>
    </row>
    <row r="240" spans="1:6" x14ac:dyDescent="0.25">
      <c r="A240" s="11">
        <v>44323</v>
      </c>
      <c r="B240" t="s">
        <v>33</v>
      </c>
      <c r="C240" t="s">
        <v>192</v>
      </c>
      <c r="D240">
        <v>250</v>
      </c>
      <c r="E240" s="17"/>
      <c r="F240" s="16">
        <f>IF(Tableau13[[#This Row],[Colonne1]]="","",F239+Tableau13[[#This Row],[Colonne3]]-Tableau13[[#This Row],[Colonne4]])</f>
        <v>911.64</v>
      </c>
    </row>
    <row r="241" spans="1:6" x14ac:dyDescent="0.25">
      <c r="A241" s="11"/>
      <c r="B241" t="s">
        <v>13</v>
      </c>
      <c r="C241" t="s">
        <v>152</v>
      </c>
      <c r="E241" s="17">
        <v>24.25</v>
      </c>
      <c r="F241" s="16">
        <f>IF(Tableau13[[#This Row],[Colonne1]]="","",F240+Tableau13[[#This Row],[Colonne3]]-Tableau13[[#This Row],[Colonne4]])</f>
        <v>887.39</v>
      </c>
    </row>
    <row r="242" spans="1:6" x14ac:dyDescent="0.25">
      <c r="B242" t="s">
        <v>19</v>
      </c>
      <c r="C242" t="s">
        <v>174</v>
      </c>
      <c r="E242" s="17">
        <v>8.3000000000000007</v>
      </c>
      <c r="F242" s="16">
        <f>IF(Tableau13[[#This Row],[Colonne1]]="","",F241+Tableau13[[#This Row],[Colonne3]]-Tableau13[[#This Row],[Colonne4]])</f>
        <v>879.09</v>
      </c>
    </row>
    <row r="243" spans="1:6" x14ac:dyDescent="0.25">
      <c r="B243" t="s">
        <v>33</v>
      </c>
      <c r="C243" t="s">
        <v>142</v>
      </c>
      <c r="E243" s="17">
        <v>7</v>
      </c>
      <c r="F243" s="16">
        <f>IF(Tableau13[[#This Row],[Colonne1]]="","",F242+Tableau13[[#This Row],[Colonne3]]-Tableau13[[#This Row],[Colonne4]])</f>
        <v>872.09</v>
      </c>
    </row>
    <row r="244" spans="1:6" x14ac:dyDescent="0.25">
      <c r="A244" s="11"/>
      <c r="B244" t="s">
        <v>33</v>
      </c>
      <c r="C244" t="s">
        <v>193</v>
      </c>
      <c r="E244" s="17">
        <v>0.39</v>
      </c>
      <c r="F244" s="16">
        <f>IF(Tableau13[[#This Row],[Colonne1]]="","",F243+Tableau13[[#This Row],[Colonne3]]-Tableau13[[#This Row],[Colonne4]])</f>
        <v>871.7</v>
      </c>
    </row>
    <row r="245" spans="1:6" x14ac:dyDescent="0.25">
      <c r="A245" s="11">
        <v>44324</v>
      </c>
      <c r="B245" t="s">
        <v>13</v>
      </c>
      <c r="C245" t="s">
        <v>25</v>
      </c>
      <c r="E245" s="17">
        <v>22.9</v>
      </c>
      <c r="F245" s="16">
        <f>IF(Tableau13[[#This Row],[Colonne1]]="","",F244+Tableau13[[#This Row],[Colonne3]]-Tableau13[[#This Row],[Colonne4]])</f>
        <v>848.80000000000007</v>
      </c>
    </row>
    <row r="246" spans="1:6" x14ac:dyDescent="0.25">
      <c r="B246" t="s">
        <v>12</v>
      </c>
      <c r="E246" s="17">
        <v>1.45</v>
      </c>
      <c r="F246" s="16">
        <f>IF(Tableau13[[#This Row],[Colonne1]]="","",F245+Tableau13[[#This Row],[Colonne3]]-Tableau13[[#This Row],[Colonne4]])</f>
        <v>847.35</v>
      </c>
    </row>
    <row r="247" spans="1:6" x14ac:dyDescent="0.25">
      <c r="A247" s="11">
        <v>44325</v>
      </c>
      <c r="B247" t="s">
        <v>12</v>
      </c>
      <c r="E247" s="17">
        <v>0.1</v>
      </c>
      <c r="F247" s="16">
        <f>IF(Tableau13[[#This Row],[Colonne1]]="","",F246+Tableau13[[#This Row],[Colonne3]]-Tableau13[[#This Row],[Colonne4]])</f>
        <v>847.25</v>
      </c>
    </row>
    <row r="248" spans="1:6" x14ac:dyDescent="0.25">
      <c r="A248" s="11">
        <v>44326</v>
      </c>
      <c r="B248" s="11" t="s">
        <v>13</v>
      </c>
      <c r="C248" t="s">
        <v>194</v>
      </c>
      <c r="E248" s="17">
        <v>435.9</v>
      </c>
      <c r="F248" s="16">
        <f>IF(Tableau13[[#This Row],[Colonne1]]="","",F247+Tableau13[[#This Row],[Colonne3]]-Tableau13[[#This Row],[Colonne4]])</f>
        <v>411.35</v>
      </c>
    </row>
    <row r="249" spans="1:6" x14ac:dyDescent="0.25">
      <c r="B249" t="s">
        <v>64</v>
      </c>
      <c r="C249" t="s">
        <v>195</v>
      </c>
      <c r="E249" s="17">
        <v>13.48</v>
      </c>
      <c r="F249" s="16">
        <f>IF(Tableau13[[#This Row],[Colonne1]]="","",F248+Tableau13[[#This Row],[Colonne3]]-Tableau13[[#This Row],[Colonne4]])</f>
        <v>397.87</v>
      </c>
    </row>
    <row r="250" spans="1:6" x14ac:dyDescent="0.25">
      <c r="B250" t="s">
        <v>15</v>
      </c>
      <c r="C250" t="s">
        <v>151</v>
      </c>
      <c r="E250" s="17">
        <v>10.65</v>
      </c>
      <c r="F250" s="16">
        <f>IF(Tableau13[[#This Row],[Colonne1]]="","",F249+Tableau13[[#This Row],[Colonne3]]-Tableau13[[#This Row],[Colonne4]])</f>
        <v>387.22</v>
      </c>
    </row>
    <row r="251" spans="1:6" x14ac:dyDescent="0.25">
      <c r="A251" s="11">
        <v>44327</v>
      </c>
      <c r="B251" t="s">
        <v>12</v>
      </c>
      <c r="E251" s="17">
        <v>0.97</v>
      </c>
      <c r="F251" s="16">
        <f>IF(Tableau13[[#This Row],[Colonne1]]="","",F250+Tableau13[[#This Row],[Colonne3]]-Tableau13[[#This Row],[Colonne4]])</f>
        <v>386.25</v>
      </c>
    </row>
    <row r="252" spans="1:6" x14ac:dyDescent="0.25">
      <c r="A252" s="11">
        <v>44328</v>
      </c>
      <c r="B252" t="s">
        <v>13</v>
      </c>
      <c r="C252" t="s">
        <v>14</v>
      </c>
      <c r="E252" s="17">
        <v>208.71</v>
      </c>
      <c r="F252" s="16">
        <f>IF(Tableau13[[#This Row],[Colonne1]]="","",F251+Tableau13[[#This Row],[Colonne3]]-Tableau13[[#This Row],[Colonne4]])</f>
        <v>177.54</v>
      </c>
    </row>
    <row r="253" spans="1:6" x14ac:dyDescent="0.25">
      <c r="A253" s="11">
        <v>44330</v>
      </c>
      <c r="B253" s="11" t="s">
        <v>29</v>
      </c>
      <c r="C253" t="s">
        <v>157</v>
      </c>
      <c r="E253" s="17">
        <v>209.72</v>
      </c>
      <c r="F253" s="16">
        <f>IF(Tableau13[[#This Row],[Colonne1]]="","",F252+Tableau13[[#This Row],[Colonne3]]-Tableau13[[#This Row],[Colonne4]])</f>
        <v>-32.180000000000007</v>
      </c>
    </row>
    <row r="254" spans="1:6" x14ac:dyDescent="0.25">
      <c r="A254" s="11"/>
      <c r="B254" t="s">
        <v>15</v>
      </c>
      <c r="C254" t="s">
        <v>151</v>
      </c>
      <c r="E254" s="17">
        <v>31.3</v>
      </c>
      <c r="F254" s="16">
        <f>IF(Tableau13[[#This Row],[Colonne1]]="","",F253+Tableau13[[#This Row],[Colonne3]]-Tableau13[[#This Row],[Colonne4]])</f>
        <v>-63.480000000000004</v>
      </c>
    </row>
    <row r="255" spans="1:6" x14ac:dyDescent="0.25">
      <c r="B255" t="s">
        <v>13</v>
      </c>
      <c r="C255" t="s">
        <v>24</v>
      </c>
      <c r="E255" s="17">
        <v>17.600000000000001</v>
      </c>
      <c r="F255" s="16">
        <f>IF(Tableau13[[#This Row],[Colonne1]]="","",F254+Tableau13[[#This Row],[Colonne3]]-Tableau13[[#This Row],[Colonne4]])</f>
        <v>-81.080000000000013</v>
      </c>
    </row>
    <row r="256" spans="1:6" x14ac:dyDescent="0.25">
      <c r="B256" t="s">
        <v>19</v>
      </c>
      <c r="C256" t="s">
        <v>93</v>
      </c>
      <c r="E256" s="17">
        <v>9.1</v>
      </c>
      <c r="F256" s="16">
        <f>IF(Tableau13[[#This Row],[Colonne1]]="","",F255+Tableau13[[#This Row],[Colonne3]]-Tableau13[[#This Row],[Colonne4]])</f>
        <v>-90.18</v>
      </c>
    </row>
    <row r="257" spans="1:6" x14ac:dyDescent="0.25">
      <c r="A257" s="11">
        <v>44331</v>
      </c>
      <c r="B257" t="s">
        <v>33</v>
      </c>
      <c r="C257" t="s">
        <v>147</v>
      </c>
      <c r="D257">
        <v>300</v>
      </c>
      <c r="E257" s="17"/>
      <c r="F257" s="16">
        <f>IF(Tableau13[[#This Row],[Colonne1]]="","",F256+Tableau13[[#This Row],[Colonne3]]-Tableau13[[#This Row],[Colonne4]])</f>
        <v>209.82</v>
      </c>
    </row>
    <row r="258" spans="1:6" x14ac:dyDescent="0.25">
      <c r="A258" s="11"/>
      <c r="B258" t="s">
        <v>120</v>
      </c>
      <c r="C258" t="s">
        <v>196</v>
      </c>
      <c r="E258" s="17">
        <v>10</v>
      </c>
      <c r="F258" s="16">
        <f>IF(Tableau13[[#This Row],[Colonne1]]="","",F257+Tableau13[[#This Row],[Colonne3]]-Tableau13[[#This Row],[Colonne4]])</f>
        <v>199.82</v>
      </c>
    </row>
    <row r="259" spans="1:6" x14ac:dyDescent="0.25">
      <c r="B259" t="s">
        <v>13</v>
      </c>
      <c r="C259" t="s">
        <v>25</v>
      </c>
      <c r="E259" s="17">
        <v>9.5</v>
      </c>
      <c r="F259" s="16">
        <f>IF(Tableau13[[#This Row],[Colonne1]]="","",F258+Tableau13[[#This Row],[Colonne3]]-Tableau13[[#This Row],[Colonne4]])</f>
        <v>190.32</v>
      </c>
    </row>
    <row r="260" spans="1:6" x14ac:dyDescent="0.25">
      <c r="A260" s="11">
        <v>44332</v>
      </c>
      <c r="B260" t="s">
        <v>12</v>
      </c>
      <c r="E260" s="17">
        <v>0.5</v>
      </c>
      <c r="F260" s="16">
        <f>IF(Tableau13[[#This Row],[Colonne1]]="","",F259+Tableau13[[#This Row],[Colonne3]]-Tableau13[[#This Row],[Colonne4]])</f>
        <v>189.82</v>
      </c>
    </row>
    <row r="261" spans="1:6" x14ac:dyDescent="0.25">
      <c r="A261" s="11">
        <v>44333</v>
      </c>
      <c r="B261" t="s">
        <v>33</v>
      </c>
      <c r="C261" t="s">
        <v>147</v>
      </c>
      <c r="D261">
        <v>200</v>
      </c>
      <c r="E261" s="17"/>
      <c r="F261" s="16">
        <f>IF(Tableau13[[#This Row],[Colonne1]]="","",F260+Tableau13[[#This Row],[Colonne3]]-Tableau13[[#This Row],[Colonne4]])</f>
        <v>389.82</v>
      </c>
    </row>
    <row r="262" spans="1:6" x14ac:dyDescent="0.25">
      <c r="B262" t="s">
        <v>49</v>
      </c>
      <c r="C262" t="s">
        <v>180</v>
      </c>
      <c r="E262" s="17">
        <v>125</v>
      </c>
      <c r="F262" s="16">
        <f>IF(Tableau13[[#This Row],[Colonne1]]="","",F261+Tableau13[[#This Row],[Colonne3]]-Tableau13[[#This Row],[Colonne4]])</f>
        <v>264.82</v>
      </c>
    </row>
    <row r="263" spans="1:6" x14ac:dyDescent="0.25">
      <c r="B263" t="s">
        <v>33</v>
      </c>
      <c r="C263" t="s">
        <v>159</v>
      </c>
      <c r="E263" s="17">
        <v>123.27</v>
      </c>
      <c r="F263" s="16">
        <f>IF(Tableau13[[#This Row],[Colonne1]]="","",F262+Tableau13[[#This Row],[Colonne3]]-Tableau13[[#This Row],[Colonne4]])</f>
        <v>141.55000000000001</v>
      </c>
    </row>
    <row r="264" spans="1:6" x14ac:dyDescent="0.25">
      <c r="A264" s="11"/>
      <c r="B264" t="s">
        <v>160</v>
      </c>
      <c r="C264" t="s">
        <v>45</v>
      </c>
      <c r="E264" s="17">
        <v>78.66</v>
      </c>
      <c r="F264" s="16">
        <f>IF(Tableau13[[#This Row],[Colonne1]]="","",F263+Tableau13[[#This Row],[Colonne3]]-Tableau13[[#This Row],[Colonne4]])</f>
        <v>62.890000000000015</v>
      </c>
    </row>
    <row r="265" spans="1:6" x14ac:dyDescent="0.25">
      <c r="B265" t="s">
        <v>15</v>
      </c>
      <c r="C265" t="s">
        <v>197</v>
      </c>
      <c r="E265" s="17">
        <v>50</v>
      </c>
      <c r="F265" s="16">
        <f>IF(Tableau13[[#This Row],[Colonne1]]="","",F264+Tableau13[[#This Row],[Colonne3]]-Tableau13[[#This Row],[Colonne4]])</f>
        <v>12.890000000000015</v>
      </c>
    </row>
    <row r="266" spans="1:6" x14ac:dyDescent="0.25">
      <c r="A266" s="11">
        <v>44334</v>
      </c>
      <c r="B266" t="s">
        <v>15</v>
      </c>
      <c r="C266" t="s">
        <v>198</v>
      </c>
      <c r="D266">
        <v>45.84</v>
      </c>
      <c r="E266" s="17"/>
      <c r="F266" s="16">
        <f>IF(Tableau13[[#This Row],[Colonne1]]="","",F265+Tableau13[[#This Row],[Colonne3]]-Tableau13[[#This Row],[Colonne4]])</f>
        <v>58.730000000000018</v>
      </c>
    </row>
    <row r="267" spans="1:6" x14ac:dyDescent="0.25">
      <c r="B267" t="s">
        <v>15</v>
      </c>
      <c r="C267" t="s">
        <v>198</v>
      </c>
      <c r="D267">
        <v>25.93</v>
      </c>
      <c r="E267" s="17"/>
      <c r="F267" s="16">
        <f>IF(Tableau13[[#This Row],[Colonne1]]="","",F266+Tableau13[[#This Row],[Colonne3]]-Tableau13[[#This Row],[Colonne4]])</f>
        <v>84.660000000000025</v>
      </c>
    </row>
    <row r="268" spans="1:6" x14ac:dyDescent="0.25">
      <c r="A268" s="11">
        <v>44335</v>
      </c>
      <c r="B268" t="s">
        <v>13</v>
      </c>
      <c r="C268" t="s">
        <v>14</v>
      </c>
      <c r="E268" s="17">
        <v>136.16</v>
      </c>
      <c r="F268" s="16">
        <f>IF(Tableau13[[#This Row],[Colonne1]]="","",F267+Tableau13[[#This Row],[Colonne3]]-Tableau13[[#This Row],[Colonne4]])</f>
        <v>-51.499999999999972</v>
      </c>
    </row>
    <row r="269" spans="1:6" x14ac:dyDescent="0.25">
      <c r="B269" t="s">
        <v>29</v>
      </c>
      <c r="C269" t="s">
        <v>199</v>
      </c>
      <c r="E269" s="17">
        <v>56.48</v>
      </c>
      <c r="F269" s="16">
        <f>IF(Tableau13[[#This Row],[Colonne1]]="","",F268+Tableau13[[#This Row],[Colonne3]]-Tableau13[[#This Row],[Colonne4]])</f>
        <v>-107.97999999999996</v>
      </c>
    </row>
    <row r="270" spans="1:6" x14ac:dyDescent="0.25">
      <c r="A270" s="11">
        <v>44336</v>
      </c>
      <c r="B270" t="s">
        <v>42</v>
      </c>
      <c r="C270" t="s">
        <v>200</v>
      </c>
      <c r="E270" s="17">
        <v>167</v>
      </c>
      <c r="F270" s="16">
        <f>IF(Tableau13[[#This Row],[Colonne1]]="","",F269+Tableau13[[#This Row],[Colonne3]]-Tableau13[[#This Row],[Colonne4]])</f>
        <v>-274.97999999999996</v>
      </c>
    </row>
    <row r="271" spans="1:6" x14ac:dyDescent="0.25">
      <c r="A271" s="11"/>
      <c r="B271" t="s">
        <v>15</v>
      </c>
      <c r="C271" t="s">
        <v>144</v>
      </c>
      <c r="E271" s="17">
        <v>36</v>
      </c>
      <c r="F271" s="16">
        <f>IF(Tableau13[[#This Row],[Colonne1]]="","",F270+Tableau13[[#This Row],[Colonne3]]-Tableau13[[#This Row],[Colonne4]])</f>
        <v>-310.97999999999996</v>
      </c>
    </row>
    <row r="272" spans="1:6" x14ac:dyDescent="0.25">
      <c r="A272" s="11">
        <v>44337</v>
      </c>
      <c r="B272" t="s">
        <v>4</v>
      </c>
      <c r="D272">
        <v>2327.44</v>
      </c>
      <c r="E272" s="17"/>
      <c r="F272" s="16">
        <f>IF(Tableau13[[#This Row],[Colonne1]]="","",F271+Tableau13[[#This Row],[Colonne3]]-Tableau13[[#This Row],[Colonne4]])</f>
        <v>2016.46</v>
      </c>
    </row>
    <row r="273" spans="1:6" x14ac:dyDescent="0.25">
      <c r="B273" t="s">
        <v>19</v>
      </c>
      <c r="C273" t="s">
        <v>93</v>
      </c>
      <c r="E273" s="17">
        <v>8.65</v>
      </c>
      <c r="F273" s="16">
        <f>IF(Tableau13[[#This Row],[Colonne1]]="","",F272+Tableau13[[#This Row],[Colonne3]]-Tableau13[[#This Row],[Colonne4]])</f>
        <v>2007.81</v>
      </c>
    </row>
    <row r="274" spans="1:6" x14ac:dyDescent="0.25">
      <c r="A274" s="11">
        <v>44338</v>
      </c>
      <c r="B274" t="s">
        <v>15</v>
      </c>
      <c r="C274" t="s">
        <v>151</v>
      </c>
      <c r="E274" s="17">
        <v>28.3</v>
      </c>
      <c r="F274" s="16">
        <f>IF(Tableau13[[#This Row],[Colonne1]]="","",F273+Tableau13[[#This Row],[Colonne3]]-Tableau13[[#This Row],[Colonne4]])</f>
        <v>1979.51</v>
      </c>
    </row>
    <row r="275" spans="1:6" x14ac:dyDescent="0.25">
      <c r="B275" t="s">
        <v>120</v>
      </c>
      <c r="C275" t="s">
        <v>201</v>
      </c>
      <c r="E275" s="17">
        <v>20.75</v>
      </c>
      <c r="F275" s="16">
        <f>IF(Tableau13[[#This Row],[Colonne1]]="","",F274+Tableau13[[#This Row],[Colonne3]]-Tableau13[[#This Row],[Colonne4]])</f>
        <v>1958.76</v>
      </c>
    </row>
    <row r="276" spans="1:6" x14ac:dyDescent="0.25">
      <c r="B276" t="s">
        <v>13</v>
      </c>
      <c r="C276" t="s">
        <v>25</v>
      </c>
      <c r="E276" s="17">
        <v>8.6999999999999993</v>
      </c>
      <c r="F276" s="16">
        <f>IF(Tableau13[[#This Row],[Colonne1]]="","",F275+Tableau13[[#This Row],[Colonne3]]-Tableau13[[#This Row],[Colonne4]])</f>
        <v>1950.06</v>
      </c>
    </row>
    <row r="277" spans="1:6" x14ac:dyDescent="0.25">
      <c r="B277" t="s">
        <v>13</v>
      </c>
      <c r="C277" t="s">
        <v>202</v>
      </c>
      <c r="E277" s="17">
        <v>6.4</v>
      </c>
      <c r="F277" s="16">
        <f>IF(Tableau13[[#This Row],[Colonne1]]="","",F276+Tableau13[[#This Row],[Colonne3]]-Tableau13[[#This Row],[Colonne4]])</f>
        <v>1943.6599999999999</v>
      </c>
    </row>
    <row r="278" spans="1:6" x14ac:dyDescent="0.25">
      <c r="B278" t="s">
        <v>64</v>
      </c>
      <c r="C278" t="s">
        <v>203</v>
      </c>
      <c r="E278" s="17">
        <v>4</v>
      </c>
      <c r="F278" s="16">
        <f>IF(Tableau13[[#This Row],[Colonne1]]="","",F277+Tableau13[[#This Row],[Colonne3]]-Tableau13[[#This Row],[Colonne4]])</f>
        <v>1939.6599999999999</v>
      </c>
    </row>
    <row r="279" spans="1:6" x14ac:dyDescent="0.25">
      <c r="B279" t="s">
        <v>12</v>
      </c>
      <c r="C279" t="s">
        <v>204</v>
      </c>
      <c r="E279" s="17">
        <v>0.35</v>
      </c>
      <c r="F279" s="16">
        <f>IF(Tableau13[[#This Row],[Colonne1]]="","",F278+Tableau13[[#This Row],[Colonne3]]-Tableau13[[#This Row],[Colonne4]])</f>
        <v>1939.31</v>
      </c>
    </row>
    <row r="280" spans="1:6" x14ac:dyDescent="0.25">
      <c r="A280" s="11">
        <v>44339</v>
      </c>
      <c r="B280" t="s">
        <v>12</v>
      </c>
      <c r="E280" s="17">
        <v>1.85</v>
      </c>
      <c r="F280" s="16">
        <f>IF(Tableau13[[#This Row],[Colonne1]]="","",F279+Tableau13[[#This Row],[Colonne3]]-Tableau13[[#This Row],[Colonne4]])</f>
        <v>1937.46</v>
      </c>
    </row>
    <row r="281" spans="1:6" x14ac:dyDescent="0.25">
      <c r="B281" t="s">
        <v>64</v>
      </c>
      <c r="C281" t="s">
        <v>205</v>
      </c>
      <c r="E281" s="17">
        <v>9.98</v>
      </c>
      <c r="F281" s="16">
        <f>IF(Tableau13[[#This Row],[Colonne1]]="","",F280+Tableau13[[#This Row],[Colonne3]]-Tableau13[[#This Row],[Colonne4]])</f>
        <v>1927.48</v>
      </c>
    </row>
    <row r="282" spans="1:6" x14ac:dyDescent="0.25">
      <c r="B282" t="s">
        <v>12</v>
      </c>
      <c r="E282" s="17">
        <v>0.02</v>
      </c>
      <c r="F282" s="16">
        <f>IF(Tableau13[[#This Row],[Colonne1]]="","",F281+Tableau13[[#This Row],[Colonne3]]-Tableau13[[#This Row],[Colonne4]])</f>
        <v>1927.46</v>
      </c>
    </row>
    <row r="283" spans="1:6" x14ac:dyDescent="0.25">
      <c r="A283" s="11">
        <v>44343</v>
      </c>
      <c r="B283" t="s">
        <v>26</v>
      </c>
      <c r="C283" t="s">
        <v>206</v>
      </c>
      <c r="D283">
        <v>187.25</v>
      </c>
      <c r="E283" s="17"/>
      <c r="F283" s="16">
        <f>IF(Tableau13[[#This Row],[Colonne1]]="","",F282+Tableau13[[#This Row],[Colonne3]]-Tableau13[[#This Row],[Colonne4]])</f>
        <v>2114.71</v>
      </c>
    </row>
    <row r="284" spans="1:6" x14ac:dyDescent="0.25">
      <c r="B284" t="s">
        <v>13</v>
      </c>
      <c r="C284" t="s">
        <v>14</v>
      </c>
      <c r="E284" s="17">
        <v>125.49</v>
      </c>
      <c r="F284" s="16">
        <f>IF(Tableau13[[#This Row],[Colonne1]]="","",F283+Tableau13[[#This Row],[Colonne3]]-Tableau13[[#This Row],[Colonne4]])</f>
        <v>1989.22</v>
      </c>
    </row>
    <row r="285" spans="1:6" x14ac:dyDescent="0.25">
      <c r="B285" t="s">
        <v>13</v>
      </c>
      <c r="C285" t="s">
        <v>152</v>
      </c>
      <c r="E285" s="17">
        <v>16.010000000000002</v>
      </c>
      <c r="F285" s="16">
        <f>IF(Tableau13[[#This Row],[Colonne1]]="","",F284+Tableau13[[#This Row],[Colonne3]]-Tableau13[[#This Row],[Colonne4]])</f>
        <v>1973.21</v>
      </c>
    </row>
    <row r="286" spans="1:6" x14ac:dyDescent="0.25">
      <c r="A286" s="11">
        <v>44345</v>
      </c>
      <c r="B286" t="s">
        <v>13</v>
      </c>
      <c r="C286" t="s">
        <v>202</v>
      </c>
      <c r="E286" s="17">
        <v>8.6</v>
      </c>
      <c r="F286" s="16">
        <f>IF(Tableau13[[#This Row],[Colonne1]]="","",F285+Tableau13[[#This Row],[Colonne3]]-Tableau13[[#This Row],[Colonne4]])</f>
        <v>1964.6100000000001</v>
      </c>
    </row>
    <row r="287" spans="1:6" x14ac:dyDescent="0.25">
      <c r="B287" t="s">
        <v>120</v>
      </c>
      <c r="C287" t="s">
        <v>207</v>
      </c>
      <c r="E287" s="17">
        <v>7.48</v>
      </c>
      <c r="F287" s="16">
        <f>IF(Tableau13[[#This Row],[Colonne1]]="","",F286+Tableau13[[#This Row],[Colonne3]]-Tableau13[[#This Row],[Colonne4]])</f>
        <v>1957.13</v>
      </c>
    </row>
    <row r="288" spans="1:6" x14ac:dyDescent="0.25">
      <c r="B288" t="s">
        <v>12</v>
      </c>
      <c r="E288" s="17">
        <v>0.99</v>
      </c>
      <c r="F288" s="16">
        <f>IF(Tableau13[[#This Row],[Colonne1]]="","",F287+Tableau13[[#This Row],[Colonne3]]-Tableau13[[#This Row],[Colonne4]])</f>
        <v>1956.14</v>
      </c>
    </row>
    <row r="289" spans="1:6" x14ac:dyDescent="0.25">
      <c r="A289" s="11">
        <v>44346</v>
      </c>
      <c r="B289" t="s">
        <v>12</v>
      </c>
      <c r="E289" s="17">
        <v>0.92</v>
      </c>
      <c r="F289" s="16">
        <f>IF(Tableau13[[#This Row],[Colonne1]]="","",F288+Tableau13[[#This Row],[Colonne3]]-Tableau13[[#This Row],[Colonne4]])</f>
        <v>1955.22</v>
      </c>
    </row>
    <row r="290" spans="1:6" x14ac:dyDescent="0.25">
      <c r="A290" s="11">
        <v>44347</v>
      </c>
      <c r="B290" t="s">
        <v>15</v>
      </c>
      <c r="C290" t="s">
        <v>208</v>
      </c>
      <c r="E290" s="17">
        <v>187.25</v>
      </c>
      <c r="F290" s="16">
        <f>IF(Tableau13[[#This Row],[Colonne1]]="","",F289+Tableau13[[#This Row],[Colonne3]]-Tableau13[[#This Row],[Colonne4]])</f>
        <v>1767.97</v>
      </c>
    </row>
    <row r="291" spans="1:6" x14ac:dyDescent="0.25">
      <c r="B291" t="s">
        <v>64</v>
      </c>
      <c r="C291" t="s">
        <v>209</v>
      </c>
      <c r="E291" s="17">
        <v>12.5</v>
      </c>
      <c r="F291" s="16">
        <f>IF(Tableau13[[#This Row],[Colonne1]]="","",F290+Tableau13[[#This Row],[Colonne3]]-Tableau13[[#This Row],[Colonne4]])</f>
        <v>1755.47</v>
      </c>
    </row>
    <row r="292" spans="1:6" x14ac:dyDescent="0.25">
      <c r="B292" t="s">
        <v>64</v>
      </c>
      <c r="C292" t="s">
        <v>210</v>
      </c>
      <c r="E292" s="17">
        <v>8.9</v>
      </c>
      <c r="F292" s="16">
        <f>IF(Tableau13[[#This Row],[Colonne1]]="","",F291+Tableau13[[#This Row],[Colonne3]]-Tableau13[[#This Row],[Colonne4]])</f>
        <v>1746.57</v>
      </c>
    </row>
    <row r="293" spans="1:6" x14ac:dyDescent="0.25">
      <c r="A293" s="11">
        <v>44349</v>
      </c>
      <c r="B293" t="s">
        <v>26</v>
      </c>
      <c r="C293" t="s">
        <v>211</v>
      </c>
      <c r="E293" s="17">
        <v>210</v>
      </c>
      <c r="F293" s="16">
        <f>IF(Tableau13[[#This Row],[Colonne1]]="","",F292+Tableau13[[#This Row],[Colonne3]]-Tableau13[[#This Row],[Colonne4]])</f>
        <v>1536.57</v>
      </c>
    </row>
    <row r="294" spans="1:6" x14ac:dyDescent="0.25">
      <c r="B294" t="s">
        <v>13</v>
      </c>
      <c r="C294" t="s">
        <v>14</v>
      </c>
      <c r="E294" s="17">
        <v>106.22</v>
      </c>
      <c r="F294" s="16">
        <f>IF(Tableau13[[#This Row],[Colonne1]]="","",F293+Tableau13[[#This Row],[Colonne3]]-Tableau13[[#This Row],[Colonne4]])</f>
        <v>1430.35</v>
      </c>
    </row>
    <row r="295" spans="1:6" x14ac:dyDescent="0.25">
      <c r="A295" s="11">
        <v>44350</v>
      </c>
      <c r="B295" t="s">
        <v>213</v>
      </c>
      <c r="C295" t="s">
        <v>212</v>
      </c>
      <c r="E295" s="17">
        <v>2.4</v>
      </c>
      <c r="F295" s="16">
        <f>IF(Tableau13[[#This Row],[Colonne1]]="","",F294+Tableau13[[#This Row],[Colonne3]]-Tableau13[[#This Row],[Colonne4]])</f>
        <v>1427.9499999999998</v>
      </c>
    </row>
    <row r="296" spans="1:6" x14ac:dyDescent="0.25">
      <c r="A296" s="11">
        <v>44351</v>
      </c>
      <c r="B296" t="s">
        <v>13</v>
      </c>
      <c r="C296" t="s">
        <v>17</v>
      </c>
      <c r="E296" s="17">
        <v>27.36</v>
      </c>
      <c r="F296" s="16">
        <f>IF(Tableau13[[#This Row],[Colonne1]]="","",F295+Tableau13[[#This Row],[Colonne3]]-Tableau13[[#This Row],[Colonne4]])</f>
        <v>1400.59</v>
      </c>
    </row>
    <row r="297" spans="1:6" x14ac:dyDescent="0.25">
      <c r="B297" t="s">
        <v>13</v>
      </c>
      <c r="C297" t="s">
        <v>152</v>
      </c>
      <c r="E297" s="17">
        <v>13.97</v>
      </c>
      <c r="F297" s="16">
        <f>IF(Tableau13[[#This Row],[Colonne1]]="","",F296+Tableau13[[#This Row],[Colonne3]]-Tableau13[[#This Row],[Colonne4]])</f>
        <v>1386.62</v>
      </c>
    </row>
    <row r="298" spans="1:6" x14ac:dyDescent="0.25">
      <c r="B298" t="s">
        <v>19</v>
      </c>
      <c r="C298" t="s">
        <v>93</v>
      </c>
      <c r="E298" s="17">
        <v>10.35</v>
      </c>
      <c r="F298" s="16">
        <f>IF(Tableau13[[#This Row],[Colonne1]]="","",F297+Tableau13[[#This Row],[Colonne3]]-Tableau13[[#This Row],[Colonne4]])</f>
        <v>1376.27</v>
      </c>
    </row>
    <row r="299" spans="1:6" x14ac:dyDescent="0.25">
      <c r="B299" t="s">
        <v>12</v>
      </c>
      <c r="E299" s="17">
        <v>0.6</v>
      </c>
      <c r="F299" s="16">
        <f>IF(Tableau13[[#This Row],[Colonne1]]="","",F298+Tableau13[[#This Row],[Colonne3]]-Tableau13[[#This Row],[Colonne4]])</f>
        <v>1375.67</v>
      </c>
    </row>
    <row r="300" spans="1:6" x14ac:dyDescent="0.25">
      <c r="B300" t="s">
        <v>12</v>
      </c>
      <c r="E300" s="17">
        <v>1.35</v>
      </c>
      <c r="F300" s="16">
        <f>IF(Tableau13[[#This Row],[Colonne1]]="","",F299+Tableau13[[#This Row],[Colonne3]]-Tableau13[[#This Row],[Colonne4]])</f>
        <v>1374.3200000000002</v>
      </c>
    </row>
    <row r="301" spans="1:6" x14ac:dyDescent="0.25">
      <c r="A301" s="11">
        <v>44352</v>
      </c>
      <c r="B301" t="s">
        <v>13</v>
      </c>
      <c r="C301" t="s">
        <v>25</v>
      </c>
      <c r="E301" s="17">
        <v>12.1</v>
      </c>
      <c r="F301" s="16">
        <f>IF(Tableau13[[#This Row],[Colonne1]]="","",F300+Tableau13[[#This Row],[Colonne3]]-Tableau13[[#This Row],[Colonne4]])</f>
        <v>1362.2200000000003</v>
      </c>
    </row>
    <row r="302" spans="1:6" x14ac:dyDescent="0.25">
      <c r="B302" t="s">
        <v>120</v>
      </c>
      <c r="C302" t="s">
        <v>214</v>
      </c>
      <c r="E302" s="17">
        <v>8.15</v>
      </c>
      <c r="F302" s="16">
        <f>IF(Tableau13[[#This Row],[Colonne1]]="","",F301+Tableau13[[#This Row],[Colonne3]]-Tableau13[[#This Row],[Colonne4]])</f>
        <v>1354.0700000000002</v>
      </c>
    </row>
    <row r="303" spans="1:6" x14ac:dyDescent="0.25">
      <c r="B303" t="s">
        <v>33</v>
      </c>
      <c r="C303" t="s">
        <v>142</v>
      </c>
      <c r="E303" s="17">
        <v>7</v>
      </c>
      <c r="F303" s="16">
        <f>IF(Tableau13[[#This Row],[Colonne1]]="","",F302+Tableau13[[#This Row],[Colonne3]]-Tableau13[[#This Row],[Colonne4]])</f>
        <v>1347.0700000000002</v>
      </c>
    </row>
    <row r="304" spans="1:6" x14ac:dyDescent="0.25">
      <c r="B304" t="s">
        <v>12</v>
      </c>
      <c r="E304" s="17">
        <v>1.32</v>
      </c>
      <c r="F304" s="16">
        <f>IF(Tableau13[[#This Row],[Colonne1]]="","",F303+Tableau13[[#This Row],[Colonne3]]-Tableau13[[#This Row],[Colonne4]])</f>
        <v>1345.7500000000002</v>
      </c>
    </row>
    <row r="305" spans="1:6" x14ac:dyDescent="0.25">
      <c r="A305" s="11">
        <v>44353</v>
      </c>
      <c r="B305" t="s">
        <v>12</v>
      </c>
      <c r="E305" s="17">
        <v>1.75</v>
      </c>
      <c r="F305" s="16">
        <f>IF(Tableau13[[#This Row],[Colonne1]]="","",F304+Tableau13[[#This Row],[Colonne3]]-Tableau13[[#This Row],[Colonne4]])</f>
        <v>1344.0000000000002</v>
      </c>
    </row>
    <row r="306" spans="1:6" x14ac:dyDescent="0.25">
      <c r="A306" s="11">
        <v>44356</v>
      </c>
      <c r="B306" t="s">
        <v>13</v>
      </c>
      <c r="C306" t="s">
        <v>14</v>
      </c>
      <c r="E306" s="17">
        <v>121.69</v>
      </c>
      <c r="F306" s="16">
        <f>IF(Tableau13[[#This Row],[Colonne1]]="","",F305+Tableau13[[#This Row],[Colonne3]]-Tableau13[[#This Row],[Colonne4]])</f>
        <v>1222.3100000000002</v>
      </c>
    </row>
    <row r="307" spans="1:6" x14ac:dyDescent="0.25">
      <c r="B307" t="s">
        <v>15</v>
      </c>
      <c r="C307" t="s">
        <v>151</v>
      </c>
      <c r="E307" s="17">
        <v>5.65</v>
      </c>
      <c r="F307" s="16">
        <f>IF(Tableau13[[#This Row],[Colonne1]]="","",F306+Tableau13[[#This Row],[Colonne3]]-Tableau13[[#This Row],[Colonne4]])</f>
        <v>1216.6600000000001</v>
      </c>
    </row>
    <row r="308" spans="1:6" x14ac:dyDescent="0.25">
      <c r="A308" s="11">
        <v>44357</v>
      </c>
      <c r="B308" t="s">
        <v>12</v>
      </c>
      <c r="E308" s="17">
        <v>0.35</v>
      </c>
      <c r="F308" s="16">
        <f>IF(Tableau13[[#This Row],[Colonne1]]="","",F307+Tableau13[[#This Row],[Colonne3]]-Tableau13[[#This Row],[Colonne4]])</f>
        <v>1216.3100000000002</v>
      </c>
    </row>
    <row r="309" spans="1:6" x14ac:dyDescent="0.25">
      <c r="A309" s="11">
        <v>44358</v>
      </c>
      <c r="B309" t="s">
        <v>42</v>
      </c>
      <c r="C309" t="s">
        <v>215</v>
      </c>
      <c r="D309">
        <v>98.25</v>
      </c>
      <c r="E309" s="17"/>
      <c r="F309" s="16">
        <f>IF(Tableau13[[#This Row],[Colonne1]]="","",F308+Tableau13[[#This Row],[Colonne3]]-Tableau13[[#This Row],[Colonne4]])</f>
        <v>1314.5600000000002</v>
      </c>
    </row>
    <row r="310" spans="1:6" x14ac:dyDescent="0.25">
      <c r="B310" t="s">
        <v>64</v>
      </c>
      <c r="C310" t="s">
        <v>172</v>
      </c>
      <c r="E310" s="17">
        <v>74.400000000000006</v>
      </c>
      <c r="F310" s="16">
        <f>IF(Tableau13[[#This Row],[Colonne1]]="","",F309+Tableau13[[#This Row],[Colonne3]]-Tableau13[[#This Row],[Colonne4]])</f>
        <v>1240.1600000000001</v>
      </c>
    </row>
    <row r="311" spans="1:6" x14ac:dyDescent="0.25">
      <c r="B311" t="s">
        <v>15</v>
      </c>
      <c r="C311" t="s">
        <v>151</v>
      </c>
      <c r="E311" s="17">
        <v>21.35</v>
      </c>
      <c r="F311" s="16">
        <f>IF(Tableau13[[#This Row],[Colonne1]]="","",F310+Tableau13[[#This Row],[Colonne3]]-Tableau13[[#This Row],[Colonne4]])</f>
        <v>1218.8100000000002</v>
      </c>
    </row>
    <row r="312" spans="1:6" x14ac:dyDescent="0.25">
      <c r="A312" s="11">
        <v>44359</v>
      </c>
      <c r="B312" t="s">
        <v>13</v>
      </c>
      <c r="C312" t="s">
        <v>17</v>
      </c>
      <c r="E312" s="17">
        <v>22.93</v>
      </c>
      <c r="F312" s="16">
        <f>IF(Tableau13[[#This Row],[Colonne1]]="","",F311+Tableau13[[#This Row],[Colonne3]]-Tableau13[[#This Row],[Colonne4]])</f>
        <v>1195.8800000000001</v>
      </c>
    </row>
    <row r="313" spans="1:6" x14ac:dyDescent="0.25">
      <c r="B313" t="s">
        <v>13</v>
      </c>
      <c r="C313" t="s">
        <v>25</v>
      </c>
      <c r="E313" s="17">
        <v>8.6999999999999993</v>
      </c>
      <c r="F313" s="16">
        <f>IF(Tableau13[[#This Row],[Colonne1]]="","",F312+Tableau13[[#This Row],[Colonne3]]-Tableau13[[#This Row],[Colonne4]])</f>
        <v>1187.18</v>
      </c>
    </row>
    <row r="314" spans="1:6" x14ac:dyDescent="0.25">
      <c r="B314" t="s">
        <v>12</v>
      </c>
      <c r="E314" s="17">
        <v>1.25</v>
      </c>
      <c r="F314" s="16">
        <f>IF(Tableau13[[#This Row],[Colonne1]]="","",F313+Tableau13[[#This Row],[Colonne3]]-Tableau13[[#This Row],[Colonne4]])</f>
        <v>1185.93</v>
      </c>
    </row>
    <row r="315" spans="1:6" x14ac:dyDescent="0.25">
      <c r="A315" s="11">
        <v>44360</v>
      </c>
      <c r="B315" t="s">
        <v>12</v>
      </c>
      <c r="E315" s="17">
        <v>0.37</v>
      </c>
      <c r="F315" s="16">
        <f>IF(Tableau13[[#This Row],[Colonne1]]="","",F314+Tableau13[[#This Row],[Colonne3]]-Tableau13[[#This Row],[Colonne4]])</f>
        <v>1185.5600000000002</v>
      </c>
    </row>
    <row r="316" spans="1:6" x14ac:dyDescent="0.25">
      <c r="B316" t="s">
        <v>29</v>
      </c>
      <c r="C316" t="s">
        <v>157</v>
      </c>
      <c r="E316" s="17">
        <v>209.72</v>
      </c>
      <c r="F316" s="16">
        <f>IF(Tableau13[[#This Row],[Colonne1]]="","",F315+Tableau13[[#This Row],[Colonne3]]-Tableau13[[#This Row],[Colonne4]])</f>
        <v>975.84000000000015</v>
      </c>
    </row>
    <row r="317" spans="1:6" x14ac:dyDescent="0.25">
      <c r="A317" s="11">
        <v>44361</v>
      </c>
      <c r="B317" t="s">
        <v>49</v>
      </c>
      <c r="C317" t="s">
        <v>216</v>
      </c>
      <c r="E317" s="17">
        <v>125</v>
      </c>
      <c r="F317" s="16">
        <f>IF(Tableau13[[#This Row],[Colonne1]]="","",F316+Tableau13[[#This Row],[Colonne3]]-Tableau13[[#This Row],[Colonne4]])</f>
        <v>850.84000000000015</v>
      </c>
    </row>
    <row r="318" spans="1:6" x14ac:dyDescent="0.25">
      <c r="B318" t="s">
        <v>33</v>
      </c>
      <c r="C318" t="s">
        <v>159</v>
      </c>
      <c r="E318" s="17">
        <v>37.28</v>
      </c>
      <c r="F318" s="16">
        <f>IF(Tableau13[[#This Row],[Colonne1]]="","",F317+Tableau13[[#This Row],[Colonne3]]-Tableau13[[#This Row],[Colonne4]])</f>
        <v>813.56000000000017</v>
      </c>
    </row>
    <row r="319" spans="1:6" x14ac:dyDescent="0.25">
      <c r="B319" t="s">
        <v>64</v>
      </c>
      <c r="C319" t="s">
        <v>217</v>
      </c>
      <c r="E319" s="17">
        <v>21.98</v>
      </c>
      <c r="F319" s="16">
        <f>IF(Tableau13[[#This Row],[Colonne1]]="","",F318+Tableau13[[#This Row],[Colonne3]]-Tableau13[[#This Row],[Colonne4]])</f>
        <v>791.58000000000015</v>
      </c>
    </row>
    <row r="320" spans="1:6" x14ac:dyDescent="0.25">
      <c r="A320" s="11">
        <v>44363</v>
      </c>
      <c r="B320" t="s">
        <v>13</v>
      </c>
      <c r="C320" t="s">
        <v>14</v>
      </c>
      <c r="E320" s="17">
        <v>101.53</v>
      </c>
      <c r="F320" s="16">
        <f>IF(Tableau13[[#This Row],[Colonne1]]="","",F319+Tableau13[[#This Row],[Colonne3]]-Tableau13[[#This Row],[Colonne4]])</f>
        <v>690.05000000000018</v>
      </c>
    </row>
    <row r="321" spans="1:6" x14ac:dyDescent="0.25">
      <c r="B321" t="s">
        <v>29</v>
      </c>
      <c r="C321" t="s">
        <v>199</v>
      </c>
      <c r="E321" s="17">
        <v>51.48</v>
      </c>
      <c r="F321" s="16">
        <f>IF(Tableau13[[#This Row],[Colonne1]]="","",F320+Tableau13[[#This Row],[Colonne3]]-Tableau13[[#This Row],[Colonne4]])</f>
        <v>638.57000000000016</v>
      </c>
    </row>
    <row r="322" spans="1:6" x14ac:dyDescent="0.25">
      <c r="B322" t="s">
        <v>12</v>
      </c>
      <c r="E322" s="17">
        <v>0.02</v>
      </c>
      <c r="F322" s="16">
        <f>IF(Tableau13[[#This Row],[Colonne1]]="","",F321+Tableau13[[#This Row],[Colonne3]]-Tableau13[[#This Row],[Colonne4]])</f>
        <v>638.55000000000018</v>
      </c>
    </row>
    <row r="323" spans="1:6" x14ac:dyDescent="0.25">
      <c r="A323" s="11">
        <v>44364</v>
      </c>
      <c r="B323" t="s">
        <v>160</v>
      </c>
      <c r="C323" t="s">
        <v>45</v>
      </c>
      <c r="E323" s="17">
        <v>77.59</v>
      </c>
      <c r="F323" s="16">
        <f>IF(Tableau13[[#This Row],[Colonne1]]="","",F322+Tableau13[[#This Row],[Colonne3]]-Tableau13[[#This Row],[Colonne4]])</f>
        <v>560.96000000000015</v>
      </c>
    </row>
    <row r="324" spans="1:6" x14ac:dyDescent="0.25">
      <c r="A324" s="11">
        <v>44365</v>
      </c>
      <c r="B324" t="s">
        <v>15</v>
      </c>
      <c r="C324" t="s">
        <v>151</v>
      </c>
      <c r="E324" s="17">
        <v>30.6</v>
      </c>
      <c r="F324" s="16">
        <f>IF(Tableau13[[#This Row],[Colonne1]]="","",F323+Tableau13[[#This Row],[Colonne3]]-Tableau13[[#This Row],[Colonne4]])</f>
        <v>530.36000000000013</v>
      </c>
    </row>
    <row r="325" spans="1:6" x14ac:dyDescent="0.25">
      <c r="B325" t="s">
        <v>13</v>
      </c>
      <c r="C325" t="s">
        <v>152</v>
      </c>
      <c r="E325" s="17">
        <v>26.19</v>
      </c>
      <c r="F325" s="16">
        <f>IF(Tableau13[[#This Row],[Colonne1]]="","",F324+Tableau13[[#This Row],[Colonne3]]-Tableau13[[#This Row],[Colonne4]])</f>
        <v>504.17000000000013</v>
      </c>
    </row>
    <row r="326" spans="1:6" x14ac:dyDescent="0.25">
      <c r="B326" t="s">
        <v>19</v>
      </c>
      <c r="C326" t="s">
        <v>93</v>
      </c>
      <c r="E326" s="17">
        <v>7.85</v>
      </c>
      <c r="F326" s="16">
        <f>IF(Tableau13[[#This Row],[Colonne1]]="","",F325+Tableau13[[#This Row],[Colonne3]]-Tableau13[[#This Row],[Colonne4]])</f>
        <v>496.32000000000011</v>
      </c>
    </row>
    <row r="327" spans="1:6" x14ac:dyDescent="0.25">
      <c r="A327" s="11">
        <v>44366</v>
      </c>
      <c r="B327" t="s">
        <v>218</v>
      </c>
      <c r="C327" t="s">
        <v>219</v>
      </c>
      <c r="E327" s="17">
        <v>15</v>
      </c>
      <c r="F327" s="16">
        <f>IF(Tableau13[[#This Row],[Colonne1]]="","",F326+Tableau13[[#This Row],[Colonne3]]-Tableau13[[#This Row],[Colonne4]])</f>
        <v>481.32000000000011</v>
      </c>
    </row>
    <row r="328" spans="1:6" x14ac:dyDescent="0.25">
      <c r="B328" t="s">
        <v>13</v>
      </c>
      <c r="C328" t="s">
        <v>25</v>
      </c>
      <c r="E328" s="17">
        <v>13.8</v>
      </c>
      <c r="F328" s="16">
        <f>IF(Tableau13[[#This Row],[Colonne1]]="","",F327+Tableau13[[#This Row],[Colonne3]]-Tableau13[[#This Row],[Colonne4]])</f>
        <v>467.5200000000001</v>
      </c>
    </row>
    <row r="329" spans="1:6" x14ac:dyDescent="0.25">
      <c r="B329" t="s">
        <v>12</v>
      </c>
      <c r="E329" s="17">
        <v>1.36</v>
      </c>
      <c r="F329" s="16">
        <f>IF(Tableau13[[#This Row],[Colonne1]]="","",F328+Tableau13[[#This Row],[Colonne3]]-Tableau13[[#This Row],[Colonne4]])</f>
        <v>466.16000000000008</v>
      </c>
    </row>
    <row r="330" spans="1:6" x14ac:dyDescent="0.25">
      <c r="A330" s="11">
        <v>44367</v>
      </c>
      <c r="B330" t="s">
        <v>12</v>
      </c>
      <c r="E330" s="17">
        <v>0.2</v>
      </c>
      <c r="F330" s="16">
        <f>IF(Tableau13[[#This Row],[Colonne1]]="","",F329+Tableau13[[#This Row],[Colonne3]]-Tableau13[[#This Row],[Colonne4]])</f>
        <v>465.96000000000009</v>
      </c>
    </row>
    <row r="331" spans="1:6" x14ac:dyDescent="0.25">
      <c r="A331" s="11">
        <v>44368</v>
      </c>
      <c r="B331" t="s">
        <v>42</v>
      </c>
      <c r="C331" t="s">
        <v>43</v>
      </c>
      <c r="E331" s="17">
        <v>157</v>
      </c>
      <c r="F331" s="16">
        <f>IF(Tableau13[[#This Row],[Colonne1]]="","",F330+Tableau13[[#This Row],[Colonne3]]-Tableau13[[#This Row],[Colonne4]])</f>
        <v>308.96000000000009</v>
      </c>
    </row>
    <row r="332" spans="1:6" x14ac:dyDescent="0.25">
      <c r="B332" t="s">
        <v>15</v>
      </c>
      <c r="C332" t="s">
        <v>220</v>
      </c>
      <c r="E332" s="17">
        <v>40</v>
      </c>
      <c r="F332" s="16">
        <f>IF(Tableau13[[#This Row],[Colonne1]]="","",F331+Tableau13[[#This Row],[Colonne3]]-Tableau13[[#This Row],[Colonne4]])</f>
        <v>268.96000000000009</v>
      </c>
    </row>
    <row r="333" spans="1:6" x14ac:dyDescent="0.25">
      <c r="A333" s="11">
        <v>44370</v>
      </c>
      <c r="B333" t="s">
        <v>4</v>
      </c>
      <c r="D333">
        <v>1795.1</v>
      </c>
      <c r="E333" s="17"/>
      <c r="F333" s="16">
        <f>IF(Tableau13[[#This Row],[Colonne1]]="","",F332+Tableau13[[#This Row],[Colonne3]]-Tableau13[[#This Row],[Colonne4]])</f>
        <v>2064.06</v>
      </c>
    </row>
    <row r="334" spans="1:6" x14ac:dyDescent="0.25">
      <c r="B334" t="s">
        <v>13</v>
      </c>
      <c r="C334" t="s">
        <v>14</v>
      </c>
      <c r="E334" s="17">
        <v>107.85</v>
      </c>
      <c r="F334" s="16">
        <f>IF(Tableau13[[#This Row],[Colonne1]]="","",F333+Tableau13[[#This Row],[Colonne3]]-Tableau13[[#This Row],[Colonne4]])</f>
        <v>1956.21</v>
      </c>
    </row>
    <row r="335" spans="1:6" x14ac:dyDescent="0.25">
      <c r="A335" s="11">
        <v>44372</v>
      </c>
      <c r="B335" t="s">
        <v>13</v>
      </c>
      <c r="C335" t="s">
        <v>24</v>
      </c>
      <c r="E335" s="17">
        <v>13.61</v>
      </c>
      <c r="F335" s="16">
        <f>IF(Tableau13[[#This Row],[Colonne1]]="","",F334+Tableau13[[#This Row],[Colonne3]]-Tableau13[[#This Row],[Colonne4]])</f>
        <v>1942.6000000000001</v>
      </c>
    </row>
    <row r="336" spans="1:6" x14ac:dyDescent="0.25">
      <c r="B336" t="s">
        <v>19</v>
      </c>
      <c r="C336" t="s">
        <v>93</v>
      </c>
      <c r="E336" s="17">
        <v>9.1</v>
      </c>
      <c r="F336" s="16">
        <f>IF(Tableau13[[#This Row],[Colonne1]]="","",F335+Tableau13[[#This Row],[Colonne3]]-Tableau13[[#This Row],[Colonne4]])</f>
        <v>1933.5000000000002</v>
      </c>
    </row>
    <row r="337" spans="1:6" x14ac:dyDescent="0.25">
      <c r="A337" s="11">
        <v>44373</v>
      </c>
      <c r="B337" t="s">
        <v>12</v>
      </c>
      <c r="E337" s="17">
        <v>1.29</v>
      </c>
      <c r="F337" s="16">
        <f>IF(Tableau13[[#This Row],[Colonne1]]="","",F336+Tableau13[[#This Row],[Colonne3]]-Tableau13[[#This Row],[Colonne4]])</f>
        <v>1932.2100000000003</v>
      </c>
    </row>
    <row r="338" spans="1:6" x14ac:dyDescent="0.25">
      <c r="B338" t="s">
        <v>13</v>
      </c>
      <c r="C338" t="s">
        <v>25</v>
      </c>
      <c r="E338" s="17">
        <v>8.6999999999999993</v>
      </c>
      <c r="F338" s="16">
        <f>IF(Tableau13[[#This Row],[Colonne1]]="","",F337+Tableau13[[#This Row],[Colonne3]]-Tableau13[[#This Row],[Colonne4]])</f>
        <v>1923.5100000000002</v>
      </c>
    </row>
    <row r="339" spans="1:6" x14ac:dyDescent="0.25">
      <c r="A339" s="11">
        <v>44374</v>
      </c>
      <c r="B339" t="s">
        <v>29</v>
      </c>
      <c r="C339" t="s">
        <v>221</v>
      </c>
      <c r="E339" s="17">
        <v>373.21</v>
      </c>
      <c r="F339" s="16">
        <f>IF(Tableau13[[#This Row],[Colonne1]]="","",F338+Tableau13[[#This Row],[Colonne3]]-Tableau13[[#This Row],[Colonne4]])</f>
        <v>1550.3000000000002</v>
      </c>
    </row>
    <row r="340" spans="1:6" x14ac:dyDescent="0.25">
      <c r="B340" t="s">
        <v>26</v>
      </c>
      <c r="C340" t="s">
        <v>27</v>
      </c>
      <c r="E340" s="17">
        <v>210</v>
      </c>
      <c r="F340" s="16">
        <f>IF(Tableau13[[#This Row],[Colonne1]]="","",F339+Tableau13[[#This Row],[Colonne3]]-Tableau13[[#This Row],[Colonne4]])</f>
        <v>1340.3000000000002</v>
      </c>
    </row>
    <row r="341" spans="1:6" x14ac:dyDescent="0.25">
      <c r="B341" t="s">
        <v>12</v>
      </c>
      <c r="E341" s="17">
        <v>0.3</v>
      </c>
      <c r="F341" s="16">
        <f>IF(Tableau13[[#This Row],[Colonne1]]="","",F340+Tableau13[[#This Row],[Colonne3]]-Tableau13[[#This Row],[Colonne4]])</f>
        <v>1340.0000000000002</v>
      </c>
    </row>
    <row r="342" spans="1:6" x14ac:dyDescent="0.25">
      <c r="A342" s="11">
        <v>44375</v>
      </c>
      <c r="B342" t="s">
        <v>15</v>
      </c>
      <c r="C342" t="s">
        <v>151</v>
      </c>
      <c r="E342" s="17">
        <v>32</v>
      </c>
      <c r="F342" s="16">
        <f>IF(Tableau13[[#This Row],[Colonne1]]="","",F341+Tableau13[[#This Row],[Colonne3]]-Tableau13[[#This Row],[Colonne4]])</f>
        <v>1308.0000000000002</v>
      </c>
    </row>
    <row r="343" spans="1:6" x14ac:dyDescent="0.25">
      <c r="B343" t="s">
        <v>12</v>
      </c>
      <c r="E343" s="17">
        <v>0.79</v>
      </c>
      <c r="F343" s="16">
        <f>IF(Tableau13[[#This Row],[Colonne1]]="","",F342+Tableau13[[#This Row],[Colonne3]]-Tableau13[[#This Row],[Colonne4]])</f>
        <v>1307.2100000000003</v>
      </c>
    </row>
    <row r="344" spans="1:6" x14ac:dyDescent="0.25">
      <c r="A344" s="11">
        <v>44377</v>
      </c>
      <c r="B344" t="s">
        <v>13</v>
      </c>
      <c r="C344" t="s">
        <v>14</v>
      </c>
      <c r="E344" s="17">
        <v>142.68</v>
      </c>
      <c r="F344" s="16">
        <f>IF(Tableau13[[#This Row],[Colonne1]]="","",F343+Tableau13[[#This Row],[Colonne3]]-Tableau13[[#This Row],[Colonne4]])</f>
        <v>1164.5300000000002</v>
      </c>
    </row>
    <row r="345" spans="1:6" ht="15.75" x14ac:dyDescent="0.25">
      <c r="B345" t="s">
        <v>15</v>
      </c>
      <c r="C345" t="s">
        <v>222</v>
      </c>
      <c r="E345" s="17">
        <v>30.77</v>
      </c>
      <c r="F345" s="28">
        <f>IF(Tableau13[[#This Row],[Colonne1]]="","",F344+Tableau13[[#This Row],[Colonne3]]-Tableau13[[#This Row],[Colonne4]])</f>
        <v>1133.7600000000002</v>
      </c>
    </row>
    <row r="346" spans="1:6" x14ac:dyDescent="0.25">
      <c r="A346" s="11">
        <v>44378</v>
      </c>
      <c r="B346" t="s">
        <v>12</v>
      </c>
      <c r="E346" s="17">
        <v>0.23</v>
      </c>
      <c r="F346" s="16">
        <f>IF(Tableau13[[#This Row],[Colonne1]]="","",F345+Tableau13[[#This Row],[Colonne3]]-Tableau13[[#This Row],[Colonne4]])</f>
        <v>1133.5300000000002</v>
      </c>
    </row>
    <row r="347" spans="1:6" x14ac:dyDescent="0.25">
      <c r="A347" s="11">
        <v>44379</v>
      </c>
      <c r="B347" t="s">
        <v>29</v>
      </c>
      <c r="C347" t="s">
        <v>223</v>
      </c>
      <c r="E347" s="17">
        <v>74.08</v>
      </c>
      <c r="F347" s="16">
        <f>IF(Tableau13[[#This Row],[Colonne1]]="","",F346+Tableau13[[#This Row],[Colonne3]]-Tableau13[[#This Row],[Colonne4]])</f>
        <v>1059.4500000000003</v>
      </c>
    </row>
    <row r="348" spans="1:6" x14ac:dyDescent="0.25">
      <c r="A348" s="11">
        <v>44380</v>
      </c>
      <c r="B348" t="s">
        <v>13</v>
      </c>
      <c r="C348" t="s">
        <v>17</v>
      </c>
      <c r="E348" s="17">
        <v>17.329999999999998</v>
      </c>
      <c r="F348" s="16">
        <f>IF(Tableau13[[#This Row],[Colonne1]]="","",F347+Tableau13[[#This Row],[Colonne3]]-Tableau13[[#This Row],[Colonne4]])</f>
        <v>1042.1200000000003</v>
      </c>
    </row>
    <row r="349" spans="1:6" x14ac:dyDescent="0.25">
      <c r="B349" t="s">
        <v>13</v>
      </c>
      <c r="C349" t="s">
        <v>25</v>
      </c>
      <c r="E349" s="17">
        <v>8.6999999999999993</v>
      </c>
      <c r="F349" s="16">
        <f>IF(Tableau13[[#This Row],[Colonne1]]="","",F348+Tableau13[[#This Row],[Colonne3]]-Tableau13[[#This Row],[Colonne4]])</f>
        <v>1033.4200000000003</v>
      </c>
    </row>
    <row r="350" spans="1:6" x14ac:dyDescent="0.25">
      <c r="B350" t="s">
        <v>12</v>
      </c>
      <c r="E350" s="17">
        <v>0.92</v>
      </c>
      <c r="F350" s="16">
        <f>IF(Tableau13[[#This Row],[Colonne1]]="","",F349+Tableau13[[#This Row],[Colonne3]]-Tableau13[[#This Row],[Colonne4]])</f>
        <v>1032.5000000000002</v>
      </c>
    </row>
    <row r="351" spans="1:6" x14ac:dyDescent="0.25">
      <c r="A351" s="11">
        <v>44381</v>
      </c>
      <c r="B351" t="s">
        <v>12</v>
      </c>
      <c r="E351" s="17">
        <v>0.97</v>
      </c>
      <c r="F351" s="16">
        <f>IF(Tableau13[[#This Row],[Colonne1]]="","",F350+Tableau13[[#This Row],[Colonne3]]-Tableau13[[#This Row],[Colonne4]])</f>
        <v>1031.5300000000002</v>
      </c>
    </row>
    <row r="352" spans="1:6" x14ac:dyDescent="0.25">
      <c r="A352" s="11">
        <v>44384</v>
      </c>
      <c r="B352" t="s">
        <v>13</v>
      </c>
      <c r="C352" t="s">
        <v>14</v>
      </c>
      <c r="E352" s="17">
        <v>110.94</v>
      </c>
      <c r="F352" s="16">
        <f>IF(Tableau13[[#This Row],[Colonne1]]="","",F351+Tableau13[[#This Row],[Colonne3]]-Tableau13[[#This Row],[Colonne4]])</f>
        <v>920.59000000000015</v>
      </c>
    </row>
    <row r="353" spans="1:6" x14ac:dyDescent="0.25">
      <c r="B353" t="s">
        <v>33</v>
      </c>
      <c r="C353" t="s">
        <v>142</v>
      </c>
      <c r="E353" s="17">
        <v>7</v>
      </c>
      <c r="F353" s="16">
        <f>IF(Tableau13[[#This Row],[Colonne1]]="","",F352+Tableau13[[#This Row],[Colonne3]]-Tableau13[[#This Row],[Colonne4]])</f>
        <v>913.59000000000015</v>
      </c>
    </row>
    <row r="354" spans="1:6" x14ac:dyDescent="0.25">
      <c r="A354" s="11">
        <v>44386</v>
      </c>
      <c r="B354" t="s">
        <v>120</v>
      </c>
      <c r="C354" t="s">
        <v>224</v>
      </c>
      <c r="D354">
        <v>5</v>
      </c>
      <c r="E354" s="17"/>
      <c r="F354" s="16">
        <f>IF(Tableau13[[#This Row],[Colonne1]]="","",F353+Tableau13[[#This Row],[Colonne3]]-Tableau13[[#This Row],[Colonne4]])</f>
        <v>918.59000000000015</v>
      </c>
    </row>
    <row r="355" spans="1:6" x14ac:dyDescent="0.25">
      <c r="B355" t="s">
        <v>15</v>
      </c>
      <c r="C355" t="s">
        <v>170</v>
      </c>
      <c r="D355" s="17"/>
      <c r="E355" s="17">
        <v>28.5</v>
      </c>
      <c r="F355" s="16">
        <f>IF(Tableau13[[#This Row],[Colonne1]]="","",F354+Tableau13[[#This Row],[Colonne3]]-Tableau13[[#This Row],[Colonne4]])</f>
        <v>890.09000000000015</v>
      </c>
    </row>
    <row r="356" spans="1:6" x14ac:dyDescent="0.25">
      <c r="B356" t="s">
        <v>15</v>
      </c>
      <c r="C356" t="s">
        <v>151</v>
      </c>
      <c r="E356" s="17">
        <v>27.95</v>
      </c>
      <c r="F356" s="16">
        <f>IF(Tableau13[[#This Row],[Colonne1]]="","",F355+Tableau13[[#This Row],[Colonne3]]-Tableau13[[#This Row],[Colonne4]])</f>
        <v>862.1400000000001</v>
      </c>
    </row>
    <row r="357" spans="1:6" x14ac:dyDescent="0.25">
      <c r="B357" t="s">
        <v>13</v>
      </c>
      <c r="C357" t="s">
        <v>24</v>
      </c>
      <c r="E357" s="17">
        <v>17.850000000000001</v>
      </c>
      <c r="F357" s="16">
        <f>IF(Tableau13[[#This Row],[Colonne1]]="","",F356+Tableau13[[#This Row],[Colonne3]]-Tableau13[[#This Row],[Colonne4]])</f>
        <v>844.29000000000008</v>
      </c>
    </row>
    <row r="358" spans="1:6" x14ac:dyDescent="0.25">
      <c r="B358" t="s">
        <v>120</v>
      </c>
      <c r="C358" t="s">
        <v>53</v>
      </c>
      <c r="E358" s="17">
        <v>12.9</v>
      </c>
      <c r="F358" s="16">
        <f>IF(Tableau13[[#This Row],[Colonne1]]="","",F357+Tableau13[[#This Row],[Colonne3]]-Tableau13[[#This Row],[Colonne4]])</f>
        <v>831.3900000000001</v>
      </c>
    </row>
    <row r="359" spans="1:6" x14ac:dyDescent="0.25">
      <c r="B359" t="s">
        <v>19</v>
      </c>
      <c r="C359" t="s">
        <v>93</v>
      </c>
      <c r="E359" s="17">
        <v>7.85</v>
      </c>
      <c r="F359" s="16">
        <f>IF(Tableau13[[#This Row],[Colonne1]]="","",F358+Tableau13[[#This Row],[Colonne3]]-Tableau13[[#This Row],[Colonne4]])</f>
        <v>823.54000000000008</v>
      </c>
    </row>
    <row r="360" spans="1:6" x14ac:dyDescent="0.25">
      <c r="A360" s="11">
        <v>44387</v>
      </c>
      <c r="B360" t="s">
        <v>29</v>
      </c>
      <c r="C360" t="s">
        <v>225</v>
      </c>
      <c r="E360" s="17">
        <v>76.75</v>
      </c>
      <c r="F360" s="16">
        <f>IF(Tableau13[[#This Row],[Colonne1]]="","",F359+Tableau13[[#This Row],[Colonne3]]-Tableau13[[#This Row],[Colonne4]])</f>
        <v>746.79000000000008</v>
      </c>
    </row>
    <row r="361" spans="1:6" x14ac:dyDescent="0.25">
      <c r="B361" t="s">
        <v>13</v>
      </c>
      <c r="C361" t="s">
        <v>25</v>
      </c>
      <c r="E361" s="17">
        <v>8.6999999999999993</v>
      </c>
      <c r="F361" s="16">
        <f>IF(Tableau13[[#This Row],[Colonne1]]="","",F360+Tableau13[[#This Row],[Colonne3]]-Tableau13[[#This Row],[Colonne4]])</f>
        <v>738.09</v>
      </c>
    </row>
    <row r="362" spans="1:6" x14ac:dyDescent="0.25">
      <c r="B362" t="s">
        <v>12</v>
      </c>
      <c r="E362" s="17">
        <v>0.45</v>
      </c>
      <c r="F362" s="16">
        <f>IF(Tableau13[[#This Row],[Colonne1]]="","",F361+Tableau13[[#This Row],[Colonne3]]-Tableau13[[#This Row],[Colonne4]])</f>
        <v>737.64</v>
      </c>
    </row>
    <row r="363" spans="1:6" x14ac:dyDescent="0.25">
      <c r="A363" s="11">
        <v>44388</v>
      </c>
      <c r="B363" t="s">
        <v>12</v>
      </c>
      <c r="E363" s="17">
        <v>0.55000000000000004</v>
      </c>
      <c r="F363" s="16">
        <f>IF(Tableau13[[#This Row],[Colonne1]]="","",F362+Tableau13[[#This Row],[Colonne3]]-Tableau13[[#This Row],[Colonne4]])</f>
        <v>737.09</v>
      </c>
    </row>
    <row r="364" spans="1:6" x14ac:dyDescent="0.25">
      <c r="A364" s="11">
        <v>44390</v>
      </c>
      <c r="B364" t="s">
        <v>33</v>
      </c>
      <c r="C364" t="s">
        <v>159</v>
      </c>
      <c r="E364" s="17">
        <v>30.68</v>
      </c>
      <c r="F364" s="16">
        <f>IF(Tableau13[[#This Row],[Colonne1]]="","",F363+Tableau13[[#This Row],[Colonne3]]-Tableau13[[#This Row],[Colonne4]])</f>
        <v>706.41000000000008</v>
      </c>
    </row>
    <row r="365" spans="1:6" x14ac:dyDescent="0.25">
      <c r="A365" s="11">
        <v>44391</v>
      </c>
      <c r="B365" t="s">
        <v>29</v>
      </c>
      <c r="C365" t="s">
        <v>157</v>
      </c>
      <c r="E365" s="17">
        <v>209.72</v>
      </c>
      <c r="F365" s="16">
        <f>IF(Tableau13[[#This Row],[Colonne1]]="","",F364+Tableau13[[#This Row],[Colonne3]]-Tableau13[[#This Row],[Colonne4]])</f>
        <v>496.69000000000005</v>
      </c>
    </row>
    <row r="366" spans="1:6" x14ac:dyDescent="0.25">
      <c r="B366" t="s">
        <v>13</v>
      </c>
      <c r="C366" t="s">
        <v>14</v>
      </c>
      <c r="E366" s="17">
        <v>124.14</v>
      </c>
      <c r="F366" s="16">
        <f>IF(Tableau13[[#This Row],[Colonne1]]="","",F365+Tableau13[[#This Row],[Colonne3]]-Tableau13[[#This Row],[Colonne4]])</f>
        <v>372.55000000000007</v>
      </c>
    </row>
    <row r="367" spans="1:6" x14ac:dyDescent="0.25">
      <c r="A367" s="11">
        <v>44392</v>
      </c>
      <c r="B367" t="s">
        <v>15</v>
      </c>
      <c r="C367" t="s">
        <v>226</v>
      </c>
      <c r="D367" s="17">
        <v>35.950000000000003</v>
      </c>
      <c r="E367" s="17"/>
      <c r="F367" s="16">
        <f>IF(Tableau13[[#This Row],[Colonne1]]="","",F366+Tableau13[[#This Row],[Colonne3]]-Tableau13[[#This Row],[Colonne4]])</f>
        <v>408.50000000000006</v>
      </c>
    </row>
    <row r="368" spans="1:6" x14ac:dyDescent="0.25">
      <c r="B368" t="s">
        <v>15</v>
      </c>
      <c r="C368" t="s">
        <v>227</v>
      </c>
      <c r="D368" s="17">
        <v>19.079999999999998</v>
      </c>
      <c r="E368" s="17"/>
      <c r="F368" s="16">
        <f>IF(Tableau13[[#This Row],[Colonne1]]="","",F367+Tableau13[[#This Row],[Colonne3]]-Tableau13[[#This Row],[Colonne4]])</f>
        <v>427.58000000000004</v>
      </c>
    </row>
    <row r="369" spans="1:6" x14ac:dyDescent="0.25">
      <c r="B369" t="s">
        <v>15</v>
      </c>
      <c r="C369" t="s">
        <v>228</v>
      </c>
      <c r="D369" s="17">
        <v>5</v>
      </c>
      <c r="E369" s="17"/>
      <c r="F369" s="16">
        <f>IF(Tableau13[[#This Row],[Colonne1]]="","",F368+Tableau13[[#This Row],[Colonne3]]-Tableau13[[#This Row],[Colonne4]])</f>
        <v>432.58000000000004</v>
      </c>
    </row>
    <row r="370" spans="1:6" x14ac:dyDescent="0.25">
      <c r="B370" t="s">
        <v>15</v>
      </c>
      <c r="C370" t="s">
        <v>228</v>
      </c>
      <c r="D370" s="17">
        <v>5</v>
      </c>
      <c r="E370" s="17"/>
      <c r="F370" s="16">
        <f>IF(Tableau13[[#This Row],[Colonne1]]="","",F369+Tableau13[[#This Row],[Colonne3]]-Tableau13[[#This Row],[Colonne4]])</f>
        <v>437.58000000000004</v>
      </c>
    </row>
    <row r="371" spans="1:6" x14ac:dyDescent="0.25">
      <c r="B371" t="s">
        <v>15</v>
      </c>
      <c r="C371" t="s">
        <v>228</v>
      </c>
      <c r="D371" s="17">
        <v>5</v>
      </c>
      <c r="E371" s="17"/>
      <c r="F371" s="16">
        <f>IF(Tableau13[[#This Row],[Colonne1]]="","",F370+Tableau13[[#This Row],[Colonne3]]-Tableau13[[#This Row],[Colonne4]])</f>
        <v>442.58000000000004</v>
      </c>
    </row>
    <row r="372" spans="1:6" x14ac:dyDescent="0.25">
      <c r="B372" t="s">
        <v>15</v>
      </c>
      <c r="C372" t="s">
        <v>228</v>
      </c>
      <c r="D372" s="17">
        <v>5</v>
      </c>
      <c r="E372" s="17"/>
      <c r="F372" s="16">
        <f>IF(Tableau13[[#This Row],[Colonne1]]="","",F371+Tableau13[[#This Row],[Colonne3]]-Tableau13[[#This Row],[Colonne4]])</f>
        <v>447.58000000000004</v>
      </c>
    </row>
    <row r="373" spans="1:6" x14ac:dyDescent="0.25">
      <c r="A373" s="11">
        <v>44393</v>
      </c>
      <c r="B373" t="s">
        <v>13</v>
      </c>
      <c r="C373" t="s">
        <v>152</v>
      </c>
      <c r="E373" s="17">
        <v>25.56</v>
      </c>
      <c r="F373" s="16">
        <f>IF(Tableau13[[#This Row],[Colonne1]]="","",F372+Tableau13[[#This Row],[Colonne3]]-Tableau13[[#This Row],[Colonne4]])</f>
        <v>422.02000000000004</v>
      </c>
    </row>
    <row r="374" spans="1:6" x14ac:dyDescent="0.25">
      <c r="B374" t="s">
        <v>13</v>
      </c>
      <c r="C374" t="s">
        <v>25</v>
      </c>
      <c r="E374" s="17">
        <v>10.4</v>
      </c>
      <c r="F374" s="16">
        <f>IF(Tableau13[[#This Row],[Colonne1]]="","",F373+Tableau13[[#This Row],[Colonne3]]-Tableau13[[#This Row],[Colonne4]])</f>
        <v>411.62000000000006</v>
      </c>
    </row>
    <row r="375" spans="1:6" x14ac:dyDescent="0.25">
      <c r="B375" t="s">
        <v>19</v>
      </c>
      <c r="C375" t="s">
        <v>93</v>
      </c>
      <c r="E375" s="17">
        <v>7.85</v>
      </c>
      <c r="F375" s="16">
        <f>IF(Tableau13[[#This Row],[Colonne1]]="","",F374+Tableau13[[#This Row],[Colonne3]]-Tableau13[[#This Row],[Colonne4]])</f>
        <v>403.77000000000004</v>
      </c>
    </row>
    <row r="376" spans="1:6" x14ac:dyDescent="0.25">
      <c r="A376" s="11">
        <v>44394</v>
      </c>
      <c r="B376" t="s">
        <v>13</v>
      </c>
      <c r="C376" t="s">
        <v>17</v>
      </c>
      <c r="E376" s="17">
        <v>18.850000000000001</v>
      </c>
      <c r="F376" s="16">
        <f>IF(Tableau13[[#This Row],[Colonne1]]="","",F375+Tableau13[[#This Row],[Colonne3]]-Tableau13[[#This Row],[Colonne4]])</f>
        <v>384.92</v>
      </c>
    </row>
    <row r="377" spans="1:6" x14ac:dyDescent="0.25">
      <c r="B377" t="s">
        <v>12</v>
      </c>
      <c r="E377" s="17">
        <v>1.19</v>
      </c>
      <c r="F377" s="16">
        <f>IF(Tableau13[[#This Row],[Colonne1]]="","",F376+Tableau13[[#This Row],[Colonne3]]-Tableau13[[#This Row],[Colonne4]])</f>
        <v>383.73</v>
      </c>
    </row>
    <row r="378" spans="1:6" x14ac:dyDescent="0.25">
      <c r="A378" s="11">
        <v>44395</v>
      </c>
      <c r="B378" t="s">
        <v>12</v>
      </c>
      <c r="E378" s="17">
        <v>0.15</v>
      </c>
      <c r="F378" s="16">
        <f>IF(Tableau13[[#This Row],[Colonne1]]="","",F377+Tableau13[[#This Row],[Colonne3]]-Tableau13[[#This Row],[Colonne4]])</f>
        <v>383.58000000000004</v>
      </c>
    </row>
    <row r="379" spans="1:6" x14ac:dyDescent="0.25">
      <c r="A379" s="11">
        <v>44396</v>
      </c>
      <c r="B379" t="s">
        <v>160</v>
      </c>
      <c r="C379" t="s">
        <v>45</v>
      </c>
      <c r="E379" s="17">
        <v>79.040000000000006</v>
      </c>
      <c r="F379" s="16">
        <f>IF(Tableau13[[#This Row],[Colonne1]]="","",F378+Tableau13[[#This Row],[Colonne3]]-Tableau13[[#This Row],[Colonne4]])</f>
        <v>304.54000000000002</v>
      </c>
    </row>
    <row r="380" spans="1:6" x14ac:dyDescent="0.25">
      <c r="A380" s="11">
        <v>44397</v>
      </c>
      <c r="B380" t="s">
        <v>4</v>
      </c>
      <c r="D380">
        <v>1828.24</v>
      </c>
      <c r="E380" s="17"/>
      <c r="F380" s="16">
        <f>IF(Tableau13[[#This Row],[Colonne1]]="","",F379+Tableau13[[#This Row],[Colonne3]]-Tableau13[[#This Row],[Colonne4]])</f>
        <v>2132.7800000000002</v>
      </c>
    </row>
    <row r="381" spans="1:6" x14ac:dyDescent="0.25">
      <c r="B381" t="s">
        <v>42</v>
      </c>
      <c r="C381" t="s">
        <v>43</v>
      </c>
      <c r="E381" s="17">
        <v>157</v>
      </c>
      <c r="F381" s="16">
        <f>IF(Tableau13[[#This Row],[Colonne1]]="","",F380+Tableau13[[#This Row],[Colonne3]]-Tableau13[[#This Row],[Colonne4]])</f>
        <v>1975.7800000000002</v>
      </c>
    </row>
    <row r="382" spans="1:6" x14ac:dyDescent="0.25">
      <c r="A382" s="11">
        <v>44399</v>
      </c>
      <c r="B382" t="s">
        <v>13</v>
      </c>
      <c r="C382" t="s">
        <v>14</v>
      </c>
      <c r="E382" s="17">
        <v>74.239999999999995</v>
      </c>
      <c r="F382" s="16">
        <f>IF(Tableau13[[#This Row],[Colonne1]]="","",F381+Tableau13[[#This Row],[Colonne3]]-Tableau13[[#This Row],[Colonne4]])</f>
        <v>1901.5400000000002</v>
      </c>
    </row>
    <row r="383" spans="1:6" x14ac:dyDescent="0.25">
      <c r="A383" s="11">
        <v>44400</v>
      </c>
      <c r="B383" t="s">
        <v>15</v>
      </c>
      <c r="C383" t="s">
        <v>151</v>
      </c>
      <c r="E383" s="17">
        <v>45.05</v>
      </c>
      <c r="F383" s="16">
        <f>IF(Tableau13[[#This Row],[Colonne1]]="","",F382+Tableau13[[#This Row],[Colonne3]]-Tableau13[[#This Row],[Colonne4]])</f>
        <v>1856.4900000000002</v>
      </c>
    </row>
    <row r="384" spans="1:6" x14ac:dyDescent="0.25">
      <c r="B384" t="s">
        <v>19</v>
      </c>
      <c r="C384" t="s">
        <v>229</v>
      </c>
      <c r="E384" s="17">
        <v>9.1</v>
      </c>
      <c r="F384" s="16">
        <f>IF(Tableau13[[#This Row],[Colonne1]]="","",F383+Tableau13[[#This Row],[Colonne3]]-Tableau13[[#This Row],[Colonne4]])</f>
        <v>1847.3900000000003</v>
      </c>
    </row>
    <row r="385" spans="1:6" x14ac:dyDescent="0.25">
      <c r="A385" s="11">
        <v>44401</v>
      </c>
      <c r="B385" t="s">
        <v>13</v>
      </c>
      <c r="C385" t="s">
        <v>17</v>
      </c>
      <c r="E385" s="17">
        <v>21.74</v>
      </c>
      <c r="F385" s="16">
        <f>IF(Tableau13[[#This Row],[Colonne1]]="","",F384+Tableau13[[#This Row],[Colonne3]]-Tableau13[[#This Row],[Colonne4]])</f>
        <v>1825.6500000000003</v>
      </c>
    </row>
    <row r="386" spans="1:6" x14ac:dyDescent="0.25">
      <c r="B386" t="s">
        <v>12</v>
      </c>
      <c r="E386" s="17">
        <v>1.85</v>
      </c>
      <c r="F386" s="16">
        <f>IF(Tableau13[[#This Row],[Colonne1]]="","",F385+Tableau13[[#This Row],[Colonne3]]-Tableau13[[#This Row],[Colonne4]])</f>
        <v>1823.8000000000004</v>
      </c>
    </row>
    <row r="387" spans="1:6" x14ac:dyDescent="0.25">
      <c r="A387" s="11">
        <v>44402</v>
      </c>
      <c r="B387" t="s">
        <v>29</v>
      </c>
      <c r="C387" t="s">
        <v>230</v>
      </c>
      <c r="E387" s="17">
        <v>292.38</v>
      </c>
      <c r="F387" s="16">
        <f>IF(Tableau13[[#This Row],[Colonne1]]="","",F386+Tableau13[[#This Row],[Colonne3]]-Tableau13[[#This Row],[Colonne4]])</f>
        <v>1531.4200000000005</v>
      </c>
    </row>
    <row r="388" spans="1:6" x14ac:dyDescent="0.25">
      <c r="B388" t="s">
        <v>26</v>
      </c>
      <c r="C388" t="s">
        <v>27</v>
      </c>
      <c r="E388" s="17">
        <v>210</v>
      </c>
      <c r="F388" s="16">
        <f>IF(Tableau13[[#This Row],[Colonne1]]="","",F387+Tableau13[[#This Row],[Colonne3]]-Tableau13[[#This Row],[Colonne4]])</f>
        <v>1321.4200000000005</v>
      </c>
    </row>
    <row r="389" spans="1:6" x14ac:dyDescent="0.25">
      <c r="B389" t="s">
        <v>64</v>
      </c>
      <c r="C389" t="s">
        <v>172</v>
      </c>
      <c r="E389" s="17">
        <v>74.400000000000006</v>
      </c>
      <c r="F389" s="16">
        <f>IF(Tableau13[[#This Row],[Colonne1]]="","",F388+Tableau13[[#This Row],[Colonne3]]-Tableau13[[#This Row],[Colonne4]])</f>
        <v>1247.0200000000004</v>
      </c>
    </row>
    <row r="390" spans="1:6" x14ac:dyDescent="0.25">
      <c r="B390" t="s">
        <v>12</v>
      </c>
      <c r="E390" s="17">
        <v>0.26</v>
      </c>
      <c r="F390" s="16">
        <f>IF(Tableau13[[#This Row],[Colonne1]]="","",F389+Tableau13[[#This Row],[Colonne3]]-Tableau13[[#This Row],[Colonne4]])</f>
        <v>1246.7600000000004</v>
      </c>
    </row>
    <row r="391" spans="1:6" x14ac:dyDescent="0.25">
      <c r="A391" s="11">
        <v>44403</v>
      </c>
      <c r="B391" t="s">
        <v>12</v>
      </c>
      <c r="E391" s="17">
        <v>1.22</v>
      </c>
      <c r="F391" s="16">
        <f>IF(Tableau13[[#This Row],[Colonne1]]="","",F390+Tableau13[[#This Row],[Colonne3]]-Tableau13[[#This Row],[Colonne4]])</f>
        <v>1245.5400000000004</v>
      </c>
    </row>
    <row r="392" spans="1:6" x14ac:dyDescent="0.25">
      <c r="A392" s="11">
        <v>44405</v>
      </c>
      <c r="B392" t="s">
        <v>13</v>
      </c>
      <c r="C392" t="s">
        <v>14</v>
      </c>
      <c r="E392" s="17">
        <v>142.33000000000001</v>
      </c>
      <c r="F392" s="16">
        <f>IF(Tableau13[[#This Row],[Colonne1]]="","",F391+Tableau13[[#This Row],[Colonne3]]-Tableau13[[#This Row],[Colonne4]])</f>
        <v>1103.2100000000005</v>
      </c>
    </row>
    <row r="393" spans="1:6" x14ac:dyDescent="0.25">
      <c r="B393" t="s">
        <v>29</v>
      </c>
      <c r="C393" t="s">
        <v>184</v>
      </c>
      <c r="E393" s="17">
        <v>57.12</v>
      </c>
      <c r="F393" s="16">
        <f>IF(Tableau13[[#This Row],[Colonne1]]="","",F392+Tableau13[[#This Row],[Colonne3]]-Tableau13[[#This Row],[Colonne4]])</f>
        <v>1046.0900000000006</v>
      </c>
    </row>
    <row r="394" spans="1:6" x14ac:dyDescent="0.25">
      <c r="A394" s="11">
        <v>44408</v>
      </c>
      <c r="B394" t="s">
        <v>13</v>
      </c>
      <c r="C394" t="s">
        <v>231</v>
      </c>
      <c r="E394" s="17">
        <v>11.1</v>
      </c>
      <c r="F394" s="16">
        <f>IF(Tableau13[[#This Row],[Colonne1]]="","",F393+Tableau13[[#This Row],[Colonne3]]-Tableau13[[#This Row],[Colonne4]])</f>
        <v>1034.9900000000007</v>
      </c>
    </row>
    <row r="395" spans="1:6" x14ac:dyDescent="0.25">
      <c r="A395" s="11">
        <v>44409</v>
      </c>
      <c r="B395" t="s">
        <v>12</v>
      </c>
      <c r="E395" s="17">
        <v>0.9</v>
      </c>
      <c r="F395" s="16">
        <f>IF(Tableau13[[#This Row],[Colonne1]]="","",F394+Tableau13[[#This Row],[Colonne3]]-Tableau13[[#This Row],[Colonne4]])</f>
        <v>1034.0900000000006</v>
      </c>
    </row>
    <row r="396" spans="1:6" x14ac:dyDescent="0.25">
      <c r="A396" s="11">
        <v>44412</v>
      </c>
      <c r="B396" t="s">
        <v>13</v>
      </c>
      <c r="C396" t="s">
        <v>14</v>
      </c>
      <c r="E396" s="17">
        <v>117.33</v>
      </c>
      <c r="F396" s="16">
        <f>IF(Tableau13[[#This Row],[Colonne1]]="","",F395+Tableau13[[#This Row],[Colonne3]]-Tableau13[[#This Row],[Colonne4]])</f>
        <v>916.76000000000056</v>
      </c>
    </row>
    <row r="397" spans="1:6" x14ac:dyDescent="0.25">
      <c r="B397" t="s">
        <v>64</v>
      </c>
      <c r="C397" t="s">
        <v>232</v>
      </c>
      <c r="E397" s="17">
        <v>19.34</v>
      </c>
      <c r="F397" s="16">
        <f>IF(Tableau13[[#This Row],[Colonne1]]="","",F396+Tableau13[[#This Row],[Colonne3]]-Tableau13[[#This Row],[Colonne4]])</f>
        <v>897.42000000000053</v>
      </c>
    </row>
    <row r="398" spans="1:6" x14ac:dyDescent="0.25">
      <c r="A398" s="11">
        <v>44413</v>
      </c>
      <c r="B398" t="s">
        <v>12</v>
      </c>
      <c r="E398" s="17">
        <v>0.66</v>
      </c>
      <c r="F398" s="16">
        <f>IF(Tableau13[[#This Row],[Colonne1]]="","",F397+Tableau13[[#This Row],[Colonne3]]-Tableau13[[#This Row],[Colonne4]])</f>
        <v>896.76000000000056</v>
      </c>
    </row>
    <row r="399" spans="1:6" x14ac:dyDescent="0.25">
      <c r="A399" s="11">
        <v>44414</v>
      </c>
      <c r="B399" t="s">
        <v>15</v>
      </c>
      <c r="C399" t="s">
        <v>151</v>
      </c>
      <c r="E399" s="17">
        <v>41.45</v>
      </c>
      <c r="F399" s="16">
        <f>IF(Tableau13[[#This Row],[Colonne1]]="","",F398+Tableau13[[#This Row],[Colonne3]]-Tableau13[[#This Row],[Colonne4]])</f>
        <v>855.31000000000051</v>
      </c>
    </row>
    <row r="400" spans="1:6" x14ac:dyDescent="0.25">
      <c r="B400" t="s">
        <v>19</v>
      </c>
      <c r="C400" t="s">
        <v>93</v>
      </c>
      <c r="E400" s="17">
        <v>9.1</v>
      </c>
      <c r="F400" s="16">
        <f>IF(Tableau13[[#This Row],[Colonne1]]="","",F399+Tableau13[[#This Row],[Colonne3]]-Tableau13[[#This Row],[Colonne4]])</f>
        <v>846.21000000000049</v>
      </c>
    </row>
    <row r="401" spans="1:6" x14ac:dyDescent="0.25">
      <c r="B401" t="s">
        <v>33</v>
      </c>
      <c r="C401" t="s">
        <v>142</v>
      </c>
      <c r="E401" s="17">
        <v>7</v>
      </c>
      <c r="F401" s="16">
        <f>IF(Tableau13[[#This Row],[Colonne1]]="","",F400+Tableau13[[#This Row],[Colonne3]]-Tableau13[[#This Row],[Colonne4]])</f>
        <v>839.21000000000049</v>
      </c>
    </row>
    <row r="402" spans="1:6" x14ac:dyDescent="0.25">
      <c r="A402" s="11">
        <v>44415</v>
      </c>
      <c r="B402" t="s">
        <v>13</v>
      </c>
      <c r="C402" t="s">
        <v>25</v>
      </c>
      <c r="E402" s="17">
        <v>13</v>
      </c>
      <c r="F402" s="16">
        <f>IF(Tableau13[[#This Row],[Colonne1]]="","",F401+Tableau13[[#This Row],[Colonne3]]-Tableau13[[#This Row],[Colonne4]])</f>
        <v>826.21000000000049</v>
      </c>
    </row>
    <row r="403" spans="1:6" x14ac:dyDescent="0.25">
      <c r="B403" t="s">
        <v>12</v>
      </c>
      <c r="E403" s="17">
        <v>1.45</v>
      </c>
      <c r="F403" s="16">
        <f>IF(Tableau13[[#This Row],[Colonne1]]="","",F402+Tableau13[[#This Row],[Colonne3]]-Tableau13[[#This Row],[Colonne4]])</f>
        <v>824.76000000000045</v>
      </c>
    </row>
    <row r="404" spans="1:6" x14ac:dyDescent="0.25">
      <c r="A404" s="11">
        <v>44418</v>
      </c>
      <c r="B404" t="s">
        <v>15</v>
      </c>
      <c r="C404" t="s">
        <v>233</v>
      </c>
      <c r="E404" s="17">
        <v>2.97</v>
      </c>
      <c r="F404" s="16">
        <f>IF(Tableau13[[#This Row],[Colonne1]]="","",F403+Tableau13[[#This Row],[Colonne3]]-Tableau13[[#This Row],[Colonne4]])</f>
        <v>821.79000000000042</v>
      </c>
    </row>
    <row r="405" spans="1:6" x14ac:dyDescent="0.25">
      <c r="A405" s="11">
        <v>44419</v>
      </c>
      <c r="B405" t="s">
        <v>13</v>
      </c>
      <c r="C405" t="s">
        <v>14</v>
      </c>
      <c r="E405" s="17">
        <v>109.14</v>
      </c>
      <c r="F405" s="16">
        <f>IF(Tableau13[[#This Row],[Colonne1]]="","",F404+Tableau13[[#This Row],[Colonne3]]-Tableau13[[#This Row],[Colonne4]])</f>
        <v>712.65000000000043</v>
      </c>
    </row>
    <row r="406" spans="1:6" x14ac:dyDescent="0.25">
      <c r="B406" t="s">
        <v>12</v>
      </c>
      <c r="E406" s="17">
        <v>0.03</v>
      </c>
      <c r="F406" s="16">
        <f>IF(Tableau13[[#This Row],[Colonne1]]="","",F405+Tableau13[[#This Row],[Colonne3]]-Tableau13[[#This Row],[Colonne4]])</f>
        <v>712.62000000000046</v>
      </c>
    </row>
    <row r="407" spans="1:6" x14ac:dyDescent="0.25">
      <c r="A407" s="11">
        <v>44420</v>
      </c>
      <c r="B407" t="s">
        <v>88</v>
      </c>
      <c r="E407" s="17">
        <v>132.68</v>
      </c>
      <c r="F407" s="16">
        <f>IF(Tableau13[[#This Row],[Colonne1]]="","",F406+Tableau13[[#This Row],[Colonne3]]-Tableau13[[#This Row],[Colonne4]])</f>
        <v>579.94000000000051</v>
      </c>
    </row>
    <row r="408" spans="1:6" x14ac:dyDescent="0.25">
      <c r="A408" s="11">
        <v>44421</v>
      </c>
      <c r="B408" t="s">
        <v>33</v>
      </c>
      <c r="C408" t="s">
        <v>159</v>
      </c>
      <c r="E408" s="17">
        <v>62.1</v>
      </c>
      <c r="F408" s="16">
        <f>IF(Tableau13[[#This Row],[Colonne1]]="","",F407+Tableau13[[#This Row],[Colonne3]]-Tableau13[[#This Row],[Colonne4]])</f>
        <v>517.84000000000049</v>
      </c>
    </row>
    <row r="409" spans="1:6" x14ac:dyDescent="0.25">
      <c r="A409" s="11"/>
      <c r="B409" t="s">
        <v>13</v>
      </c>
      <c r="C409" t="s">
        <v>152</v>
      </c>
      <c r="E409" s="17">
        <v>21.45</v>
      </c>
      <c r="F409" s="16">
        <f>IF(Tableau13[[#This Row],[Colonne1]]="","",F408+Tableau13[[#This Row],[Colonne3]]-Tableau13[[#This Row],[Colonne4]])</f>
        <v>496.3900000000005</v>
      </c>
    </row>
    <row r="410" spans="1:6" x14ac:dyDescent="0.25">
      <c r="A410" s="11"/>
      <c r="B410" t="s">
        <v>19</v>
      </c>
      <c r="C410" t="s">
        <v>229</v>
      </c>
      <c r="E410" s="17">
        <v>11.6</v>
      </c>
      <c r="F410" s="16">
        <f>IF(Tableau13[[#This Row],[Colonne1]]="","",F409+Tableau13[[#This Row],[Colonne3]]-Tableau13[[#This Row],[Colonne4]])</f>
        <v>484.79000000000048</v>
      </c>
    </row>
    <row r="411" spans="1:6" x14ac:dyDescent="0.25">
      <c r="A411" s="11">
        <v>44422</v>
      </c>
      <c r="B411" t="s">
        <v>29</v>
      </c>
      <c r="C411" t="s">
        <v>157</v>
      </c>
      <c r="E411" s="17">
        <v>209.72</v>
      </c>
      <c r="F411" s="16">
        <f>IF(Tableau13[[#This Row],[Colonne1]]="","",F410+Tableau13[[#This Row],[Colonne3]]-Tableau13[[#This Row],[Colonne4]])</f>
        <v>275.0700000000005</v>
      </c>
    </row>
    <row r="412" spans="1:6" x14ac:dyDescent="0.25">
      <c r="A412" s="11"/>
      <c r="B412" t="s">
        <v>13</v>
      </c>
      <c r="C412" t="s">
        <v>25</v>
      </c>
      <c r="E412" s="17">
        <v>13</v>
      </c>
      <c r="F412" s="16">
        <f>IF(Tableau13[[#This Row],[Colonne1]]="","",F411+Tableau13[[#This Row],[Colonne3]]-Tableau13[[#This Row],[Colonne4]])</f>
        <v>262.0700000000005</v>
      </c>
    </row>
    <row r="413" spans="1:6" x14ac:dyDescent="0.25">
      <c r="A413" s="11"/>
      <c r="B413" t="s">
        <v>12</v>
      </c>
      <c r="E413" s="17">
        <v>0.95</v>
      </c>
      <c r="F413" s="16">
        <f>IF(Tableau13[[#This Row],[Colonne1]]="","",F412+Tableau13[[#This Row],[Colonne3]]-Tableau13[[#This Row],[Colonne4]])</f>
        <v>261.12000000000052</v>
      </c>
    </row>
    <row r="414" spans="1:6" x14ac:dyDescent="0.25">
      <c r="A414" s="11">
        <v>44424</v>
      </c>
      <c r="B414" t="s">
        <v>15</v>
      </c>
      <c r="C414" t="s">
        <v>234</v>
      </c>
      <c r="E414" s="17">
        <v>70</v>
      </c>
      <c r="F414" s="16">
        <f>IF(Tableau13[[#This Row],[Colonne1]]="","",F413+Tableau13[[#This Row],[Colonne3]]-Tableau13[[#This Row],[Colonne4]])</f>
        <v>191.12000000000052</v>
      </c>
    </row>
    <row r="415" spans="1:6" x14ac:dyDescent="0.25">
      <c r="A415" s="11">
        <v>44425</v>
      </c>
      <c r="B415" t="s">
        <v>160</v>
      </c>
      <c r="C415" t="s">
        <v>45</v>
      </c>
      <c r="E415" s="17">
        <v>73.459999999999994</v>
      </c>
      <c r="F415" s="16">
        <f>IF(Tableau13[[#This Row],[Colonne1]]="","",F414+Tableau13[[#This Row],[Colonne3]]-Tableau13[[#This Row],[Colonne4]])</f>
        <v>117.66000000000052</v>
      </c>
    </row>
    <row r="416" spans="1:6" x14ac:dyDescent="0.25">
      <c r="A416" s="11">
        <v>44426</v>
      </c>
      <c r="B416" t="s">
        <v>13</v>
      </c>
      <c r="C416" t="s">
        <v>14</v>
      </c>
      <c r="E416" s="17">
        <v>120.36</v>
      </c>
      <c r="F416" s="16">
        <f>IF(Tableau13[[#This Row],[Colonne1]]="","",F415+Tableau13[[#This Row],[Colonne3]]-Tableau13[[#This Row],[Colonne4]])</f>
        <v>-2.699999999999477</v>
      </c>
    </row>
    <row r="417" spans="1:6" x14ac:dyDescent="0.25">
      <c r="A417" s="11"/>
      <c r="B417" t="s">
        <v>15</v>
      </c>
      <c r="C417" t="s">
        <v>235</v>
      </c>
      <c r="E417" s="17">
        <v>40</v>
      </c>
      <c r="F417" s="16">
        <f>IF(Tableau13[[#This Row],[Colonne1]]="","",F416+Tableau13[[#This Row],[Colonne3]]-Tableau13[[#This Row],[Colonne4]])</f>
        <v>-42.699999999999477</v>
      </c>
    </row>
    <row r="418" spans="1:6" x14ac:dyDescent="0.25">
      <c r="A418" s="11"/>
      <c r="B418" t="s">
        <v>13</v>
      </c>
      <c r="C418" t="s">
        <v>79</v>
      </c>
      <c r="E418" s="17">
        <v>23.97</v>
      </c>
      <c r="F418" s="16">
        <f>IF(Tableau13[[#This Row],[Colonne1]]="","",F417+Tableau13[[#This Row],[Colonne3]]-Tableau13[[#This Row],[Colonne4]])</f>
        <v>-66.669999999999476</v>
      </c>
    </row>
    <row r="419" spans="1:6" x14ac:dyDescent="0.25">
      <c r="A419" s="11">
        <v>44428</v>
      </c>
      <c r="B419" t="s">
        <v>42</v>
      </c>
      <c r="C419" t="s">
        <v>43</v>
      </c>
      <c r="E419" s="17">
        <v>157</v>
      </c>
      <c r="F419" s="16">
        <f>IF(Tableau13[[#This Row],[Colonne1]]="","",F418+Tableau13[[#This Row],[Colonne3]]-Tableau13[[#This Row],[Colonne4]])</f>
        <v>-223.66999999999948</v>
      </c>
    </row>
    <row r="420" spans="1:6" x14ac:dyDescent="0.25">
      <c r="A420" s="11"/>
      <c r="B420" t="s">
        <v>13</v>
      </c>
      <c r="C420" t="s">
        <v>24</v>
      </c>
      <c r="E420" s="17">
        <v>27.16</v>
      </c>
      <c r="F420" s="16">
        <f>IF(Tableau13[[#This Row],[Colonne1]]="","",F419+Tableau13[[#This Row],[Colonne3]]-Tableau13[[#This Row],[Colonne4]])</f>
        <v>-250.82999999999947</v>
      </c>
    </row>
    <row r="421" spans="1:6" x14ac:dyDescent="0.25">
      <c r="A421" s="11"/>
      <c r="B421" t="s">
        <v>6</v>
      </c>
      <c r="C421" t="s">
        <v>236</v>
      </c>
      <c r="E421" s="17">
        <v>24.95</v>
      </c>
      <c r="F421" s="16">
        <f>IF(Tableau13[[#This Row],[Colonne1]]="","",F420+Tableau13[[#This Row],[Colonne3]]-Tableau13[[#This Row],[Colonne4]])</f>
        <v>-275.77999999999946</v>
      </c>
    </row>
    <row r="422" spans="1:6" x14ac:dyDescent="0.25">
      <c r="A422" s="11"/>
      <c r="B422" t="s">
        <v>13</v>
      </c>
      <c r="C422" t="s">
        <v>152</v>
      </c>
      <c r="E422" s="17">
        <v>21.97</v>
      </c>
      <c r="F422" s="16">
        <f>IF(Tableau13[[#This Row],[Colonne1]]="","",F421+Tableau13[[#This Row],[Colonne3]]-Tableau13[[#This Row],[Colonne4]])</f>
        <v>-297.74999999999943</v>
      </c>
    </row>
    <row r="423" spans="1:6" x14ac:dyDescent="0.25">
      <c r="A423" s="11"/>
      <c r="B423" t="s">
        <v>19</v>
      </c>
      <c r="C423" t="s">
        <v>93</v>
      </c>
      <c r="E423" s="17">
        <v>9.1</v>
      </c>
      <c r="F423" s="16">
        <f>IF(Tableau13[[#This Row],[Colonne1]]="","",F422+Tableau13[[#This Row],[Colonne3]]-Tableau13[[#This Row],[Colonne4]])</f>
        <v>-306.84999999999945</v>
      </c>
    </row>
    <row r="424" spans="1:6" x14ac:dyDescent="0.25">
      <c r="A424" s="11">
        <v>44429</v>
      </c>
      <c r="B424" t="s">
        <v>64</v>
      </c>
      <c r="C424" t="s">
        <v>237</v>
      </c>
      <c r="E424" s="17">
        <v>22.71</v>
      </c>
      <c r="F424" s="16">
        <f>IF(Tableau13[[#This Row],[Colonne1]]="","",F423+Tableau13[[#This Row],[Colonne3]]-Tableau13[[#This Row],[Colonne4]])</f>
        <v>-329.55999999999943</v>
      </c>
    </row>
    <row r="425" spans="1:6" x14ac:dyDescent="0.25">
      <c r="A425" s="11"/>
      <c r="B425" t="s">
        <v>13</v>
      </c>
      <c r="C425" t="s">
        <v>25</v>
      </c>
      <c r="E425" s="17">
        <v>17</v>
      </c>
      <c r="F425" s="16">
        <f>IF(Tableau13[[#This Row],[Colonne1]]="","",F424+Tableau13[[#This Row],[Colonne3]]-Tableau13[[#This Row],[Colonne4]])</f>
        <v>-346.55999999999943</v>
      </c>
    </row>
    <row r="426" spans="1:6" x14ac:dyDescent="0.25">
      <c r="A426" s="11"/>
      <c r="B426" t="s">
        <v>6</v>
      </c>
      <c r="C426" t="s">
        <v>53</v>
      </c>
      <c r="E426" s="17">
        <v>6.88</v>
      </c>
      <c r="F426" s="16">
        <f>IF(Tableau13[[#This Row],[Colonne1]]="","",F425+Tableau13[[#This Row],[Colonne3]]-Tableau13[[#This Row],[Colonne4]])</f>
        <v>-353.43999999999943</v>
      </c>
    </row>
    <row r="427" spans="1:6" x14ac:dyDescent="0.25">
      <c r="A427" s="11">
        <v>44432</v>
      </c>
      <c r="B427" t="s">
        <v>4</v>
      </c>
      <c r="D427">
        <v>1828.24</v>
      </c>
      <c r="E427" s="17"/>
      <c r="F427" s="16">
        <f>IF(Tableau13[[#This Row],[Colonne1]]="","",F426+Tableau13[[#This Row],[Colonne3]]-Tableau13[[#This Row],[Colonne4]])</f>
        <v>1474.8000000000006</v>
      </c>
    </row>
    <row r="428" spans="1:6" x14ac:dyDescent="0.25">
      <c r="A428" s="11">
        <v>44433</v>
      </c>
      <c r="B428" t="s">
        <v>15</v>
      </c>
      <c r="C428" t="s">
        <v>238</v>
      </c>
      <c r="D428">
        <v>26.91</v>
      </c>
      <c r="E428" s="17"/>
      <c r="F428" s="16">
        <f>IF(Tableau13[[#This Row],[Colonne1]]="","",F427+Tableau13[[#This Row],[Colonne3]]-Tableau13[[#This Row],[Colonne4]])</f>
        <v>1501.7100000000007</v>
      </c>
    </row>
    <row r="429" spans="1:6" x14ac:dyDescent="0.25">
      <c r="A429" s="11"/>
      <c r="B429" t="s">
        <v>13</v>
      </c>
      <c r="C429" t="s">
        <v>14</v>
      </c>
      <c r="E429" s="17">
        <v>102.57</v>
      </c>
      <c r="F429" s="16">
        <f>IF(Tableau13[[#This Row],[Colonne1]]="","",F428+Tableau13[[#This Row],[Colonne3]]-Tableau13[[#This Row],[Colonne4]])</f>
        <v>1399.1400000000008</v>
      </c>
    </row>
    <row r="430" spans="1:6" x14ac:dyDescent="0.25">
      <c r="A430" s="11">
        <v>44435</v>
      </c>
      <c r="B430" t="s">
        <v>15</v>
      </c>
      <c r="C430" t="s">
        <v>151</v>
      </c>
      <c r="E430" s="17">
        <v>43.75</v>
      </c>
      <c r="F430" s="16">
        <f>IF(Tableau13[[#This Row],[Colonne1]]="","",F429+Tableau13[[#This Row],[Colonne3]]-Tableau13[[#This Row],[Colonne4]])</f>
        <v>1355.3900000000008</v>
      </c>
    </row>
    <row r="431" spans="1:6" x14ac:dyDescent="0.25">
      <c r="A431" s="11"/>
      <c r="B431" t="s">
        <v>13</v>
      </c>
      <c r="C431" t="s">
        <v>24</v>
      </c>
      <c r="E431" s="17">
        <v>26.95</v>
      </c>
      <c r="F431" s="16">
        <f>IF(Tableau13[[#This Row],[Colonne1]]="","",F430+Tableau13[[#This Row],[Colonne3]]-Tableau13[[#This Row],[Colonne4]])</f>
        <v>1328.4400000000007</v>
      </c>
    </row>
    <row r="432" spans="1:6" x14ac:dyDescent="0.25">
      <c r="A432" s="11"/>
      <c r="B432" t="s">
        <v>19</v>
      </c>
      <c r="C432" t="s">
        <v>229</v>
      </c>
      <c r="E432" s="17">
        <v>9.1</v>
      </c>
      <c r="F432" s="16">
        <f>IF(Tableau13[[#This Row],[Colonne1]]="","",F431+Tableau13[[#This Row],[Colonne3]]-Tableau13[[#This Row],[Colonne4]])</f>
        <v>1319.3400000000008</v>
      </c>
    </row>
    <row r="433" spans="1:15" x14ac:dyDescent="0.25">
      <c r="A433" s="11">
        <v>44436</v>
      </c>
      <c r="B433" t="s">
        <v>13</v>
      </c>
      <c r="C433" t="s">
        <v>25</v>
      </c>
      <c r="E433" s="17">
        <v>17</v>
      </c>
      <c r="F433" s="16">
        <f>IF(Tableau13[[#This Row],[Colonne1]]="","",F432+Tableau13[[#This Row],[Colonne3]]-Tableau13[[#This Row],[Colonne4]])</f>
        <v>1302.3400000000008</v>
      </c>
      <c r="O433" s="31"/>
    </row>
    <row r="434" spans="1:15" x14ac:dyDescent="0.25">
      <c r="A434" s="11"/>
      <c r="B434" t="s">
        <v>135</v>
      </c>
      <c r="C434" t="s">
        <v>239</v>
      </c>
      <c r="E434" s="17">
        <v>12.99</v>
      </c>
      <c r="F434" s="16">
        <f>IF(Tableau13[[#This Row],[Colonne1]]="","",F433+Tableau13[[#This Row],[Colonne3]]-Tableau13[[#This Row],[Colonne4]])</f>
        <v>1289.3500000000008</v>
      </c>
      <c r="O434" s="32"/>
    </row>
    <row r="435" spans="1:15" x14ac:dyDescent="0.25">
      <c r="A435" s="11"/>
      <c r="B435" t="s">
        <v>64</v>
      </c>
      <c r="C435" t="s">
        <v>240</v>
      </c>
      <c r="E435" s="17">
        <v>11.84</v>
      </c>
      <c r="F435" s="16">
        <f>IF(Tableau13[[#This Row],[Colonne1]]="","",F434+Tableau13[[#This Row],[Colonne3]]-Tableau13[[#This Row],[Colonne4]])</f>
        <v>1277.5100000000009</v>
      </c>
    </row>
    <row r="436" spans="1:15" x14ac:dyDescent="0.25">
      <c r="A436" s="11"/>
      <c r="B436" t="s">
        <v>12</v>
      </c>
      <c r="E436" s="17">
        <v>1.2</v>
      </c>
      <c r="F436" s="16">
        <f>IF(Tableau13[[#This Row],[Colonne1]]="","",F435+Tableau13[[#This Row],[Colonne3]]-Tableau13[[#This Row],[Colonne4]])</f>
        <v>1276.3100000000009</v>
      </c>
    </row>
    <row r="437" spans="1:15" x14ac:dyDescent="0.25">
      <c r="A437" s="11">
        <v>44437</v>
      </c>
      <c r="B437" t="s">
        <v>12</v>
      </c>
      <c r="E437" s="17">
        <v>0.17</v>
      </c>
      <c r="F437" s="16">
        <f>IF(Tableau13[[#This Row],[Colonne1]]="","",F436+Tableau13[[#This Row],[Colonne3]]-Tableau13[[#This Row],[Colonne4]])</f>
        <v>1276.1400000000008</v>
      </c>
    </row>
    <row r="438" spans="1:15" x14ac:dyDescent="0.25">
      <c r="A438" s="11">
        <v>44438</v>
      </c>
      <c r="B438" t="s">
        <v>120</v>
      </c>
      <c r="C438" t="s">
        <v>47</v>
      </c>
      <c r="E438" s="17">
        <v>7.45</v>
      </c>
      <c r="F438" s="16">
        <f>IF(Tableau13[[#This Row],[Colonne1]]="","",F437+Tableau13[[#This Row],[Colonne3]]-Tableau13[[#This Row],[Colonne4]])</f>
        <v>1268.6900000000007</v>
      </c>
      <c r="O438" s="31"/>
    </row>
    <row r="439" spans="1:15" x14ac:dyDescent="0.25">
      <c r="A439" s="11">
        <v>44439</v>
      </c>
      <c r="B439" t="s">
        <v>15</v>
      </c>
      <c r="C439" t="s">
        <v>241</v>
      </c>
      <c r="E439" s="17">
        <v>150</v>
      </c>
      <c r="F439" s="16">
        <f>IF(Tableau13[[#This Row],[Colonne1]]="","",F438+Tableau13[[#This Row],[Colonne3]]-Tableau13[[#This Row],[Colonne4]])</f>
        <v>1118.6900000000007</v>
      </c>
    </row>
    <row r="440" spans="1:15" x14ac:dyDescent="0.25">
      <c r="A440" s="11"/>
      <c r="B440" t="s">
        <v>13</v>
      </c>
      <c r="C440" t="s">
        <v>242</v>
      </c>
      <c r="E440" s="17">
        <v>36.909999999999997</v>
      </c>
      <c r="F440" s="16">
        <f>IF(Tableau13[[#This Row],[Colonne1]]="","",F439+Tableau13[[#This Row],[Colonne3]]-Tableau13[[#This Row],[Colonne4]])</f>
        <v>1081.7800000000007</v>
      </c>
    </row>
    <row r="441" spans="1:15" x14ac:dyDescent="0.25">
      <c r="A441" s="11"/>
      <c r="B441" t="s">
        <v>12</v>
      </c>
      <c r="E441" s="17">
        <v>0.55000000000000004</v>
      </c>
      <c r="F441" s="16">
        <f>IF(Tableau13[[#This Row],[Colonne1]]="","",F440+Tableau13[[#This Row],[Colonne3]]-Tableau13[[#This Row],[Colonne4]])</f>
        <v>1081.2300000000007</v>
      </c>
    </row>
    <row r="442" spans="1:15" x14ac:dyDescent="0.25">
      <c r="A442" s="11">
        <v>44440</v>
      </c>
      <c r="B442" t="s">
        <v>13</v>
      </c>
      <c r="C442" t="s">
        <v>14</v>
      </c>
      <c r="E442" s="17">
        <v>152.68</v>
      </c>
      <c r="F442" s="16">
        <f>IF(Tableau13[[#This Row],[Colonne1]]="","",F441+Tableau13[[#This Row],[Colonne3]]-Tableau13[[#This Row],[Colonne4]])</f>
        <v>928.55000000000064</v>
      </c>
    </row>
    <row r="443" spans="1:15" x14ac:dyDescent="0.25">
      <c r="A443" s="11"/>
      <c r="B443" t="s">
        <v>112</v>
      </c>
      <c r="C443" t="s">
        <v>184</v>
      </c>
      <c r="E443" s="17">
        <v>61.34</v>
      </c>
      <c r="F443" s="16">
        <f>IF(Tableau13[[#This Row],[Colonne1]]="","",F442+Tableau13[[#This Row],[Colonne3]]-Tableau13[[#This Row],[Colonne4]])</f>
        <v>867.2100000000006</v>
      </c>
    </row>
    <row r="444" spans="1:15" x14ac:dyDescent="0.25">
      <c r="A444" s="11"/>
      <c r="B444" t="s">
        <v>12</v>
      </c>
      <c r="E444" s="17">
        <v>0.09</v>
      </c>
      <c r="F444" s="16">
        <f>IF(Tableau13[[#This Row],[Colonne1]]="","",F443+Tableau13[[#This Row],[Colonne3]]-Tableau13[[#This Row],[Colonne4]])</f>
        <v>867.12000000000057</v>
      </c>
    </row>
    <row r="445" spans="1:15" x14ac:dyDescent="0.25">
      <c r="A445" s="11">
        <v>44442</v>
      </c>
      <c r="B445" t="s">
        <v>19</v>
      </c>
      <c r="C445" t="s">
        <v>93</v>
      </c>
      <c r="E445" s="17">
        <v>10.35</v>
      </c>
      <c r="F445" s="16">
        <f>IF(Tableau13[[#This Row],[Colonne1]]="","",F444+Tableau13[[#This Row],[Colonne3]]-Tableau13[[#This Row],[Colonne4]])</f>
        <v>856.77000000000055</v>
      </c>
    </row>
    <row r="446" spans="1:15" x14ac:dyDescent="0.25">
      <c r="A446" s="11"/>
      <c r="B446" t="s">
        <v>15</v>
      </c>
      <c r="C446" t="s">
        <v>151</v>
      </c>
      <c r="E446" s="17">
        <v>5.9</v>
      </c>
      <c r="F446" s="16">
        <f>IF(Tableau13[[#This Row],[Colonne1]]="","",F445+Tableau13[[#This Row],[Colonne3]]-Tableau13[[#This Row],[Colonne4]])</f>
        <v>850.87000000000057</v>
      </c>
    </row>
    <row r="447" spans="1:15" x14ac:dyDescent="0.25">
      <c r="A447" s="11">
        <v>44443</v>
      </c>
      <c r="B447" t="s">
        <v>13</v>
      </c>
      <c r="C447" t="s">
        <v>25</v>
      </c>
      <c r="E447" s="17">
        <v>10.3</v>
      </c>
      <c r="F447" s="16">
        <f>IF(Tableau13[[#This Row],[Colonne1]]="","",F446+Tableau13[[#This Row],[Colonne3]]-Tableau13[[#This Row],[Colonne4]])</f>
        <v>840.57000000000062</v>
      </c>
    </row>
    <row r="448" spans="1:15" x14ac:dyDescent="0.25">
      <c r="A448" s="11"/>
      <c r="B448" t="s">
        <v>12</v>
      </c>
      <c r="E448" s="17">
        <v>0.75</v>
      </c>
      <c r="F448" s="16">
        <f>IF(Tableau13[[#This Row],[Colonne1]]="","",F447+Tableau13[[#This Row],[Colonne3]]-Tableau13[[#This Row],[Colonne4]])</f>
        <v>839.82000000000062</v>
      </c>
    </row>
    <row r="449" spans="1:6" x14ac:dyDescent="0.25">
      <c r="A449" s="11">
        <v>44444</v>
      </c>
      <c r="B449" t="s">
        <v>12</v>
      </c>
      <c r="E449" s="17">
        <v>0.7</v>
      </c>
      <c r="F449" s="16">
        <f>IF(Tableau13[[#This Row],[Colonne1]]="","",F448+Tableau13[[#This Row],[Colonne3]]-Tableau13[[#This Row],[Colonne4]])</f>
        <v>839.12000000000057</v>
      </c>
    </row>
    <row r="450" spans="1:6" x14ac:dyDescent="0.25">
      <c r="A450" s="11">
        <v>44446</v>
      </c>
      <c r="B450" t="s">
        <v>33</v>
      </c>
      <c r="C450" t="s">
        <v>248</v>
      </c>
      <c r="E450" s="17">
        <v>7</v>
      </c>
      <c r="F450" s="16">
        <f>IF(Tableau13[[#This Row],[Colonne1]]="","",F449+Tableau13[[#This Row],[Colonne3]]-Tableau13[[#This Row],[Colonne4]])</f>
        <v>832.12000000000057</v>
      </c>
    </row>
    <row r="451" spans="1:6" x14ac:dyDescent="0.25">
      <c r="A451" s="11">
        <v>44447</v>
      </c>
      <c r="B451" t="s">
        <v>15</v>
      </c>
      <c r="C451" t="s">
        <v>249</v>
      </c>
      <c r="D451">
        <v>39.340000000000003</v>
      </c>
      <c r="E451" s="17"/>
      <c r="F451" s="16">
        <f>IF(Tableau13[[#This Row],[Colonne1]]="","",F450+Tableau13[[#This Row],[Colonne3]]-Tableau13[[#This Row],[Colonne4]])</f>
        <v>871.4600000000006</v>
      </c>
    </row>
    <row r="452" spans="1:6" x14ac:dyDescent="0.25">
      <c r="A452" s="11"/>
      <c r="B452" t="s">
        <v>15</v>
      </c>
      <c r="C452" t="s">
        <v>249</v>
      </c>
      <c r="D452">
        <v>39.340000000000003</v>
      </c>
      <c r="E452" s="17"/>
      <c r="F452" s="16">
        <f>IF(Tableau13[[#This Row],[Colonne1]]="","",F451+Tableau13[[#This Row],[Colonne3]]-Tableau13[[#This Row],[Colonne4]])</f>
        <v>910.80000000000064</v>
      </c>
    </row>
    <row r="453" spans="1:6" x14ac:dyDescent="0.25">
      <c r="A453" s="11"/>
      <c r="B453" t="s">
        <v>13</v>
      </c>
      <c r="C453" t="s">
        <v>14</v>
      </c>
      <c r="E453" s="17">
        <v>123.94</v>
      </c>
      <c r="F453" s="16">
        <f>IF(Tableau13[[#This Row],[Colonne1]]="","",F452+Tableau13[[#This Row],[Colonne3]]-Tableau13[[#This Row],[Colonne4]])</f>
        <v>786.86000000000058</v>
      </c>
    </row>
    <row r="454" spans="1:6" x14ac:dyDescent="0.25">
      <c r="A454" s="11">
        <v>44448</v>
      </c>
      <c r="B454" t="s">
        <v>33</v>
      </c>
      <c r="C454" t="s">
        <v>161</v>
      </c>
      <c r="D454">
        <v>660</v>
      </c>
      <c r="E454" s="17"/>
      <c r="F454" s="16">
        <f>IF(Tableau13[[#This Row],[Colonne1]]="","",F453+Tableau13[[#This Row],[Colonne3]]-Tableau13[[#This Row],[Colonne4]])</f>
        <v>1446.8600000000006</v>
      </c>
    </row>
    <row r="455" spans="1:6" x14ac:dyDescent="0.25">
      <c r="A455" s="11">
        <v>44449</v>
      </c>
      <c r="B455" t="s">
        <v>15</v>
      </c>
      <c r="C455" t="s">
        <v>151</v>
      </c>
      <c r="E455" s="17">
        <v>95.8</v>
      </c>
      <c r="F455" s="16">
        <f>IF(Tableau13[[#This Row],[Colonne1]]="","",F454+Tableau13[[#This Row],[Colonne3]]-Tableau13[[#This Row],[Colonne4]])</f>
        <v>1351.0600000000006</v>
      </c>
    </row>
    <row r="456" spans="1:6" x14ac:dyDescent="0.25">
      <c r="A456" s="11"/>
      <c r="B456" t="s">
        <v>19</v>
      </c>
      <c r="C456" t="s">
        <v>229</v>
      </c>
      <c r="E456" s="17">
        <v>9.1</v>
      </c>
      <c r="F456" s="16">
        <f>IF(Tableau13[[#This Row],[Colonne1]]="","",F455+Tableau13[[#This Row],[Colonne3]]-Tableau13[[#This Row],[Colonne4]])</f>
        <v>1341.9600000000007</v>
      </c>
    </row>
    <row r="457" spans="1:6" x14ac:dyDescent="0.25">
      <c r="A457" s="11">
        <v>44450</v>
      </c>
      <c r="B457" t="s">
        <v>13</v>
      </c>
      <c r="C457" t="s">
        <v>25</v>
      </c>
      <c r="E457" s="17">
        <v>8.6999999999999993</v>
      </c>
      <c r="F457" s="16">
        <f>IF(Tableau13[[#This Row],[Colonne1]]="","",F456+Tableau13[[#This Row],[Colonne3]]-Tableau13[[#This Row],[Colonne4]])</f>
        <v>1333.2600000000007</v>
      </c>
    </row>
    <row r="458" spans="1:6" x14ac:dyDescent="0.25">
      <c r="A458" s="11"/>
      <c r="B458" t="s">
        <v>12</v>
      </c>
      <c r="E458" s="17">
        <v>1.1000000000000001</v>
      </c>
      <c r="F458" s="16">
        <f>IF(Tableau13[[#This Row],[Colonne1]]="","",F457+Tableau13[[#This Row],[Colonne3]]-Tableau13[[#This Row],[Colonne4]])</f>
        <v>1332.1600000000008</v>
      </c>
    </row>
    <row r="459" spans="1:6" x14ac:dyDescent="0.25">
      <c r="A459" s="11">
        <v>44451</v>
      </c>
      <c r="B459" t="s">
        <v>250</v>
      </c>
      <c r="C459" t="s">
        <v>251</v>
      </c>
      <c r="E459" s="17">
        <v>654.01</v>
      </c>
      <c r="F459" s="16">
        <f>IF(Tableau13[[#This Row],[Colonne1]]="","",F458+Tableau13[[#This Row],[Colonne3]]-Tableau13[[#This Row],[Colonne4]])</f>
        <v>678.15000000000077</v>
      </c>
    </row>
    <row r="460" spans="1:6" x14ac:dyDescent="0.25">
      <c r="A460" s="11"/>
      <c r="B460" t="s">
        <v>15</v>
      </c>
      <c r="C460" t="s">
        <v>252</v>
      </c>
      <c r="E460" s="17">
        <v>48</v>
      </c>
      <c r="F460" s="16">
        <f>IF(Tableau13[[#This Row],[Colonne1]]="","",F459+Tableau13[[#This Row],[Colonne3]]-Tableau13[[#This Row],[Colonne4]])</f>
        <v>630.15000000000077</v>
      </c>
    </row>
    <row r="461" spans="1:6" x14ac:dyDescent="0.25">
      <c r="A461" s="11"/>
      <c r="B461" t="s">
        <v>12</v>
      </c>
      <c r="E461" s="17">
        <v>0.3</v>
      </c>
      <c r="F461" s="16">
        <f>IF(Tableau13[[#This Row],[Colonne1]]="","",F460+Tableau13[[#This Row],[Colonne3]]-Tableau13[[#This Row],[Colonne4]])</f>
        <v>629.85000000000082</v>
      </c>
    </row>
    <row r="462" spans="1:6" x14ac:dyDescent="0.25">
      <c r="A462" s="11">
        <v>44452</v>
      </c>
      <c r="B462" t="s">
        <v>33</v>
      </c>
      <c r="C462" t="s">
        <v>126</v>
      </c>
      <c r="E462" s="17">
        <v>93.73</v>
      </c>
      <c r="F462" s="16">
        <f>IF(Tableau13[[#This Row],[Colonne1]]="","",F461+Tableau13[[#This Row],[Colonne3]]-Tableau13[[#This Row],[Colonne4]])</f>
        <v>536.1200000000008</v>
      </c>
    </row>
    <row r="463" spans="1:6" x14ac:dyDescent="0.25">
      <c r="A463" s="11"/>
      <c r="B463" t="s">
        <v>13</v>
      </c>
      <c r="C463" t="s">
        <v>53</v>
      </c>
      <c r="E463" s="17">
        <v>4.99</v>
      </c>
      <c r="F463" s="16">
        <f>IF(Tableau13[[#This Row],[Colonne1]]="","",F462+Tableau13[[#This Row],[Colonne3]]-Tableau13[[#This Row],[Colonne4]])</f>
        <v>531.13000000000079</v>
      </c>
    </row>
    <row r="464" spans="1:6" x14ac:dyDescent="0.25">
      <c r="A464" s="11"/>
      <c r="B464" t="s">
        <v>12</v>
      </c>
      <c r="E464" s="17">
        <v>0.99</v>
      </c>
      <c r="F464" s="16">
        <f>IF(Tableau13[[#This Row],[Colonne1]]="","",F463+Tableau13[[#This Row],[Colonne3]]-Tableau13[[#This Row],[Colonne4]])</f>
        <v>530.14000000000078</v>
      </c>
    </row>
    <row r="465" spans="1:6" x14ac:dyDescent="0.25">
      <c r="A465" s="11">
        <v>44453</v>
      </c>
      <c r="B465" t="s">
        <v>112</v>
      </c>
      <c r="C465" t="s">
        <v>253</v>
      </c>
      <c r="E465" s="17">
        <v>209.72</v>
      </c>
      <c r="F465" s="16">
        <f>IF(Tableau13[[#This Row],[Colonne1]]="","",F464+Tableau13[[#This Row],[Colonne3]]-Tableau13[[#This Row],[Colonne4]])</f>
        <v>320.42000000000075</v>
      </c>
    </row>
    <row r="466" spans="1:6" x14ac:dyDescent="0.25">
      <c r="A466" s="11"/>
      <c r="B466" t="s">
        <v>15</v>
      </c>
      <c r="C466" t="s">
        <v>254</v>
      </c>
      <c r="E466" s="17">
        <v>60</v>
      </c>
      <c r="F466" s="16">
        <f>IF(Tableau13[[#This Row],[Colonne1]]="","",F465+Tableau13[[#This Row],[Colonne3]]-Tableau13[[#This Row],[Colonne4]])</f>
        <v>260.42000000000075</v>
      </c>
    </row>
    <row r="467" spans="1:6" x14ac:dyDescent="0.25">
      <c r="A467" s="11"/>
      <c r="B467" t="s">
        <v>12</v>
      </c>
      <c r="E467" s="17">
        <v>0.01</v>
      </c>
      <c r="F467" s="16">
        <f>IF(Tableau13[[#This Row],[Colonne1]]="","",F466+Tableau13[[#This Row],[Colonne3]]-Tableau13[[#This Row],[Colonne4]])</f>
        <v>260.41000000000076</v>
      </c>
    </row>
    <row r="468" spans="1:6" x14ac:dyDescent="0.25">
      <c r="A468" s="11">
        <v>44454</v>
      </c>
      <c r="B468" t="s">
        <v>13</v>
      </c>
      <c r="C468" t="s">
        <v>14</v>
      </c>
      <c r="E468" s="17">
        <v>86.82</v>
      </c>
      <c r="F468" s="16">
        <f>IF(Tableau13[[#This Row],[Colonne1]]="","",F467+Tableau13[[#This Row],[Colonne3]]-Tableau13[[#This Row],[Colonne4]])</f>
        <v>173.59000000000077</v>
      </c>
    </row>
    <row r="469" spans="1:6" x14ac:dyDescent="0.25">
      <c r="A469" s="11">
        <v>44457</v>
      </c>
      <c r="B469" t="s">
        <v>120</v>
      </c>
      <c r="C469" t="s">
        <v>41</v>
      </c>
      <c r="E469" s="17">
        <v>15</v>
      </c>
      <c r="F469" s="16">
        <f>IF(Tableau13[[#This Row],[Colonne1]]="","",F468+Tableau13[[#This Row],[Colonne3]]-Tableau13[[#This Row],[Colonne4]])</f>
        <v>158.59000000000077</v>
      </c>
    </row>
    <row r="470" spans="1:6" x14ac:dyDescent="0.25">
      <c r="A470" s="11"/>
      <c r="B470" t="s">
        <v>13</v>
      </c>
      <c r="C470" t="s">
        <v>25</v>
      </c>
      <c r="E470" s="17">
        <v>13.6</v>
      </c>
      <c r="F470" s="16">
        <f>IF(Tableau13[[#This Row],[Colonne1]]="","",F469+Tableau13[[#This Row],[Colonne3]]-Tableau13[[#This Row],[Colonne4]])</f>
        <v>144.99000000000078</v>
      </c>
    </row>
    <row r="471" spans="1:6" x14ac:dyDescent="0.25">
      <c r="A471" s="11">
        <v>44458</v>
      </c>
      <c r="B471" t="s">
        <v>12</v>
      </c>
      <c r="E471" s="17">
        <v>0.4</v>
      </c>
      <c r="F471" s="16">
        <f>IF(Tableau13[[#This Row],[Colonne1]]="","",F470+Tableau13[[#This Row],[Colonne3]]-Tableau13[[#This Row],[Colonne4]])</f>
        <v>144.59000000000077</v>
      </c>
    </row>
    <row r="472" spans="1:6" x14ac:dyDescent="0.25">
      <c r="A472" s="11">
        <v>44459</v>
      </c>
      <c r="B472" t="s">
        <v>33</v>
      </c>
      <c r="C472" t="s">
        <v>147</v>
      </c>
      <c r="D472">
        <v>300</v>
      </c>
      <c r="E472" s="17"/>
      <c r="F472" s="16">
        <f>IF(Tableau13[[#This Row],[Colonne1]]="","",F471+Tableau13[[#This Row],[Colonne3]]-Tableau13[[#This Row],[Colonne4]])</f>
        <v>444.59000000000077</v>
      </c>
    </row>
    <row r="473" spans="1:6" x14ac:dyDescent="0.25">
      <c r="A473" s="11"/>
      <c r="B473" t="s">
        <v>15</v>
      </c>
      <c r="C473" t="s">
        <v>255</v>
      </c>
      <c r="D473">
        <v>31.67</v>
      </c>
      <c r="E473" s="17"/>
      <c r="F473" s="16">
        <f>IF(Tableau13[[#This Row],[Colonne1]]="","",F472+Tableau13[[#This Row],[Colonne3]]-Tableau13[[#This Row],[Colonne4]])</f>
        <v>476.26000000000079</v>
      </c>
    </row>
    <row r="474" spans="1:6" x14ac:dyDescent="0.25">
      <c r="A474" s="11"/>
      <c r="B474" t="s">
        <v>26</v>
      </c>
      <c r="C474" t="s">
        <v>211</v>
      </c>
      <c r="E474" s="17">
        <v>200</v>
      </c>
      <c r="F474" s="16">
        <f>IF(Tableau13[[#This Row],[Colonne1]]="","",F473+Tableau13[[#This Row],[Colonne3]]-Tableau13[[#This Row],[Colonne4]])</f>
        <v>276.26000000000079</v>
      </c>
    </row>
    <row r="475" spans="1:6" x14ac:dyDescent="0.25">
      <c r="A475" s="11"/>
      <c r="B475" t="s">
        <v>42</v>
      </c>
      <c r="C475" t="s">
        <v>43</v>
      </c>
      <c r="E475" s="17">
        <v>157</v>
      </c>
      <c r="F475" s="16">
        <f>IF(Tableau13[[#This Row],[Colonne1]]="","",F474+Tableau13[[#This Row],[Colonne3]]-Tableau13[[#This Row],[Colonne4]])</f>
        <v>119.26000000000079</v>
      </c>
    </row>
    <row r="476" spans="1:6" x14ac:dyDescent="0.25">
      <c r="A476" s="11"/>
      <c r="B476" t="s">
        <v>132</v>
      </c>
      <c r="C476" t="s">
        <v>45</v>
      </c>
      <c r="E476" s="17">
        <v>76.739999999999995</v>
      </c>
      <c r="F476" s="16">
        <f>IF(Tableau13[[#This Row],[Colonne1]]="","",F475+Tableau13[[#This Row],[Colonne3]]-Tableau13[[#This Row],[Colonne4]])</f>
        <v>42.520000000000792</v>
      </c>
    </row>
    <row r="477" spans="1:6" x14ac:dyDescent="0.25">
      <c r="A477" s="11"/>
      <c r="B477" t="s">
        <v>64</v>
      </c>
      <c r="C477" t="s">
        <v>172</v>
      </c>
      <c r="E477" s="17">
        <v>74.400000000000006</v>
      </c>
      <c r="F477" s="16">
        <f>IF(Tableau13[[#This Row],[Colonne1]]="","",F476+Tableau13[[#This Row],[Colonne3]]-Tableau13[[#This Row],[Colonne4]])</f>
        <v>-31.879999999999214</v>
      </c>
    </row>
    <row r="478" spans="1:6" x14ac:dyDescent="0.25">
      <c r="A478" s="11"/>
      <c r="B478" t="s">
        <v>64</v>
      </c>
      <c r="C478" t="s">
        <v>256</v>
      </c>
      <c r="E478" s="17">
        <v>9.11</v>
      </c>
      <c r="F478" s="16">
        <f>IF(Tableau13[[#This Row],[Colonne1]]="","",F477+Tableau13[[#This Row],[Colonne3]]-Tableau13[[#This Row],[Colonne4]])</f>
        <v>-40.989999999999213</v>
      </c>
    </row>
    <row r="479" spans="1:6" x14ac:dyDescent="0.25">
      <c r="A479" s="11">
        <v>44461</v>
      </c>
      <c r="B479" t="s">
        <v>13</v>
      </c>
      <c r="C479" t="s">
        <v>14</v>
      </c>
      <c r="E479" s="17">
        <v>112.06</v>
      </c>
      <c r="F479" s="16">
        <f>IF(Tableau13[[#This Row],[Colonne1]]="","",F478+Tableau13[[#This Row],[Colonne3]]-Tableau13[[#This Row],[Colonne4]])</f>
        <v>-153.04999999999922</v>
      </c>
    </row>
    <row r="480" spans="1:6" x14ac:dyDescent="0.25">
      <c r="A480" s="11">
        <v>44462</v>
      </c>
      <c r="B480" t="s">
        <v>4</v>
      </c>
      <c r="D480">
        <v>1864.8</v>
      </c>
      <c r="E480" s="17"/>
      <c r="F480" s="16">
        <f>IF(Tableau13[[#This Row],[Colonne1]]="","",F479+Tableau13[[#This Row],[Colonne3]]-Tableau13[[#This Row],[Colonne4]])</f>
        <v>1711.7500000000007</v>
      </c>
    </row>
    <row r="481" spans="1:7" x14ac:dyDescent="0.25">
      <c r="A481" s="11">
        <v>44463</v>
      </c>
      <c r="B481" t="s">
        <v>13</v>
      </c>
      <c r="C481" t="s">
        <v>152</v>
      </c>
      <c r="E481" s="17">
        <v>24.93</v>
      </c>
      <c r="F481" s="16">
        <f>IF(Tableau13[[#This Row],[Colonne1]]="","",F480+Tableau13[[#This Row],[Colonne3]]-Tableau13[[#This Row],[Colonne4]])</f>
        <v>1686.8200000000006</v>
      </c>
    </row>
    <row r="482" spans="1:7" x14ac:dyDescent="0.25">
      <c r="A482" s="11"/>
      <c r="B482" t="s">
        <v>13</v>
      </c>
      <c r="C482" t="s">
        <v>17</v>
      </c>
      <c r="E482" s="17">
        <v>24.18</v>
      </c>
      <c r="F482" s="16">
        <f>IF(Tableau13[[#This Row],[Colonne1]]="","",F481+Tableau13[[#This Row],[Colonne3]]-Tableau13[[#This Row],[Colonne4]])</f>
        <v>1662.6400000000006</v>
      </c>
    </row>
    <row r="483" spans="1:7" x14ac:dyDescent="0.25">
      <c r="A483" s="11"/>
      <c r="B483" t="s">
        <v>15</v>
      </c>
      <c r="C483" t="s">
        <v>151</v>
      </c>
      <c r="E483" s="17">
        <v>20.3</v>
      </c>
      <c r="F483" s="16">
        <f>IF(Tableau13[[#This Row],[Colonne1]]="","",F482+Tableau13[[#This Row],[Colonne3]]-Tableau13[[#This Row],[Colonne4]])</f>
        <v>1642.3400000000006</v>
      </c>
    </row>
    <row r="484" spans="1:7" x14ac:dyDescent="0.25">
      <c r="A484" s="11"/>
      <c r="B484" t="s">
        <v>19</v>
      </c>
      <c r="C484" t="s">
        <v>229</v>
      </c>
      <c r="E484" s="17">
        <v>14.4</v>
      </c>
      <c r="F484" s="16">
        <f>IF(Tableau13[[#This Row],[Colonne1]]="","",F483+Tableau13[[#This Row],[Colonne3]]-Tableau13[[#This Row],[Colonne4]])</f>
        <v>1627.9400000000005</v>
      </c>
    </row>
    <row r="485" spans="1:7" x14ac:dyDescent="0.25">
      <c r="A485" s="11"/>
      <c r="B485" t="s">
        <v>13</v>
      </c>
      <c r="C485" t="s">
        <v>24</v>
      </c>
      <c r="E485" s="17">
        <v>13.4</v>
      </c>
      <c r="F485" s="16">
        <f>IF(Tableau13[[#This Row],[Colonne1]]="","",F484+Tableau13[[#This Row],[Colonne3]]-Tableau13[[#This Row],[Colonne4]])</f>
        <v>1614.5400000000004</v>
      </c>
    </row>
    <row r="486" spans="1:7" x14ac:dyDescent="0.25">
      <c r="A486" s="11">
        <v>44464</v>
      </c>
      <c r="B486" t="s">
        <v>13</v>
      </c>
      <c r="C486" t="s">
        <v>25</v>
      </c>
      <c r="E486" s="17">
        <v>8.6999999999999993</v>
      </c>
      <c r="F486" s="16">
        <f>IF(Tableau13[[#This Row],[Colonne1]]="","",F485+Tableau13[[#This Row],[Colonne3]]-Tableau13[[#This Row],[Colonne4]])</f>
        <v>1605.8400000000004</v>
      </c>
    </row>
    <row r="487" spans="1:7" x14ac:dyDescent="0.25">
      <c r="A487" s="11"/>
      <c r="B487" t="s">
        <v>120</v>
      </c>
      <c r="C487" t="s">
        <v>134</v>
      </c>
      <c r="E487" s="17">
        <v>4.8</v>
      </c>
      <c r="F487" s="16">
        <f>IF(Tableau13[[#This Row],[Colonne1]]="","",F486+Tableau13[[#This Row],[Colonne3]]-Tableau13[[#This Row],[Colonne4]])</f>
        <v>1601.0400000000004</v>
      </c>
    </row>
    <row r="488" spans="1:7" x14ac:dyDescent="0.25">
      <c r="A488" s="11"/>
      <c r="B488" t="s">
        <v>12</v>
      </c>
      <c r="E488" s="17">
        <v>2.79</v>
      </c>
      <c r="F488" s="16">
        <f>IF(Tableau13[[#This Row],[Colonne1]]="","",F487+Tableau13[[#This Row],[Colonne3]]-Tableau13[[#This Row],[Colonne4]])</f>
        <v>1598.2500000000005</v>
      </c>
    </row>
    <row r="489" spans="1:7" x14ac:dyDescent="0.25">
      <c r="A489" s="11">
        <v>44465</v>
      </c>
      <c r="B489" t="s">
        <v>12</v>
      </c>
      <c r="E489" s="17">
        <v>0.5</v>
      </c>
      <c r="F489" s="16">
        <f>IF(Tableau13[[#This Row],[Colonne1]]="","",F488+Tableau13[[#This Row],[Colonne3]]-Tableau13[[#This Row],[Colonne4]])</f>
        <v>1597.7500000000005</v>
      </c>
    </row>
    <row r="490" spans="1:7" x14ac:dyDescent="0.25">
      <c r="A490" s="11">
        <v>44466</v>
      </c>
      <c r="B490" t="s">
        <v>15</v>
      </c>
      <c r="C490" t="s">
        <v>151</v>
      </c>
      <c r="E490" s="17">
        <v>21.5</v>
      </c>
      <c r="F490" s="16">
        <f>IF(Tableau13[[#This Row],[Colonne1]]="","",F489+Tableau13[[#This Row],[Colonne3]]-Tableau13[[#This Row],[Colonne4]])</f>
        <v>1576.2500000000005</v>
      </c>
    </row>
    <row r="491" spans="1:7" x14ac:dyDescent="0.25">
      <c r="A491" s="11">
        <v>44467</v>
      </c>
      <c r="B491" t="s">
        <v>12</v>
      </c>
      <c r="E491" s="17">
        <v>0.5</v>
      </c>
      <c r="F491" s="16">
        <f>IF(Tableau13[[#This Row],[Colonne1]]="","",F490+Tableau13[[#This Row],[Colonne3]]-Tableau13[[#This Row],[Colonne4]])</f>
        <v>1575.7500000000005</v>
      </c>
    </row>
    <row r="492" spans="1:7" x14ac:dyDescent="0.25">
      <c r="A492" s="11">
        <v>44468</v>
      </c>
      <c r="B492" t="s">
        <v>13</v>
      </c>
      <c r="C492" t="s">
        <v>14</v>
      </c>
      <c r="E492" s="17">
        <v>134.96</v>
      </c>
      <c r="F492" s="16">
        <f>IF(Tableau13[[#This Row],[Colonne1]]="","",F491+Tableau13[[#This Row],[Colonne3]]-Tableau13[[#This Row],[Colonne4]])</f>
        <v>1440.7900000000004</v>
      </c>
      <c r="G492" t="s">
        <v>257</v>
      </c>
    </row>
    <row r="493" spans="1:7" x14ac:dyDescent="0.25">
      <c r="A493" s="11">
        <v>44470</v>
      </c>
      <c r="B493" t="s">
        <v>15</v>
      </c>
      <c r="C493" t="s">
        <v>151</v>
      </c>
      <c r="E493" s="17">
        <v>19.850000000000001</v>
      </c>
      <c r="F493" s="16">
        <f>IF(Tableau13[[#This Row],[Colonne1]]="","",F492+Tableau13[[#This Row],[Colonne3]]-Tableau13[[#This Row],[Colonne4]])</f>
        <v>1420.9400000000005</v>
      </c>
    </row>
    <row r="494" spans="1:7" x14ac:dyDescent="0.25">
      <c r="A494" s="11">
        <v>44471</v>
      </c>
      <c r="B494" t="s">
        <v>13</v>
      </c>
      <c r="C494" t="s">
        <v>25</v>
      </c>
      <c r="E494" s="17">
        <v>12.1</v>
      </c>
      <c r="F494" s="16">
        <f>IF(Tableau13[[#This Row],[Colonne1]]="","",F493+Tableau13[[#This Row],[Colonne3]]-Tableau13[[#This Row],[Colonne4]])</f>
        <v>1408.8400000000006</v>
      </c>
    </row>
    <row r="495" spans="1:7" x14ac:dyDescent="0.25">
      <c r="A495" s="11"/>
      <c r="B495" t="s">
        <v>12</v>
      </c>
      <c r="E495" s="17">
        <v>0.15</v>
      </c>
      <c r="F495" s="16">
        <f>IF(Tableau13[[#This Row],[Colonne1]]="","",F494+Tableau13[[#This Row],[Colonne3]]-Tableau13[[#This Row],[Colonne4]])</f>
        <v>1408.6900000000005</v>
      </c>
    </row>
    <row r="496" spans="1:7" x14ac:dyDescent="0.25">
      <c r="A496" s="11">
        <v>44472</v>
      </c>
      <c r="B496" t="s">
        <v>12</v>
      </c>
      <c r="E496" s="17">
        <v>0.9</v>
      </c>
      <c r="F496" s="16">
        <f>IF(Tableau13[[#This Row],[Colonne1]]="","",F495+Tableau13[[#This Row],[Colonne3]]-Tableau13[[#This Row],[Colonne4]])</f>
        <v>1407.7900000000004</v>
      </c>
    </row>
    <row r="497" spans="1:6" x14ac:dyDescent="0.25">
      <c r="A497" s="11">
        <v>44475</v>
      </c>
      <c r="B497" t="s">
        <v>13</v>
      </c>
      <c r="C497" t="s">
        <v>14</v>
      </c>
      <c r="E497" s="17">
        <v>109</v>
      </c>
      <c r="F497" s="16">
        <f>IF(Tableau13[[#This Row],[Colonne1]]="","",F496+Tableau13[[#This Row],[Colonne3]]-Tableau13[[#This Row],[Colonne4]])</f>
        <v>1298.7900000000004</v>
      </c>
    </row>
    <row r="498" spans="1:6" x14ac:dyDescent="0.25">
      <c r="A498" s="11"/>
      <c r="B498" t="s">
        <v>112</v>
      </c>
      <c r="C498" t="s">
        <v>178</v>
      </c>
      <c r="E498" s="17">
        <v>64.38</v>
      </c>
      <c r="F498" s="16">
        <f>IF(Tableau13[[#This Row],[Colonne1]]="","",F497+Tableau13[[#This Row],[Colonne3]]-Tableau13[[#This Row],[Colonne4]])</f>
        <v>1234.4100000000003</v>
      </c>
    </row>
    <row r="499" spans="1:6" x14ac:dyDescent="0.25">
      <c r="A499" s="11"/>
      <c r="B499" t="s">
        <v>19</v>
      </c>
      <c r="C499" t="s">
        <v>93</v>
      </c>
      <c r="E499" s="17">
        <v>5</v>
      </c>
      <c r="F499" s="16">
        <f>IF(Tableau13[[#This Row],[Colonne1]]="","",F498+Tableau13[[#This Row],[Colonne3]]-Tableau13[[#This Row],[Colonne4]])</f>
        <v>1229.4100000000003</v>
      </c>
    </row>
    <row r="500" spans="1:6" x14ac:dyDescent="0.25">
      <c r="A500" s="11"/>
      <c r="B500" t="s">
        <v>15</v>
      </c>
      <c r="C500" t="s">
        <v>151</v>
      </c>
      <c r="E500" s="17">
        <v>2.9</v>
      </c>
      <c r="F500" s="16">
        <f>IF(Tableau13[[#This Row],[Colonne1]]="","",F499+Tableau13[[#This Row],[Colonne3]]-Tableau13[[#This Row],[Colonne4]])</f>
        <v>1226.5100000000002</v>
      </c>
    </row>
    <row r="501" spans="1:6" x14ac:dyDescent="0.25">
      <c r="A501" s="11">
        <v>44476</v>
      </c>
      <c r="B501" t="s">
        <v>33</v>
      </c>
      <c r="C501" t="s">
        <v>142</v>
      </c>
      <c r="E501" s="17">
        <v>7</v>
      </c>
      <c r="F501" s="16">
        <f>IF(Tableau13[[#This Row],[Colonne1]]="","",F500+Tableau13[[#This Row],[Colonne3]]-Tableau13[[#This Row],[Colonne4]])</f>
        <v>1219.5100000000002</v>
      </c>
    </row>
    <row r="502" spans="1:6" x14ac:dyDescent="0.25">
      <c r="A502" s="11"/>
      <c r="B502" t="s">
        <v>12</v>
      </c>
      <c r="E502" s="17">
        <v>0.1</v>
      </c>
      <c r="F502" s="16">
        <f>IF(Tableau13[[#This Row],[Colonne1]]="","",F501+Tableau13[[#This Row],[Colonne3]]-Tableau13[[#This Row],[Colonne4]])</f>
        <v>1219.4100000000003</v>
      </c>
    </row>
    <row r="503" spans="1:6" x14ac:dyDescent="0.25">
      <c r="A503" s="11">
        <v>44477</v>
      </c>
      <c r="B503" t="s">
        <v>258</v>
      </c>
      <c r="C503" t="s">
        <v>259</v>
      </c>
      <c r="E503" s="17">
        <v>36.83</v>
      </c>
      <c r="F503" s="16">
        <f>IF(Tableau13[[#This Row],[Colonne1]]="","",F502+Tableau13[[#This Row],[Colonne3]]-Tableau13[[#This Row],[Colonne4]])</f>
        <v>1182.5800000000004</v>
      </c>
    </row>
    <row r="504" spans="1:6" x14ac:dyDescent="0.25">
      <c r="A504" s="11"/>
      <c r="B504" t="s">
        <v>15</v>
      </c>
      <c r="C504" t="s">
        <v>260</v>
      </c>
      <c r="E504" s="17">
        <v>28.5</v>
      </c>
      <c r="F504" s="16">
        <f>IF(Tableau13[[#This Row],[Colonne1]]="","",F503+Tableau13[[#This Row],[Colonne3]]-Tableau13[[#This Row],[Colonne4]])</f>
        <v>1154.0800000000004</v>
      </c>
    </row>
    <row r="505" spans="1:6" x14ac:dyDescent="0.25">
      <c r="A505" s="11"/>
      <c r="B505" t="s">
        <v>13</v>
      </c>
      <c r="C505" t="s">
        <v>24</v>
      </c>
      <c r="E505" s="17">
        <v>10.8</v>
      </c>
      <c r="F505" s="16">
        <f>IF(Tableau13[[#This Row],[Colonne1]]="","",F504+Tableau13[[#This Row],[Colonne3]]-Tableau13[[#This Row],[Colonne4]])</f>
        <v>1143.2800000000004</v>
      </c>
    </row>
    <row r="506" spans="1:6" x14ac:dyDescent="0.25">
      <c r="A506" s="11"/>
      <c r="B506" t="s">
        <v>19</v>
      </c>
      <c r="C506" t="s">
        <v>93</v>
      </c>
      <c r="E506" s="17">
        <v>7.5</v>
      </c>
      <c r="F506" s="16">
        <f>IF(Tableau13[[#This Row],[Colonne1]]="","",F505+Tableau13[[#This Row],[Colonne3]]-Tableau13[[#This Row],[Colonne4]])</f>
        <v>1135.7800000000004</v>
      </c>
    </row>
    <row r="507" spans="1:6" x14ac:dyDescent="0.25">
      <c r="A507" s="11">
        <v>44478</v>
      </c>
      <c r="B507" t="s">
        <v>13</v>
      </c>
      <c r="C507" t="s">
        <v>25</v>
      </c>
      <c r="E507" s="17">
        <v>13.9</v>
      </c>
      <c r="F507" s="16">
        <f>IF(Tableau13[[#This Row],[Colonne1]]="","",F506+Tableau13[[#This Row],[Colonne3]]-Tableau13[[#This Row],[Colonne4]])</f>
        <v>1121.8800000000003</v>
      </c>
    </row>
    <row r="508" spans="1:6" x14ac:dyDescent="0.25">
      <c r="A508" s="11"/>
      <c r="B508" t="s">
        <v>120</v>
      </c>
      <c r="C508" t="s">
        <v>53</v>
      </c>
      <c r="E508" s="17">
        <v>8.6199999999999992</v>
      </c>
      <c r="F508" s="16">
        <f>IF(Tableau13[[#This Row],[Colonne1]]="","",F507+Tableau13[[#This Row],[Colonne3]]-Tableau13[[#This Row],[Colonne4]])</f>
        <v>1113.2600000000004</v>
      </c>
    </row>
    <row r="509" spans="1:6" x14ac:dyDescent="0.25">
      <c r="A509" s="11"/>
      <c r="B509" t="s">
        <v>12</v>
      </c>
      <c r="E509" s="17">
        <v>0.87</v>
      </c>
      <c r="F509" s="16">
        <f>IF(Tableau13[[#This Row],[Colonne1]]="","",F508+Tableau13[[#This Row],[Colonne3]]-Tableau13[[#This Row],[Colonne4]])</f>
        <v>1112.3900000000006</v>
      </c>
    </row>
    <row r="510" spans="1:6" x14ac:dyDescent="0.25">
      <c r="A510" s="11">
        <v>44479</v>
      </c>
      <c r="B510" t="s">
        <v>12</v>
      </c>
      <c r="E510" s="17">
        <v>0.48</v>
      </c>
      <c r="F510" s="16">
        <f>IF(Tableau13[[#This Row],[Colonne1]]="","",F509+Tableau13[[#This Row],[Colonne3]]-Tableau13[[#This Row],[Colonne4]])</f>
        <v>1111.9100000000005</v>
      </c>
    </row>
    <row r="511" spans="1:6" x14ac:dyDescent="0.25">
      <c r="A511" s="11">
        <v>44482</v>
      </c>
      <c r="B511" t="s">
        <v>15</v>
      </c>
      <c r="C511" t="s">
        <v>261</v>
      </c>
      <c r="D511">
        <v>213.8</v>
      </c>
      <c r="E511" s="17"/>
      <c r="F511" s="16">
        <f>IF(Tableau13[[#This Row],[Colonne1]]="","",F510+Tableau13[[#This Row],[Colonne3]]-Tableau13[[#This Row],[Colonne4]])</f>
        <v>1325.7100000000005</v>
      </c>
    </row>
    <row r="512" spans="1:6" x14ac:dyDescent="0.25">
      <c r="A512" s="11"/>
      <c r="B512" t="s">
        <v>13</v>
      </c>
      <c r="C512" t="s">
        <v>14</v>
      </c>
      <c r="E512" s="17">
        <v>107.08</v>
      </c>
      <c r="F512" s="16">
        <f>IF(Tableau13[[#This Row],[Colonne1]]="","",F511+Tableau13[[#This Row],[Colonne3]]-Tableau13[[#This Row],[Colonne4]])</f>
        <v>1218.6300000000006</v>
      </c>
    </row>
    <row r="513" spans="1:6" x14ac:dyDescent="0.25">
      <c r="A513" s="11"/>
      <c r="B513" t="s">
        <v>15</v>
      </c>
      <c r="C513" t="s">
        <v>222</v>
      </c>
      <c r="E513" s="17">
        <v>26.72</v>
      </c>
      <c r="F513" s="16">
        <f>IF(Tableau13[[#This Row],[Colonne1]]="","",F512+Tableau13[[#This Row],[Colonne3]]-Tableau13[[#This Row],[Colonne4]])</f>
        <v>1191.9100000000005</v>
      </c>
    </row>
    <row r="514" spans="1:6" x14ac:dyDescent="0.25">
      <c r="A514" s="11"/>
      <c r="B514" t="s">
        <v>15</v>
      </c>
      <c r="C514" t="s">
        <v>156</v>
      </c>
      <c r="E514" s="17">
        <v>25.92</v>
      </c>
      <c r="F514" s="16">
        <f>IF(Tableau13[[#This Row],[Colonne1]]="","",F513+Tableau13[[#This Row],[Colonne3]]-Tableau13[[#This Row],[Colonne4]])</f>
        <v>1165.9900000000005</v>
      </c>
    </row>
    <row r="515" spans="1:6" x14ac:dyDescent="0.25">
      <c r="A515" s="11"/>
      <c r="B515" t="s">
        <v>15</v>
      </c>
      <c r="C515" t="s">
        <v>222</v>
      </c>
      <c r="E515" s="17">
        <v>18.72</v>
      </c>
      <c r="F515" s="16">
        <f>IF(Tableau13[[#This Row],[Colonne1]]="","",F514+Tableau13[[#This Row],[Colonne3]]-Tableau13[[#This Row],[Colonne4]])</f>
        <v>1147.2700000000004</v>
      </c>
    </row>
    <row r="516" spans="1:6" x14ac:dyDescent="0.25">
      <c r="A516" s="11"/>
      <c r="B516" t="s">
        <v>33</v>
      </c>
      <c r="C516" t="s">
        <v>126</v>
      </c>
      <c r="E516" s="17">
        <v>14.56</v>
      </c>
      <c r="F516" s="16">
        <f>IF(Tableau13[[#This Row],[Colonne1]]="","",F515+Tableau13[[#This Row],[Colonne3]]-Tableau13[[#This Row],[Colonne4]])</f>
        <v>1132.7100000000005</v>
      </c>
    </row>
    <row r="517" spans="1:6" x14ac:dyDescent="0.25">
      <c r="A517" s="11">
        <v>44483</v>
      </c>
      <c r="B517" t="s">
        <v>112</v>
      </c>
      <c r="C517" t="s">
        <v>157</v>
      </c>
      <c r="E517" s="17">
        <v>209.72</v>
      </c>
      <c r="F517" s="16">
        <f>IF(Tableau13[[#This Row],[Colonne1]]="","",F516+Tableau13[[#This Row],[Colonne3]]-Tableau13[[#This Row],[Colonne4]])</f>
        <v>922.99000000000046</v>
      </c>
    </row>
    <row r="518" spans="1:6" x14ac:dyDescent="0.25">
      <c r="A518" s="11"/>
      <c r="B518" t="s">
        <v>120</v>
      </c>
      <c r="C518" t="s">
        <v>134</v>
      </c>
      <c r="E518" s="17">
        <v>14.8</v>
      </c>
      <c r="F518" s="16">
        <f>IF(Tableau13[[#This Row],[Colonne1]]="","",F517+Tableau13[[#This Row],[Colonne3]]-Tableau13[[#This Row],[Colonne4]])</f>
        <v>908.19000000000051</v>
      </c>
    </row>
    <row r="519" spans="1:6" x14ac:dyDescent="0.25">
      <c r="A519" s="11"/>
      <c r="B519" t="s">
        <v>12</v>
      </c>
      <c r="E519" s="17">
        <v>0.64</v>
      </c>
      <c r="F519" s="16">
        <f>IF(Tableau13[[#This Row],[Colonne1]]="","",F518+Tableau13[[#This Row],[Colonne3]]-Tableau13[[#This Row],[Colonne4]])</f>
        <v>907.55000000000052</v>
      </c>
    </row>
    <row r="520" spans="1:6" x14ac:dyDescent="0.25">
      <c r="A520" s="11">
        <v>44484</v>
      </c>
      <c r="B520" t="s">
        <v>13</v>
      </c>
      <c r="C520" t="s">
        <v>262</v>
      </c>
      <c r="E520" s="17">
        <v>20.77</v>
      </c>
      <c r="F520" s="16">
        <f>IF(Tableau13[[#This Row],[Colonne1]]="","",F519+Tableau13[[#This Row],[Colonne3]]-Tableau13[[#This Row],[Colonne4]])</f>
        <v>886.78000000000054</v>
      </c>
    </row>
    <row r="521" spans="1:6" x14ac:dyDescent="0.25">
      <c r="A521" s="11"/>
      <c r="B521" t="s">
        <v>13</v>
      </c>
      <c r="C521" t="s">
        <v>152</v>
      </c>
      <c r="E521" s="17">
        <v>16.579999999999998</v>
      </c>
      <c r="F521" s="16">
        <f>IF(Tableau13[[#This Row],[Colonne1]]="","",F520+Tableau13[[#This Row],[Colonne3]]-Tableau13[[#This Row],[Colonne4]])</f>
        <v>870.2000000000005</v>
      </c>
    </row>
    <row r="522" spans="1:6" x14ac:dyDescent="0.25">
      <c r="A522" s="11"/>
      <c r="B522" t="s">
        <v>19</v>
      </c>
      <c r="C522" t="s">
        <v>93</v>
      </c>
      <c r="E522" s="17">
        <v>9.1</v>
      </c>
      <c r="F522" s="16">
        <f>IF(Tableau13[[#This Row],[Colonne1]]="","",F521+Tableau13[[#This Row],[Colonne3]]-Tableau13[[#This Row],[Colonne4]])</f>
        <v>861.10000000000048</v>
      </c>
    </row>
    <row r="523" spans="1:6" x14ac:dyDescent="0.25">
      <c r="A523" s="11"/>
      <c r="B523" t="s">
        <v>12</v>
      </c>
      <c r="E523" s="17">
        <v>0.2</v>
      </c>
      <c r="F523" s="16">
        <f>IF(Tableau13[[#This Row],[Colonne1]]="","",F522+Tableau13[[#This Row],[Colonne3]]-Tableau13[[#This Row],[Colonne4]])</f>
        <v>860.90000000000043</v>
      </c>
    </row>
    <row r="524" spans="1:6" x14ac:dyDescent="0.25">
      <c r="A524" s="11">
        <v>44485</v>
      </c>
      <c r="B524" t="s">
        <v>13</v>
      </c>
      <c r="C524" t="s">
        <v>25</v>
      </c>
      <c r="E524" s="17">
        <v>10.199999999999999</v>
      </c>
      <c r="F524" s="16">
        <f>IF(Tableau13[[#This Row],[Colonne1]]="","",F523+Tableau13[[#This Row],[Colonne3]]-Tableau13[[#This Row],[Colonne4]])</f>
        <v>850.70000000000039</v>
      </c>
    </row>
    <row r="525" spans="1:6" x14ac:dyDescent="0.25">
      <c r="A525" s="11"/>
      <c r="B525" t="s">
        <v>13</v>
      </c>
      <c r="C525" t="s">
        <v>25</v>
      </c>
      <c r="E525" s="17">
        <v>1.5</v>
      </c>
      <c r="F525" s="16">
        <f>IF(Tableau13[[#This Row],[Colonne1]]="","",F524+Tableau13[[#This Row],[Colonne3]]-Tableau13[[#This Row],[Colonne4]])</f>
        <v>849.20000000000039</v>
      </c>
    </row>
    <row r="526" spans="1:6" x14ac:dyDescent="0.25">
      <c r="A526" s="11"/>
      <c r="B526" t="s">
        <v>12</v>
      </c>
      <c r="E526" s="17">
        <v>1.32</v>
      </c>
      <c r="F526" s="16">
        <f>IF(Tableau13[[#This Row],[Colonne1]]="","",F525+Tableau13[[#This Row],[Colonne3]]-Tableau13[[#This Row],[Colonne4]])</f>
        <v>847.88000000000034</v>
      </c>
    </row>
    <row r="527" spans="1:6" x14ac:dyDescent="0.25">
      <c r="A527" s="11">
        <v>44486</v>
      </c>
      <c r="B527" t="s">
        <v>12</v>
      </c>
      <c r="E527" s="17">
        <v>1.3</v>
      </c>
      <c r="F527" s="16">
        <f>IF(Tableau13[[#This Row],[Colonne1]]="","",F526+Tableau13[[#This Row],[Colonne3]]-Tableau13[[#This Row],[Colonne4]])</f>
        <v>846.58000000000038</v>
      </c>
    </row>
    <row r="528" spans="1:6" x14ac:dyDescent="0.25">
      <c r="A528" s="11">
        <v>44487</v>
      </c>
      <c r="B528" t="s">
        <v>160</v>
      </c>
      <c r="C528" t="s">
        <v>45</v>
      </c>
      <c r="E528" s="17">
        <v>75.47</v>
      </c>
      <c r="F528" s="16">
        <f>IF(Tableau13[[#This Row],[Colonne1]]="","",F527+Tableau13[[#This Row],[Colonne3]]-Tableau13[[#This Row],[Colonne4]])</f>
        <v>771.11000000000035</v>
      </c>
    </row>
    <row r="529" spans="1:6" x14ac:dyDescent="0.25">
      <c r="A529" s="11"/>
      <c r="B529" t="s">
        <v>15</v>
      </c>
      <c r="C529" t="s">
        <v>151</v>
      </c>
      <c r="E529" s="17">
        <v>10</v>
      </c>
      <c r="F529" s="16">
        <f>IF(Tableau13[[#This Row],[Colonne1]]="","",F528+Tableau13[[#This Row],[Colonne3]]-Tableau13[[#This Row],[Colonne4]])</f>
        <v>761.11000000000035</v>
      </c>
    </row>
    <row r="530" spans="1:6" x14ac:dyDescent="0.25">
      <c r="A530" s="11">
        <v>44488</v>
      </c>
      <c r="B530" t="s">
        <v>15</v>
      </c>
      <c r="C530" t="s">
        <v>263</v>
      </c>
      <c r="E530" s="17">
        <v>250</v>
      </c>
      <c r="F530" s="16">
        <f>IF(Tableau13[[#This Row],[Colonne1]]="","",F529+Tableau13[[#This Row],[Colonne3]]-Tableau13[[#This Row],[Colonne4]])</f>
        <v>511.11000000000035</v>
      </c>
    </row>
    <row r="531" spans="1:6" x14ac:dyDescent="0.25">
      <c r="A531" s="11">
        <v>44489</v>
      </c>
      <c r="B531" t="s">
        <v>42</v>
      </c>
      <c r="C531" t="s">
        <v>43</v>
      </c>
      <c r="E531" s="17">
        <v>157</v>
      </c>
      <c r="F531" s="16">
        <f>IF(Tableau13[[#This Row],[Colonne1]]="","",F530+Tableau13[[#This Row],[Colonne3]]-Tableau13[[#This Row],[Colonne4]])</f>
        <v>354.11000000000035</v>
      </c>
    </row>
    <row r="532" spans="1:6" x14ac:dyDescent="0.25">
      <c r="A532" s="11"/>
      <c r="B532" t="s">
        <v>13</v>
      </c>
      <c r="C532" t="s">
        <v>14</v>
      </c>
      <c r="E532" s="17">
        <v>89.05</v>
      </c>
      <c r="F532" s="16">
        <f>IF(Tableau13[[#This Row],[Colonne1]]="","",F531+Tableau13[[#This Row],[Colonne3]]-Tableau13[[#This Row],[Colonne4]])</f>
        <v>265.06000000000034</v>
      </c>
    </row>
    <row r="533" spans="1:6" x14ac:dyDescent="0.25">
      <c r="A533" s="11">
        <v>44491</v>
      </c>
      <c r="B533" t="s">
        <v>4</v>
      </c>
      <c r="D533">
        <v>1864.8</v>
      </c>
      <c r="E533" s="17"/>
      <c r="F533" s="16">
        <f>IF(Tableau13[[#This Row],[Colonne1]]="","",F532+Tableau13[[#This Row],[Colonne3]]-Tableau13[[#This Row],[Colonne4]])</f>
        <v>2129.86</v>
      </c>
    </row>
    <row r="534" spans="1:6" x14ac:dyDescent="0.25">
      <c r="A534" s="11">
        <v>44492</v>
      </c>
      <c r="B534" t="s">
        <v>13</v>
      </c>
      <c r="C534" t="s">
        <v>25</v>
      </c>
      <c r="E534" s="17">
        <v>12.1</v>
      </c>
      <c r="F534" s="16">
        <f>IF(Tableau13[[#This Row],[Colonne1]]="","",F533+Tableau13[[#This Row],[Colonne3]]-Tableau13[[#This Row],[Colonne4]])</f>
        <v>2117.7600000000002</v>
      </c>
    </row>
    <row r="535" spans="1:6" x14ac:dyDescent="0.25">
      <c r="A535" s="11"/>
      <c r="B535" t="s">
        <v>13</v>
      </c>
      <c r="C535" t="s">
        <v>264</v>
      </c>
      <c r="E535" s="17">
        <v>3.4</v>
      </c>
      <c r="F535" s="16">
        <f>IF(Tableau13[[#This Row],[Colonne1]]="","",F534+Tableau13[[#This Row],[Colonne3]]-Tableau13[[#This Row],[Colonne4]])</f>
        <v>2114.36</v>
      </c>
    </row>
    <row r="536" spans="1:6" x14ac:dyDescent="0.25">
      <c r="A536" s="11">
        <v>44493</v>
      </c>
      <c r="B536" t="s">
        <v>12</v>
      </c>
      <c r="E536" s="17">
        <v>1.5</v>
      </c>
      <c r="F536" s="16">
        <f>IF(Tableau13[[#This Row],[Colonne1]]="","",F535+Tableau13[[#This Row],[Colonne3]]-Tableau13[[#This Row],[Colonne4]])</f>
        <v>2112.86</v>
      </c>
    </row>
    <row r="537" spans="1:6" x14ac:dyDescent="0.25">
      <c r="A537" s="11">
        <v>44494</v>
      </c>
      <c r="B537" t="s">
        <v>64</v>
      </c>
      <c r="C537" t="s">
        <v>266</v>
      </c>
      <c r="E537" s="17">
        <v>33.5</v>
      </c>
      <c r="F537" s="16">
        <f>IF(Tableau13[[#This Row],[Colonne1]]="","",F536+Tableau13[[#This Row],[Colonne3]]-Tableau13[[#This Row],[Colonne4]])</f>
        <v>2079.36</v>
      </c>
    </row>
    <row r="538" spans="1:6" x14ac:dyDescent="0.25">
      <c r="A538" s="11"/>
      <c r="B538" t="s">
        <v>64</v>
      </c>
      <c r="C538" t="s">
        <v>265</v>
      </c>
      <c r="E538" s="17">
        <v>18.920000000000002</v>
      </c>
      <c r="F538" s="16">
        <f>IF(Tableau13[[#This Row],[Colonne1]]="","",F537+Tableau13[[#This Row],[Colonne3]]-Tableau13[[#This Row],[Colonne4]])</f>
        <v>2060.44</v>
      </c>
    </row>
    <row r="539" spans="1:6" x14ac:dyDescent="0.25">
      <c r="A539" s="11">
        <v>44495</v>
      </c>
      <c r="B539" t="s">
        <v>12</v>
      </c>
      <c r="E539" s="17">
        <v>0.57999999999999996</v>
      </c>
      <c r="F539" s="16">
        <f>IF(Tableau13[[#This Row],[Colonne1]]="","",F538+Tableau13[[#This Row],[Colonne3]]-Tableau13[[#This Row],[Colonne4]])</f>
        <v>2059.86</v>
      </c>
    </row>
    <row r="540" spans="1:6" x14ac:dyDescent="0.25">
      <c r="A540" s="11">
        <v>44496</v>
      </c>
      <c r="B540" t="s">
        <v>26</v>
      </c>
      <c r="C540" t="s">
        <v>211</v>
      </c>
      <c r="E540" s="17">
        <v>210</v>
      </c>
      <c r="F540" s="16">
        <f>IF(Tableau13[[#This Row],[Colonne1]]="","",F539+Tableau13[[#This Row],[Colonne3]]-Tableau13[[#This Row],[Colonne4]])</f>
        <v>1849.8600000000001</v>
      </c>
    </row>
    <row r="541" spans="1:6" x14ac:dyDescent="0.25">
      <c r="A541" s="11"/>
      <c r="B541" t="s">
        <v>13</v>
      </c>
      <c r="C541" t="s">
        <v>14</v>
      </c>
      <c r="E541" s="17">
        <v>165.33</v>
      </c>
      <c r="F541" s="16">
        <f>IF(Tableau13[[#This Row],[Colonne1]]="","",F540+Tableau13[[#This Row],[Colonne3]]-Tableau13[[#This Row],[Colonne4]])</f>
        <v>1684.5300000000002</v>
      </c>
    </row>
    <row r="542" spans="1:6" x14ac:dyDescent="0.25">
      <c r="A542" s="11">
        <v>44497</v>
      </c>
      <c r="B542" t="s">
        <v>15</v>
      </c>
      <c r="C542" t="s">
        <v>267</v>
      </c>
      <c r="E542" s="17">
        <v>40</v>
      </c>
      <c r="F542" s="16">
        <f>IF(Tableau13[[#This Row],[Colonne1]]="","",F541+Tableau13[[#This Row],[Colonne3]]-Tableau13[[#This Row],[Colonne4]])</f>
        <v>1644.5300000000002</v>
      </c>
    </row>
    <row r="543" spans="1:6" x14ac:dyDescent="0.25">
      <c r="A543" s="11"/>
      <c r="B543" t="s">
        <v>13</v>
      </c>
      <c r="C543" t="s">
        <v>262</v>
      </c>
      <c r="E543" s="17">
        <v>6.25</v>
      </c>
      <c r="F543" s="16">
        <f>IF(Tableau13[[#This Row],[Colonne1]]="","",F542+Tableau13[[#This Row],[Colonne3]]-Tableau13[[#This Row],[Colonne4]])</f>
        <v>1638.2800000000002</v>
      </c>
    </row>
    <row r="544" spans="1:6" x14ac:dyDescent="0.25">
      <c r="A544" s="11">
        <v>44498</v>
      </c>
      <c r="B544" t="s">
        <v>13</v>
      </c>
      <c r="C544" t="s">
        <v>152</v>
      </c>
      <c r="E544" s="17">
        <v>28.03</v>
      </c>
      <c r="F544" s="16">
        <f>IF(Tableau13[[#This Row],[Colonne1]]="","",F543+Tableau13[[#This Row],[Colonne3]]-Tableau13[[#This Row],[Colonne4]])</f>
        <v>1610.2500000000002</v>
      </c>
    </row>
    <row r="545" spans="1:6" x14ac:dyDescent="0.25">
      <c r="A545" s="11"/>
      <c r="B545" t="s">
        <v>120</v>
      </c>
      <c r="C545" t="s">
        <v>53</v>
      </c>
      <c r="E545" s="17">
        <v>22.84</v>
      </c>
      <c r="F545" s="16">
        <f>IF(Tableau13[[#This Row],[Colonne1]]="","",F544+Tableau13[[#This Row],[Colonne3]]-Tableau13[[#This Row],[Colonne4]])</f>
        <v>1587.4100000000003</v>
      </c>
    </row>
    <row r="546" spans="1:6" x14ac:dyDescent="0.25">
      <c r="A546" s="11"/>
      <c r="B546" t="s">
        <v>15</v>
      </c>
      <c r="C546" t="s">
        <v>151</v>
      </c>
      <c r="E546" s="17">
        <v>17</v>
      </c>
      <c r="F546" s="16">
        <f>IF(Tableau13[[#This Row],[Colonne1]]="","",F545+Tableau13[[#This Row],[Colonne3]]-Tableau13[[#This Row],[Colonne4]])</f>
        <v>1570.4100000000003</v>
      </c>
    </row>
    <row r="547" spans="1:6" x14ac:dyDescent="0.25">
      <c r="A547" s="11"/>
      <c r="B547" t="s">
        <v>13</v>
      </c>
      <c r="C547" t="s">
        <v>268</v>
      </c>
      <c r="E547" s="17">
        <v>11.29</v>
      </c>
      <c r="F547" s="16">
        <f>IF(Tableau13[[#This Row],[Colonne1]]="","",F546+Tableau13[[#This Row],[Colonne3]]-Tableau13[[#This Row],[Colonne4]])</f>
        <v>1559.1200000000003</v>
      </c>
    </row>
    <row r="548" spans="1:6" x14ac:dyDescent="0.25">
      <c r="A548" s="11"/>
      <c r="B548" t="s">
        <v>12</v>
      </c>
      <c r="E548" s="17">
        <v>0.75</v>
      </c>
      <c r="F548" s="16">
        <f>IF(Tableau13[[#This Row],[Colonne1]]="","",F547+Tableau13[[#This Row],[Colonne3]]-Tableau13[[#This Row],[Colonne4]])</f>
        <v>1558.3700000000003</v>
      </c>
    </row>
    <row r="549" spans="1:6" x14ac:dyDescent="0.25">
      <c r="A549" s="11"/>
      <c r="B549" t="s">
        <v>271</v>
      </c>
      <c r="E549" s="17">
        <v>0</v>
      </c>
      <c r="F549" s="16">
        <f>IF(Tableau13[[#This Row],[Colonne1]]="","",F548+Tableau13[[#This Row],[Colonne3]]-Tableau13[[#This Row],[Colonne4]])</f>
        <v>1558.3700000000003</v>
      </c>
    </row>
    <row r="550" spans="1:6" x14ac:dyDescent="0.25">
      <c r="A550" s="11">
        <v>44499</v>
      </c>
      <c r="B550" t="s">
        <v>15</v>
      </c>
      <c r="C550" t="s">
        <v>270</v>
      </c>
      <c r="E550" s="17">
        <v>40</v>
      </c>
      <c r="F550" s="16">
        <f>IF(Tableau13[[#This Row],[Colonne1]]="","",F549+Tableau13[[#This Row],[Colonne3]]-Tableau13[[#This Row],[Colonne4]])</f>
        <v>1518.3700000000003</v>
      </c>
    </row>
    <row r="551" spans="1:6" x14ac:dyDescent="0.25">
      <c r="A551" s="11"/>
      <c r="B551" t="s">
        <v>13</v>
      </c>
      <c r="C551" t="s">
        <v>25</v>
      </c>
      <c r="E551" s="17">
        <v>10.5</v>
      </c>
      <c r="F551" s="16">
        <f>IF(Tableau13[[#This Row],[Colonne1]]="","",F550+Tableau13[[#This Row],[Colonne3]]-Tableau13[[#This Row],[Colonne4]])</f>
        <v>1507.8700000000003</v>
      </c>
    </row>
    <row r="552" spans="1:6" x14ac:dyDescent="0.25">
      <c r="A552" s="11"/>
      <c r="B552" t="s">
        <v>12</v>
      </c>
      <c r="E552" s="17">
        <v>1.84</v>
      </c>
      <c r="F552" s="16">
        <f>IF(Tableau13[[#This Row],[Colonne1]]="","",F551+Tableau13[[#This Row],[Colonne3]]-Tableau13[[#This Row],[Colonne4]])</f>
        <v>1506.0300000000004</v>
      </c>
    </row>
    <row r="553" spans="1:6" x14ac:dyDescent="0.25">
      <c r="A553" s="11">
        <v>44500</v>
      </c>
      <c r="B553" t="s">
        <v>12</v>
      </c>
      <c r="E553" s="17">
        <v>0.5</v>
      </c>
      <c r="F553" s="16">
        <f>IF(Tableau13[[#This Row],[Colonne1]]="","",F552+Tableau13[[#This Row],[Colonne3]]-Tableau13[[#This Row],[Colonne4]])</f>
        <v>1505.5300000000004</v>
      </c>
    </row>
    <row r="554" spans="1:6" x14ac:dyDescent="0.25">
      <c r="A554" s="11">
        <v>44503</v>
      </c>
      <c r="B554" t="s">
        <v>49</v>
      </c>
      <c r="C554" t="s">
        <v>103</v>
      </c>
      <c r="E554" s="17">
        <v>500.11</v>
      </c>
      <c r="F554" s="16">
        <f>IF(Tableau13[[#This Row],[Colonne1]]="","",F553+Tableau13[[#This Row],[Colonne3]]-Tableau13[[#This Row],[Colonne4]])</f>
        <v>1005.4200000000004</v>
      </c>
    </row>
    <row r="555" spans="1:6" x14ac:dyDescent="0.25">
      <c r="A555" s="11"/>
      <c r="B555" t="s">
        <v>49</v>
      </c>
      <c r="C555" t="s">
        <v>272</v>
      </c>
      <c r="E555" s="17">
        <v>30</v>
      </c>
      <c r="F555" s="16">
        <f>IF(Tableau13[[#This Row],[Colonne1]]="","",F554+Tableau13[[#This Row],[Colonne3]]-Tableau13[[#This Row],[Colonne4]])</f>
        <v>975.42000000000041</v>
      </c>
    </row>
    <row r="556" spans="1:6" x14ac:dyDescent="0.25">
      <c r="A556" s="11">
        <v>44504</v>
      </c>
      <c r="B556" t="s">
        <v>13</v>
      </c>
      <c r="C556" t="s">
        <v>14</v>
      </c>
      <c r="E556" s="17">
        <v>81.75</v>
      </c>
      <c r="F556" s="16">
        <f>IF(Tableau13[[#This Row],[Colonne1]]="","",F555+Tableau13[[#This Row],[Colonne3]]-Tableau13[[#This Row],[Colonne4]])</f>
        <v>893.67000000000041</v>
      </c>
    </row>
    <row r="557" spans="1:6" x14ac:dyDescent="0.25">
      <c r="A557" s="11"/>
      <c r="B557" t="s">
        <v>13</v>
      </c>
      <c r="C557" t="s">
        <v>273</v>
      </c>
      <c r="E557" s="17">
        <v>20.82</v>
      </c>
      <c r="F557" s="16">
        <f>IF(Tableau13[[#This Row],[Colonne1]]="","",F556+Tableau13[[#This Row],[Colonne3]]-Tableau13[[#This Row],[Colonne4]])</f>
        <v>872.85000000000036</v>
      </c>
    </row>
    <row r="558" spans="1:6" x14ac:dyDescent="0.25">
      <c r="A558" s="11">
        <v>44505</v>
      </c>
      <c r="B558" t="s">
        <v>15</v>
      </c>
      <c r="C558" t="s">
        <v>274</v>
      </c>
      <c r="D558">
        <v>38.89</v>
      </c>
      <c r="E558" s="17"/>
      <c r="F558" s="16">
        <f>IF(Tableau13[[#This Row],[Colonne1]]="","",F557+Tableau13[[#This Row],[Colonne3]]-Tableau13[[#This Row],[Colonne4]])</f>
        <v>911.74000000000035</v>
      </c>
    </row>
    <row r="559" spans="1:6" x14ac:dyDescent="0.25">
      <c r="A559" s="11"/>
      <c r="B559" t="s">
        <v>112</v>
      </c>
      <c r="C559" t="s">
        <v>275</v>
      </c>
      <c r="E559" s="17">
        <v>71.819999999999993</v>
      </c>
      <c r="F559" s="16">
        <f>IF(Tableau13[[#This Row],[Colonne1]]="","",F558+Tableau13[[#This Row],[Colonne3]]-Tableau13[[#This Row],[Colonne4]])</f>
        <v>839.9200000000003</v>
      </c>
    </row>
    <row r="560" spans="1:6" x14ac:dyDescent="0.25">
      <c r="A560" s="11"/>
      <c r="B560" t="s">
        <v>218</v>
      </c>
      <c r="C560" t="s">
        <v>219</v>
      </c>
      <c r="E560" s="17">
        <v>20</v>
      </c>
      <c r="F560" s="16">
        <f>IF(Tableau13[[#This Row],[Colonne1]]="","",F559+Tableau13[[#This Row],[Colonne3]]-Tableau13[[#This Row],[Colonne4]])</f>
        <v>819.9200000000003</v>
      </c>
    </row>
    <row r="561" spans="1:6" x14ac:dyDescent="0.25">
      <c r="A561" s="11"/>
      <c r="B561" t="s">
        <v>19</v>
      </c>
      <c r="C561" t="s">
        <v>229</v>
      </c>
      <c r="E561" s="17">
        <v>9.1</v>
      </c>
      <c r="F561" s="16">
        <f>IF(Tableau13[[#This Row],[Colonne1]]="","",F560+Tableau13[[#This Row],[Colonne3]]-Tableau13[[#This Row],[Colonne4]])</f>
        <v>810.82000000000028</v>
      </c>
    </row>
    <row r="562" spans="1:6" x14ac:dyDescent="0.25">
      <c r="A562" s="11"/>
      <c r="B562" t="s">
        <v>33</v>
      </c>
      <c r="C562" t="s">
        <v>142</v>
      </c>
      <c r="E562" s="17">
        <v>7</v>
      </c>
      <c r="F562" s="16">
        <f>IF(Tableau13[[#This Row],[Colonne1]]="","",F561+Tableau13[[#This Row],[Colonne3]]-Tableau13[[#This Row],[Colonne4]])</f>
        <v>803.82000000000028</v>
      </c>
    </row>
    <row r="563" spans="1:6" x14ac:dyDescent="0.25">
      <c r="A563" s="11">
        <v>44506</v>
      </c>
      <c r="B563" t="s">
        <v>13</v>
      </c>
      <c r="C563" t="s">
        <v>17</v>
      </c>
      <c r="E563" s="17">
        <v>13.07</v>
      </c>
      <c r="F563" s="16">
        <f>IF(Tableau13[[#This Row],[Colonne1]]="","",F562+Tableau13[[#This Row],[Colonne3]]-Tableau13[[#This Row],[Colonne4]])</f>
        <v>790.75000000000023</v>
      </c>
    </row>
    <row r="564" spans="1:6" x14ac:dyDescent="0.25">
      <c r="A564" s="11"/>
      <c r="B564" t="s">
        <v>13</v>
      </c>
      <c r="C564" t="s">
        <v>25</v>
      </c>
      <c r="E564" s="17">
        <v>8.6999999999999993</v>
      </c>
      <c r="F564" s="16">
        <f>IF(Tableau13[[#This Row],[Colonne1]]="","",F563+Tableau13[[#This Row],[Colonne3]]-Tableau13[[#This Row],[Colonne4]])</f>
        <v>782.05000000000018</v>
      </c>
    </row>
    <row r="565" spans="1:6" x14ac:dyDescent="0.25">
      <c r="A565" s="11">
        <v>44507</v>
      </c>
      <c r="B565" t="s">
        <v>120</v>
      </c>
      <c r="C565" t="s">
        <v>277</v>
      </c>
      <c r="D565">
        <v>32.090000000000003</v>
      </c>
      <c r="E565" s="17"/>
      <c r="F565" s="16">
        <f>IF(Tableau13[[#This Row],[Colonne1]]="","",F564+Tableau13[[#This Row],[Colonne3]]-Tableau13[[#This Row],[Colonne4]])</f>
        <v>814.14000000000021</v>
      </c>
    </row>
    <row r="566" spans="1:6" x14ac:dyDescent="0.25">
      <c r="A566" s="11">
        <v>44508</v>
      </c>
      <c r="B566" t="s">
        <v>12</v>
      </c>
      <c r="E566" s="17">
        <v>1.23</v>
      </c>
      <c r="F566" s="16">
        <f>IF(Tableau13[[#This Row],[Colonne1]]="","",F565+Tableau13[[#This Row],[Colonne3]]-Tableau13[[#This Row],[Colonne4]])</f>
        <v>812.9100000000002</v>
      </c>
    </row>
    <row r="567" spans="1:6" x14ac:dyDescent="0.25">
      <c r="A567" s="11"/>
      <c r="B567" t="s">
        <v>12</v>
      </c>
      <c r="E567" s="17">
        <v>1.08</v>
      </c>
      <c r="F567" s="16">
        <f>IF(Tableau13[[#This Row],[Colonne1]]="","",F566+Tableau13[[#This Row],[Colonne3]]-Tableau13[[#This Row],[Colonne4]])</f>
        <v>811.83000000000015</v>
      </c>
    </row>
    <row r="568" spans="1:6" x14ac:dyDescent="0.25">
      <c r="A568" s="11"/>
      <c r="B568" t="s">
        <v>12</v>
      </c>
      <c r="E568" s="17">
        <v>0.89</v>
      </c>
      <c r="F568" s="16">
        <f>IF(Tableau13[[#This Row],[Colonne1]]="","",F567+Tableau13[[#This Row],[Colonne3]]-Tableau13[[#This Row],[Colonne4]])</f>
        <v>810.94000000000017</v>
      </c>
    </row>
    <row r="569" spans="1:6" x14ac:dyDescent="0.25">
      <c r="A569" s="11"/>
      <c r="B569" t="s">
        <v>12</v>
      </c>
      <c r="E569" s="17">
        <v>0.18</v>
      </c>
      <c r="F569" s="16">
        <f>IF(Tableau13[[#This Row],[Colonne1]]="","",F568+Tableau13[[#This Row],[Colonne3]]-Tableau13[[#This Row],[Colonne4]])</f>
        <v>810.76000000000022</v>
      </c>
    </row>
    <row r="570" spans="1:6" x14ac:dyDescent="0.25">
      <c r="A570" s="11">
        <v>44510</v>
      </c>
      <c r="B570" t="s">
        <v>13</v>
      </c>
      <c r="C570" t="s">
        <v>14</v>
      </c>
      <c r="E570" s="17">
        <v>110.59</v>
      </c>
      <c r="F570" s="16">
        <f>IF(Tableau13[[#This Row],[Colonne1]]="","",F569+Tableau13[[#This Row],[Colonne3]]-Tableau13[[#This Row],[Colonne4]])</f>
        <v>700.17000000000019</v>
      </c>
    </row>
    <row r="571" spans="1:6" x14ac:dyDescent="0.25">
      <c r="A571" s="11"/>
      <c r="B571" t="s">
        <v>15</v>
      </c>
      <c r="C571" t="s">
        <v>278</v>
      </c>
      <c r="E571" s="17">
        <v>48</v>
      </c>
      <c r="F571" s="16">
        <f>IF(Tableau13[[#This Row],[Colonne1]]="","",F570+Tableau13[[#This Row],[Colonne3]]-Tableau13[[#This Row],[Colonne4]])</f>
        <v>652.17000000000019</v>
      </c>
    </row>
    <row r="572" spans="1:6" x14ac:dyDescent="0.25">
      <c r="A572" s="11"/>
      <c r="B572" t="s">
        <v>13</v>
      </c>
      <c r="C572" t="s">
        <v>24</v>
      </c>
      <c r="E572" s="17">
        <v>14.2</v>
      </c>
      <c r="F572" s="16">
        <f>IF(Tableau13[[#This Row],[Colonne1]]="","",F571+Tableau13[[#This Row],[Colonne3]]-Tableau13[[#This Row],[Colonne4]])</f>
        <v>637.97000000000014</v>
      </c>
    </row>
    <row r="573" spans="1:6" x14ac:dyDescent="0.25">
      <c r="A573" s="11">
        <v>44513</v>
      </c>
      <c r="B573" t="s">
        <v>13</v>
      </c>
      <c r="C573" t="s">
        <v>25</v>
      </c>
      <c r="E573" s="17">
        <v>9.5</v>
      </c>
      <c r="F573" s="16">
        <f>IF(Tableau13[[#This Row],[Colonne1]]="","",F572+Tableau13[[#This Row],[Colonne3]]-Tableau13[[#This Row],[Colonne4]])</f>
        <v>628.47000000000014</v>
      </c>
    </row>
    <row r="574" spans="1:6" x14ac:dyDescent="0.25">
      <c r="A574" s="11"/>
      <c r="B574" t="s">
        <v>12</v>
      </c>
      <c r="E574" s="17">
        <v>0.8</v>
      </c>
      <c r="F574" s="16">
        <f>IF(Tableau13[[#This Row],[Colonne1]]="","",F573+Tableau13[[#This Row],[Colonne3]]-Tableau13[[#This Row],[Colonne4]])</f>
        <v>627.67000000000019</v>
      </c>
    </row>
    <row r="575" spans="1:6" x14ac:dyDescent="0.25">
      <c r="A575" s="11">
        <v>44514</v>
      </c>
      <c r="B575" t="s">
        <v>112</v>
      </c>
      <c r="C575" t="s">
        <v>157</v>
      </c>
      <c r="E575" s="17">
        <v>209.72</v>
      </c>
      <c r="F575" s="16">
        <f>IF(Tableau13[[#This Row],[Colonne1]]="","",F574+Tableau13[[#This Row],[Colonne3]]-Tableau13[[#This Row],[Colonne4]])</f>
        <v>417.95000000000016</v>
      </c>
    </row>
    <row r="576" spans="1:6" x14ac:dyDescent="0.25">
      <c r="A576" s="11"/>
      <c r="B576" t="s">
        <v>12</v>
      </c>
      <c r="E576" s="17">
        <v>0.5</v>
      </c>
      <c r="F576" s="16">
        <f>IF(Tableau13[[#This Row],[Colonne1]]="","",F575+Tableau13[[#This Row],[Colonne3]]-Tableau13[[#This Row],[Colonne4]])</f>
        <v>417.45000000000016</v>
      </c>
    </row>
    <row r="577" spans="1:6" x14ac:dyDescent="0.25">
      <c r="A577" s="11">
        <v>44515</v>
      </c>
      <c r="B577" t="s">
        <v>88</v>
      </c>
      <c r="C577" t="s">
        <v>279</v>
      </c>
      <c r="E577" s="17">
        <v>132.68</v>
      </c>
      <c r="F577" s="16">
        <f>IF(Tableau13[[#This Row],[Colonne1]]="","",F576+Tableau13[[#This Row],[Colonne3]]-Tableau13[[#This Row],[Colonne4]])</f>
        <v>284.77000000000015</v>
      </c>
    </row>
    <row r="578" spans="1:6" x14ac:dyDescent="0.25">
      <c r="A578" s="11">
        <v>44516</v>
      </c>
      <c r="B578" t="s">
        <v>33</v>
      </c>
      <c r="C578" t="s">
        <v>280</v>
      </c>
      <c r="E578" s="17">
        <v>122.85</v>
      </c>
      <c r="F578" s="16">
        <f>IF(Tableau13[[#This Row],[Colonne1]]="","",F577+Tableau13[[#This Row],[Colonne3]]-Tableau13[[#This Row],[Colonne4]])</f>
        <v>161.92000000000016</v>
      </c>
    </row>
    <row r="579" spans="1:6" x14ac:dyDescent="0.25">
      <c r="A579" s="11">
        <v>44517</v>
      </c>
      <c r="B579" t="s">
        <v>13</v>
      </c>
      <c r="C579" t="s">
        <v>14</v>
      </c>
      <c r="E579" s="17">
        <v>125.39</v>
      </c>
      <c r="F579" s="16">
        <f>IF(Tableau13[[#This Row],[Colonne1]]="","",F578+Tableau13[[#This Row],[Colonne3]]-Tableau13[[#This Row],[Colonne4]])</f>
        <v>36.530000000000157</v>
      </c>
    </row>
    <row r="580" spans="1:6" x14ac:dyDescent="0.25">
      <c r="A580" s="11"/>
      <c r="B580" t="s">
        <v>160</v>
      </c>
      <c r="C580" t="s">
        <v>45</v>
      </c>
      <c r="E580" s="17">
        <v>72.59</v>
      </c>
      <c r="F580" s="16">
        <f>IF(Tableau13[[#This Row],[Colonne1]]="","",F579+Tableau13[[#This Row],[Colonne3]]-Tableau13[[#This Row],[Colonne4]])</f>
        <v>-36.059999999999846</v>
      </c>
    </row>
    <row r="581" spans="1:6" x14ac:dyDescent="0.25">
      <c r="A581" s="11">
        <v>44518</v>
      </c>
      <c r="B581" t="s">
        <v>64</v>
      </c>
      <c r="C581" t="s">
        <v>172</v>
      </c>
      <c r="E581" s="17">
        <v>74.400000000000006</v>
      </c>
      <c r="F581" s="16">
        <f>IF(Tableau13[[#This Row],[Colonne1]]="","",F580+Tableau13[[#This Row],[Colonne3]]-Tableau13[[#This Row],[Colonne4]])</f>
        <v>-110.45999999999985</v>
      </c>
    </row>
    <row r="582" spans="1:6" x14ac:dyDescent="0.25">
      <c r="A582" s="11">
        <v>44519</v>
      </c>
      <c r="B582" t="s">
        <v>13</v>
      </c>
      <c r="C582" t="s">
        <v>24</v>
      </c>
      <c r="E582" s="17">
        <v>14.1</v>
      </c>
      <c r="F582" s="16">
        <f>IF(Tableau13[[#This Row],[Colonne1]]="","",F581+Tableau13[[#This Row],[Colonne3]]-Tableau13[[#This Row],[Colonne4]])</f>
        <v>-124.55999999999985</v>
      </c>
    </row>
    <row r="583" spans="1:6" x14ac:dyDescent="0.25">
      <c r="A583" s="11"/>
      <c r="B583" t="s">
        <v>19</v>
      </c>
      <c r="C583" t="s">
        <v>93</v>
      </c>
      <c r="E583" s="17">
        <v>11.6</v>
      </c>
      <c r="F583" s="16">
        <f>IF(Tableau13[[#This Row],[Colonne1]]="","",F582+Tableau13[[#This Row],[Colonne3]]-Tableau13[[#This Row],[Colonne4]])</f>
        <v>-136.15999999999985</v>
      </c>
    </row>
    <row r="584" spans="1:6" x14ac:dyDescent="0.25">
      <c r="A584" s="11">
        <v>44520</v>
      </c>
      <c r="B584" t="s">
        <v>13</v>
      </c>
      <c r="C584" t="s">
        <v>25</v>
      </c>
      <c r="E584" s="17">
        <v>15.7</v>
      </c>
      <c r="F584" s="16">
        <f>IF(Tableau13[[#This Row],[Colonne1]]="","",F583+Tableau13[[#This Row],[Colonne3]]-Tableau13[[#This Row],[Colonne4]])</f>
        <v>-151.85999999999984</v>
      </c>
    </row>
    <row r="585" spans="1:6" x14ac:dyDescent="0.25">
      <c r="A585" s="11"/>
      <c r="B585" t="s">
        <v>15</v>
      </c>
      <c r="C585" t="s">
        <v>151</v>
      </c>
      <c r="E585" s="17">
        <v>11.3</v>
      </c>
      <c r="F585" s="16">
        <f>IF(Tableau13[[#This Row],[Colonne1]]="","",F584+Tableau13[[#This Row],[Colonne3]]-Tableau13[[#This Row],[Colonne4]])</f>
        <v>-163.15999999999985</v>
      </c>
    </row>
    <row r="586" spans="1:6" x14ac:dyDescent="0.25">
      <c r="A586" s="11">
        <v>44522</v>
      </c>
      <c r="B586" t="s">
        <v>42</v>
      </c>
      <c r="C586" t="s">
        <v>43</v>
      </c>
      <c r="E586" s="17">
        <v>157</v>
      </c>
      <c r="F586" s="16">
        <f>IF(Tableau13[[#This Row],[Colonne1]]="","",F585+Tableau13[[#This Row],[Colonne3]]-Tableau13[[#This Row],[Colonne4]])</f>
        <v>-320.15999999999985</v>
      </c>
    </row>
    <row r="587" spans="1:6" x14ac:dyDescent="0.25">
      <c r="A587" s="11">
        <v>44523</v>
      </c>
      <c r="B587" t="s">
        <v>4</v>
      </c>
      <c r="D587">
        <v>1864.8</v>
      </c>
      <c r="E587" s="17"/>
      <c r="F587" s="16">
        <f>IF(Tableau13[[#This Row],[Colonne1]]="","",F586+Tableau13[[#This Row],[Colonne3]]-Tableau13[[#This Row],[Colonne4]])</f>
        <v>1544.64</v>
      </c>
    </row>
    <row r="588" spans="1:6" x14ac:dyDescent="0.25">
      <c r="A588" s="11">
        <v>44524</v>
      </c>
      <c r="B588" t="s">
        <v>13</v>
      </c>
      <c r="C588" t="s">
        <v>14</v>
      </c>
      <c r="E588" s="17">
        <v>121.2</v>
      </c>
      <c r="F588" s="16">
        <f>IF(Tableau13[[#This Row],[Colonne1]]="","",F587+Tableau13[[#This Row],[Colonne3]]-Tableau13[[#This Row],[Colonne4]])</f>
        <v>1423.44</v>
      </c>
    </row>
    <row r="589" spans="1:6" x14ac:dyDescent="0.25">
      <c r="A589" s="11">
        <v>44525</v>
      </c>
      <c r="B589" t="s">
        <v>15</v>
      </c>
      <c r="C589" t="s">
        <v>16</v>
      </c>
      <c r="E589" s="17">
        <v>15.94</v>
      </c>
      <c r="F589" s="16">
        <f>IF(Tableau13[[#This Row],[Colonne1]]="","",F588+Tableau13[[#This Row],[Colonne3]]-Tableau13[[#This Row],[Colonne4]])</f>
        <v>1407.5</v>
      </c>
    </row>
    <row r="590" spans="1:6" x14ac:dyDescent="0.25">
      <c r="A590" s="11">
        <v>44526</v>
      </c>
      <c r="B590" t="s">
        <v>15</v>
      </c>
      <c r="C590" t="s">
        <v>151</v>
      </c>
      <c r="E590" s="17">
        <v>32.1</v>
      </c>
      <c r="F590" s="16">
        <f>IF(Tableau13[[#This Row],[Colonne1]]="","",F589+Tableau13[[#This Row],[Colonne3]]-Tableau13[[#This Row],[Colonne4]])</f>
        <v>1375.4</v>
      </c>
    </row>
    <row r="591" spans="1:6" x14ac:dyDescent="0.25">
      <c r="A591" s="11"/>
      <c r="B591" t="s">
        <v>13</v>
      </c>
      <c r="C591" t="s">
        <v>152</v>
      </c>
      <c r="E591" s="17">
        <v>19.3</v>
      </c>
      <c r="F591" s="16">
        <f>IF(Tableau13[[#This Row],[Colonne1]]="","",F590+Tableau13[[#This Row],[Colonne3]]-Tableau13[[#This Row],[Colonne4]])</f>
        <v>1356.1000000000001</v>
      </c>
    </row>
    <row r="592" spans="1:6" x14ac:dyDescent="0.25">
      <c r="A592" s="11"/>
      <c r="B592" t="s">
        <v>13</v>
      </c>
      <c r="C592" t="s">
        <v>17</v>
      </c>
      <c r="E592" s="17">
        <v>14.14</v>
      </c>
      <c r="F592" s="16">
        <f>IF(Tableau13[[#This Row],[Colonne1]]="","",F591+Tableau13[[#This Row],[Colonne3]]-Tableau13[[#This Row],[Colonne4]])</f>
        <v>1341.96</v>
      </c>
    </row>
    <row r="593" spans="1:6" x14ac:dyDescent="0.25">
      <c r="A593" s="11"/>
      <c r="B593" t="s">
        <v>19</v>
      </c>
      <c r="C593" t="s">
        <v>93</v>
      </c>
      <c r="E593" s="17">
        <v>13.6</v>
      </c>
      <c r="F593" s="16">
        <f>IF(Tableau13[[#This Row],[Colonne1]]="","",F592+Tableau13[[#This Row],[Colonne3]]-Tableau13[[#This Row],[Colonne4]])</f>
        <v>1328.3600000000001</v>
      </c>
    </row>
    <row r="594" spans="1:6" x14ac:dyDescent="0.25">
      <c r="A594" s="11"/>
      <c r="B594" t="s">
        <v>13</v>
      </c>
      <c r="C594" t="s">
        <v>24</v>
      </c>
      <c r="E594" s="17">
        <v>11.9</v>
      </c>
      <c r="F594" s="16">
        <f>IF(Tableau13[[#This Row],[Colonne1]]="","",F593+Tableau13[[#This Row],[Colonne3]]-Tableau13[[#This Row],[Colonne4]])</f>
        <v>1316.46</v>
      </c>
    </row>
    <row r="595" spans="1:6" x14ac:dyDescent="0.25">
      <c r="A595" s="11"/>
      <c r="B595" t="s">
        <v>120</v>
      </c>
      <c r="C595" t="s">
        <v>281</v>
      </c>
      <c r="E595" s="17">
        <v>6.99</v>
      </c>
      <c r="F595" s="16">
        <f>IF(Tableau13[[#This Row],[Colonne1]]="","",F594+Tableau13[[#This Row],[Colonne3]]-Tableau13[[#This Row],[Colonne4]])</f>
        <v>1309.47</v>
      </c>
    </row>
    <row r="596" spans="1:6" x14ac:dyDescent="0.25">
      <c r="A596" s="11"/>
      <c r="B596" t="s">
        <v>12</v>
      </c>
      <c r="E596" s="17">
        <v>0.06</v>
      </c>
      <c r="F596" s="16">
        <f>IF(Tableau13[[#This Row],[Colonne1]]="","",F595+Tableau13[[#This Row],[Colonne3]]-Tableau13[[#This Row],[Colonne4]])</f>
        <v>1309.4100000000001</v>
      </c>
    </row>
    <row r="597" spans="1:6" x14ac:dyDescent="0.25">
      <c r="A597" s="11">
        <v>44527</v>
      </c>
      <c r="B597" t="s">
        <v>13</v>
      </c>
      <c r="C597" t="s">
        <v>25</v>
      </c>
      <c r="E597" s="17">
        <v>8.6999999999999993</v>
      </c>
      <c r="F597" s="16">
        <f>IF(Tableau13[[#This Row],[Colonne1]]="","",F596+Tableau13[[#This Row],[Colonne3]]-Tableau13[[#This Row],[Colonne4]])</f>
        <v>1300.71</v>
      </c>
    </row>
    <row r="598" spans="1:6" x14ac:dyDescent="0.25">
      <c r="A598" s="11"/>
      <c r="B598" t="s">
        <v>12</v>
      </c>
      <c r="E598" s="17">
        <v>2.97</v>
      </c>
      <c r="F598" s="16">
        <f>IF(Tableau13[[#This Row],[Colonne1]]="","",F597+Tableau13[[#This Row],[Colonne3]]-Tableau13[[#This Row],[Colonne4]])</f>
        <v>1297.74</v>
      </c>
    </row>
    <row r="599" spans="1:6" x14ac:dyDescent="0.25">
      <c r="A599" s="11">
        <v>44528</v>
      </c>
      <c r="B599" t="s">
        <v>26</v>
      </c>
      <c r="C599" t="s">
        <v>211</v>
      </c>
      <c r="E599" s="17">
        <v>210</v>
      </c>
      <c r="F599" s="16">
        <f>IF(Tableau13[[#This Row],[Colonne1]]="","",F598+Tableau13[[#This Row],[Colonne3]]-Tableau13[[#This Row],[Colonne4]])</f>
        <v>1087.74</v>
      </c>
    </row>
    <row r="600" spans="1:6" x14ac:dyDescent="0.25">
      <c r="A600" s="11"/>
      <c r="B600" t="s">
        <v>12</v>
      </c>
      <c r="E600" s="17">
        <v>0.3</v>
      </c>
      <c r="F600" s="16">
        <f>IF(Tableau13[[#This Row],[Colonne1]]="","",F599+Tableau13[[#This Row],[Colonne3]]-Tableau13[[#This Row],[Colonne4]])</f>
        <v>1087.44</v>
      </c>
    </row>
    <row r="601" spans="1:6" x14ac:dyDescent="0.25">
      <c r="A601" s="11">
        <v>44529</v>
      </c>
      <c r="B601" t="s">
        <v>49</v>
      </c>
      <c r="C601" t="s">
        <v>282</v>
      </c>
      <c r="E601" s="17">
        <v>25</v>
      </c>
      <c r="F601" s="16">
        <f>IF(Tableau13[[#This Row],[Colonne1]]="","",F600+Tableau13[[#This Row],[Colonne3]]-Tableau13[[#This Row],[Colonne4]])</f>
        <v>1062.44</v>
      </c>
    </row>
    <row r="602" spans="1:6" x14ac:dyDescent="0.25">
      <c r="A602" s="11">
        <v>44531</v>
      </c>
      <c r="B602" t="s">
        <v>13</v>
      </c>
      <c r="C602" t="s">
        <v>14</v>
      </c>
      <c r="E602" s="17">
        <v>133.05000000000001</v>
      </c>
      <c r="F602" s="16">
        <f>IF(Tableau13[[#This Row],[Colonne1]]="","",F601+Tableau13[[#This Row],[Colonne3]]-Tableau13[[#This Row],[Colonne4]])</f>
        <v>929.3900000000001</v>
      </c>
    </row>
    <row r="603" spans="1:6" x14ac:dyDescent="0.25">
      <c r="A603" s="11">
        <v>44532</v>
      </c>
      <c r="B603" t="s">
        <v>189</v>
      </c>
      <c r="C603" t="s">
        <v>121</v>
      </c>
      <c r="E603" s="17">
        <v>15</v>
      </c>
      <c r="F603" s="16">
        <f>IF(Tableau13[[#This Row],[Colonne1]]="","",F602+Tableau13[[#This Row],[Colonne3]]-Tableau13[[#This Row],[Colonne4]])</f>
        <v>914.3900000000001</v>
      </c>
    </row>
    <row r="604" spans="1:6" x14ac:dyDescent="0.25">
      <c r="A604" s="11">
        <v>44533</v>
      </c>
      <c r="B604" t="s">
        <v>19</v>
      </c>
      <c r="C604" t="s">
        <v>229</v>
      </c>
      <c r="E604" s="17">
        <v>16.100000000000001</v>
      </c>
      <c r="F604" s="16">
        <f>IF(Tableau13[[#This Row],[Colonne1]]="","",F603+Tableau13[[#This Row],[Colonne3]]-Tableau13[[#This Row],[Colonne4]])</f>
        <v>898.29000000000008</v>
      </c>
    </row>
    <row r="605" spans="1:6" x14ac:dyDescent="0.25">
      <c r="A605" s="11"/>
      <c r="B605" t="s">
        <v>120</v>
      </c>
      <c r="C605" t="s">
        <v>283</v>
      </c>
      <c r="E605" s="17">
        <v>7.98</v>
      </c>
      <c r="F605" s="16">
        <f>IF(Tableau13[[#This Row],[Colonne1]]="","",F604+Tableau13[[#This Row],[Colonne3]]-Tableau13[[#This Row],[Colonne4]])</f>
        <v>890.31000000000006</v>
      </c>
    </row>
    <row r="606" spans="1:6" x14ac:dyDescent="0.25">
      <c r="A606" s="11"/>
      <c r="B606" t="s">
        <v>13</v>
      </c>
      <c r="C606" t="s">
        <v>262</v>
      </c>
      <c r="E606" s="17">
        <v>4.25</v>
      </c>
      <c r="F606" s="16">
        <f>IF(Tableau13[[#This Row],[Colonne1]]="","",F605+Tableau13[[#This Row],[Colonne3]]-Tableau13[[#This Row],[Colonne4]])</f>
        <v>886.06000000000006</v>
      </c>
    </row>
    <row r="607" spans="1:6" x14ac:dyDescent="0.25">
      <c r="A607" s="11">
        <v>44534</v>
      </c>
      <c r="B607" t="s">
        <v>284</v>
      </c>
      <c r="C607" t="s">
        <v>285</v>
      </c>
      <c r="E607" s="17">
        <v>40</v>
      </c>
      <c r="F607" s="16">
        <f>IF(Tableau13[[#This Row],[Colonne1]]="","",F606+Tableau13[[#This Row],[Colonne3]]-Tableau13[[#This Row],[Colonne4]])</f>
        <v>846.06000000000006</v>
      </c>
    </row>
    <row r="608" spans="1:6" x14ac:dyDescent="0.25">
      <c r="A608" s="11"/>
      <c r="B608" t="s">
        <v>135</v>
      </c>
      <c r="C608" t="s">
        <v>286</v>
      </c>
      <c r="E608" s="17">
        <v>25</v>
      </c>
      <c r="F608" s="16">
        <f>IF(Tableau13[[#This Row],[Colonne1]]="","",F607+Tableau13[[#This Row],[Colonne3]]-Tableau13[[#This Row],[Colonne4]])</f>
        <v>821.06000000000006</v>
      </c>
    </row>
    <row r="609" spans="1:6" x14ac:dyDescent="0.25">
      <c r="A609" s="11"/>
      <c r="B609" t="s">
        <v>13</v>
      </c>
      <c r="C609" t="s">
        <v>25</v>
      </c>
      <c r="E609" s="17">
        <v>14.6</v>
      </c>
      <c r="F609" s="16">
        <f>IF(Tableau13[[#This Row],[Colonne1]]="","",F608+Tableau13[[#This Row],[Colonne3]]-Tableau13[[#This Row],[Colonne4]])</f>
        <v>806.46</v>
      </c>
    </row>
    <row r="610" spans="1:6" x14ac:dyDescent="0.25">
      <c r="A610" s="11"/>
      <c r="B610" t="s">
        <v>13</v>
      </c>
      <c r="C610" t="s">
        <v>25</v>
      </c>
      <c r="E610" s="17">
        <v>3.4</v>
      </c>
      <c r="F610" s="16">
        <f>IF(Tableau13[[#This Row],[Colonne1]]="","",F609+Tableau13[[#This Row],[Colonne3]]-Tableau13[[#This Row],[Colonne4]])</f>
        <v>803.06000000000006</v>
      </c>
    </row>
    <row r="611" spans="1:6" x14ac:dyDescent="0.25">
      <c r="A611" s="11"/>
      <c r="B611" t="s">
        <v>12</v>
      </c>
      <c r="E611" s="17">
        <v>0.92</v>
      </c>
      <c r="F611" s="16">
        <f>IF(Tableau13[[#This Row],[Colonne1]]="","",F610+Tableau13[[#This Row],[Colonne3]]-Tableau13[[#This Row],[Colonne4]])</f>
        <v>802.1400000000001</v>
      </c>
    </row>
    <row r="612" spans="1:6" x14ac:dyDescent="0.25">
      <c r="A612" s="11">
        <v>44535</v>
      </c>
      <c r="B612" t="s">
        <v>12</v>
      </c>
      <c r="E612" s="17">
        <v>1</v>
      </c>
      <c r="F612" s="16">
        <f>IF(Tableau13[[#This Row],[Colonne1]]="","",F611+Tableau13[[#This Row],[Colonne3]]-Tableau13[[#This Row],[Colonne4]])</f>
        <v>801.1400000000001</v>
      </c>
    </row>
    <row r="613" spans="1:6" x14ac:dyDescent="0.25">
      <c r="A613" s="11">
        <v>44537</v>
      </c>
      <c r="B613" t="s">
        <v>112</v>
      </c>
      <c r="C613" t="s">
        <v>287</v>
      </c>
      <c r="E613" s="17">
        <v>63.02</v>
      </c>
      <c r="F613" s="16">
        <f>IF(Tableau13[[#This Row],[Colonne1]]="","",F612+Tableau13[[#This Row],[Colonne3]]-Tableau13[[#This Row],[Colonne4]])</f>
        <v>738.12000000000012</v>
      </c>
    </row>
    <row r="614" spans="1:6" x14ac:dyDescent="0.25">
      <c r="A614" s="11"/>
      <c r="B614" t="s">
        <v>15</v>
      </c>
      <c r="C614" t="s">
        <v>151</v>
      </c>
      <c r="E614" s="17">
        <v>31.25</v>
      </c>
      <c r="F614" s="16">
        <f>IF(Tableau13[[#This Row],[Colonne1]]="","",F613+Tableau13[[#This Row],[Colonne3]]-Tableau13[[#This Row],[Colonne4]])</f>
        <v>706.87000000000012</v>
      </c>
    </row>
    <row r="615" spans="1:6" x14ac:dyDescent="0.25">
      <c r="A615" s="11"/>
      <c r="B615" t="s">
        <v>33</v>
      </c>
      <c r="C615" t="s">
        <v>142</v>
      </c>
      <c r="E615" s="17">
        <v>7</v>
      </c>
      <c r="F615" s="16">
        <f>IF(Tableau13[[#This Row],[Colonne1]]="","",F614+Tableau13[[#This Row],[Colonne3]]-Tableau13[[#This Row],[Colonne4]])</f>
        <v>699.87000000000012</v>
      </c>
    </row>
    <row r="616" spans="1:6" x14ac:dyDescent="0.25">
      <c r="A616" s="11">
        <v>44538</v>
      </c>
      <c r="B616" t="s">
        <v>13</v>
      </c>
      <c r="C616" t="s">
        <v>14</v>
      </c>
      <c r="E616" s="17">
        <v>137.81</v>
      </c>
      <c r="F616" s="16">
        <f>IF(Tableau13[[#This Row],[Colonne1]]="","",F615+Tableau13[[#This Row],[Colonne3]]-Tableau13[[#This Row],[Colonne4]])</f>
        <v>562.06000000000017</v>
      </c>
    </row>
    <row r="617" spans="1:6" x14ac:dyDescent="0.25">
      <c r="A617" s="11"/>
      <c r="B617" t="s">
        <v>12</v>
      </c>
      <c r="E617" s="17">
        <v>1.73</v>
      </c>
      <c r="F617" s="16">
        <f>IF(Tableau13[[#This Row],[Colonne1]]="","",F616+Tableau13[[#This Row],[Colonne3]]-Tableau13[[#This Row],[Colonne4]])</f>
        <v>560.33000000000015</v>
      </c>
    </row>
    <row r="618" spans="1:6" x14ac:dyDescent="0.25">
      <c r="A618" s="11">
        <v>44540</v>
      </c>
      <c r="B618" t="s">
        <v>19</v>
      </c>
      <c r="C618" t="s">
        <v>93</v>
      </c>
      <c r="E618" s="17">
        <v>6.45</v>
      </c>
      <c r="F618" s="16">
        <f>IF(Tableau13[[#This Row],[Colonne1]]="","",F617+Tableau13[[#This Row],[Colonne3]]-Tableau13[[#This Row],[Colonne4]])</f>
        <v>553.88000000000011</v>
      </c>
    </row>
    <row r="619" spans="1:6" x14ac:dyDescent="0.25">
      <c r="A619" s="11"/>
      <c r="B619" t="s">
        <v>15</v>
      </c>
      <c r="C619" t="s">
        <v>288</v>
      </c>
      <c r="E619" s="17">
        <v>3</v>
      </c>
      <c r="F619" s="16">
        <f>IF(Tableau13[[#This Row],[Colonne1]]="","",F618+Tableau13[[#This Row],[Colonne3]]-Tableau13[[#This Row],[Colonne4]])</f>
        <v>550.88000000000011</v>
      </c>
    </row>
    <row r="620" spans="1:6" x14ac:dyDescent="0.25">
      <c r="A620" s="11">
        <v>44906</v>
      </c>
      <c r="B620" t="s">
        <v>13</v>
      </c>
      <c r="C620" t="s">
        <v>25</v>
      </c>
      <c r="E620" s="17">
        <v>15.7</v>
      </c>
      <c r="F620" s="16">
        <f>IF(Tableau13[[#This Row],[Colonne1]]="","",F619+Tableau13[[#This Row],[Colonne3]]-Tableau13[[#This Row],[Colonne4]])</f>
        <v>535.18000000000006</v>
      </c>
    </row>
    <row r="621" spans="1:6" x14ac:dyDescent="0.25">
      <c r="A621" s="11"/>
      <c r="B621" t="s">
        <v>12</v>
      </c>
      <c r="E621" s="17">
        <v>0.55000000000000004</v>
      </c>
      <c r="F621" s="16">
        <f>IF(Tableau13[[#This Row],[Colonne1]]="","",F620+Tableau13[[#This Row],[Colonne3]]-Tableau13[[#This Row],[Colonne4]])</f>
        <v>534.63000000000011</v>
      </c>
    </row>
    <row r="622" spans="1:6" x14ac:dyDescent="0.25">
      <c r="A622" s="11">
        <v>44907</v>
      </c>
      <c r="B622" t="s">
        <v>12</v>
      </c>
      <c r="E622" s="17">
        <v>0.3</v>
      </c>
      <c r="F622" s="16">
        <f>IF(Tableau13[[#This Row],[Colonne1]]="","",F621+Tableau13[[#This Row],[Colonne3]]-Tableau13[[#This Row],[Colonne4]])</f>
        <v>534.33000000000015</v>
      </c>
    </row>
    <row r="623" spans="1:6" x14ac:dyDescent="0.25">
      <c r="A623" s="11">
        <v>44908</v>
      </c>
      <c r="B623" t="s">
        <v>33</v>
      </c>
      <c r="C623" t="s">
        <v>126</v>
      </c>
      <c r="E623" s="17">
        <v>12.54</v>
      </c>
      <c r="F623" s="16">
        <f>IF(Tableau13[[#This Row],[Colonne1]]="","",F622+Tableau13[[#This Row],[Colonne3]]-Tableau13[[#This Row],[Colonne4]])</f>
        <v>521.79000000000019</v>
      </c>
    </row>
    <row r="624" spans="1:6" x14ac:dyDescent="0.25">
      <c r="A624" s="11">
        <v>44909</v>
      </c>
      <c r="B624" t="s">
        <v>29</v>
      </c>
      <c r="C624" t="s">
        <v>157</v>
      </c>
      <c r="E624" s="17">
        <v>209.72</v>
      </c>
      <c r="F624" s="16">
        <f>IF(Tableau13[[#This Row],[Colonne1]]="","",F623+Tableau13[[#This Row],[Colonne3]]-Tableau13[[#This Row],[Colonne4]])</f>
        <v>312.07000000000016</v>
      </c>
    </row>
    <row r="625" spans="1:6" x14ac:dyDescent="0.25">
      <c r="A625" s="11"/>
      <c r="B625" t="s">
        <v>19</v>
      </c>
      <c r="C625" t="s">
        <v>134</v>
      </c>
      <c r="E625" s="17">
        <v>18.25</v>
      </c>
      <c r="F625" s="16">
        <f>IF(Tableau13[[#This Row],[Colonne1]]="","",F624+Tableau13[[#This Row],[Colonne3]]-Tableau13[[#This Row],[Colonne4]])</f>
        <v>293.82000000000016</v>
      </c>
    </row>
    <row r="626" spans="1:6" x14ac:dyDescent="0.25">
      <c r="A626" s="11"/>
      <c r="B626" t="s">
        <v>15</v>
      </c>
      <c r="C626" t="s">
        <v>151</v>
      </c>
      <c r="E626" s="17">
        <v>6.65</v>
      </c>
      <c r="F626" s="16">
        <f>IF(Tableau13[[#This Row],[Colonne1]]="","",F625+Tableau13[[#This Row],[Colonne3]]-Tableau13[[#This Row],[Colonne4]])</f>
        <v>287.17000000000019</v>
      </c>
    </row>
    <row r="627" spans="1:6" x14ac:dyDescent="0.25">
      <c r="A627" s="11"/>
      <c r="B627" t="s">
        <v>13</v>
      </c>
      <c r="C627" t="s">
        <v>289</v>
      </c>
      <c r="E627" s="17">
        <v>6.38</v>
      </c>
      <c r="F627" s="16">
        <f>IF(Tableau13[[#This Row],[Colonne1]]="","",F626+Tableau13[[#This Row],[Colonne3]]-Tableau13[[#This Row],[Colonne4]])</f>
        <v>280.79000000000019</v>
      </c>
    </row>
    <row r="628" spans="1:6" x14ac:dyDescent="0.25">
      <c r="A628" s="11">
        <v>44910</v>
      </c>
      <c r="B628" t="s">
        <v>13</v>
      </c>
      <c r="C628" t="s">
        <v>14</v>
      </c>
      <c r="E628" s="17">
        <v>117.65</v>
      </c>
      <c r="F628" s="16">
        <f>IF(Tableau13[[#This Row],[Colonne1]]="","",F627+Tableau13[[#This Row],[Colonne3]]-Tableau13[[#This Row],[Colonne4]])</f>
        <v>163.14000000000019</v>
      </c>
    </row>
    <row r="629" spans="1:6" x14ac:dyDescent="0.25">
      <c r="A629" s="11"/>
      <c r="B629" t="s">
        <v>12</v>
      </c>
      <c r="E629" s="17">
        <v>1.72</v>
      </c>
      <c r="F629" s="16">
        <f>IF(Tableau13[[#This Row],[Colonne1]]="","",F628+Tableau13[[#This Row],[Colonne3]]-Tableau13[[#This Row],[Colonne4]])</f>
        <v>161.42000000000019</v>
      </c>
    </row>
    <row r="630" spans="1:6" x14ac:dyDescent="0.25">
      <c r="A630" s="11">
        <v>44912</v>
      </c>
      <c r="B630" t="s">
        <v>4</v>
      </c>
      <c r="D630">
        <v>1864.8</v>
      </c>
      <c r="E630" s="17"/>
      <c r="F630" s="16">
        <f>IF(Tableau13[[#This Row],[Colonne1]]="","",F629+Tableau13[[#This Row],[Colonne3]]-Tableau13[[#This Row],[Colonne4]])</f>
        <v>2026.2200000000003</v>
      </c>
    </row>
    <row r="631" spans="1:6" x14ac:dyDescent="0.25">
      <c r="A631" s="11"/>
      <c r="B631" t="s">
        <v>160</v>
      </c>
      <c r="C631" t="s">
        <v>45</v>
      </c>
      <c r="E631" s="17">
        <v>73.09</v>
      </c>
      <c r="F631" s="16">
        <f>IF(Tableau13[[#This Row],[Colonne1]]="","",F630+Tableau13[[#This Row],[Colonne3]]-Tableau13[[#This Row],[Colonne4]])</f>
        <v>1953.1300000000003</v>
      </c>
    </row>
    <row r="632" spans="1:6" x14ac:dyDescent="0.25">
      <c r="A632" s="11"/>
      <c r="B632" t="s">
        <v>13</v>
      </c>
      <c r="C632" t="s">
        <v>152</v>
      </c>
      <c r="E632" s="17">
        <v>20.62</v>
      </c>
      <c r="F632" s="16">
        <f>IF(Tableau13[[#This Row],[Colonne1]]="","",F631+Tableau13[[#This Row],[Colonne3]]-Tableau13[[#This Row],[Colonne4]])</f>
        <v>1932.5100000000004</v>
      </c>
    </row>
    <row r="633" spans="1:6" x14ac:dyDescent="0.25">
      <c r="A633" s="11"/>
      <c r="B633" t="s">
        <v>19</v>
      </c>
      <c r="C633" t="s">
        <v>229</v>
      </c>
      <c r="E633" s="17">
        <v>9.85</v>
      </c>
      <c r="F633" s="16">
        <f>IF(Tableau13[[#This Row],[Colonne1]]="","",F632+Tableau13[[#This Row],[Colonne3]]-Tableau13[[#This Row],[Colonne4]])</f>
        <v>1922.6600000000005</v>
      </c>
    </row>
    <row r="634" spans="1:6" x14ac:dyDescent="0.25">
      <c r="A634" s="11">
        <v>44913</v>
      </c>
      <c r="B634" t="s">
        <v>13</v>
      </c>
      <c r="C634" t="s">
        <v>25</v>
      </c>
      <c r="E634" s="17">
        <v>14.7</v>
      </c>
      <c r="F634" s="16">
        <f>IF(Tableau13[[#This Row],[Colonne1]]="","",F633+Tableau13[[#This Row],[Colonne3]]-Tableau13[[#This Row],[Colonne4]])</f>
        <v>1907.9600000000005</v>
      </c>
    </row>
    <row r="635" spans="1:6" x14ac:dyDescent="0.25">
      <c r="A635" s="11"/>
      <c r="B635" t="s">
        <v>12</v>
      </c>
      <c r="E635" s="17">
        <v>0.53</v>
      </c>
      <c r="F635" s="16">
        <f>IF(Tableau13[[#This Row],[Colonne1]]="","",F634+Tableau13[[#This Row],[Colonne3]]-Tableau13[[#This Row],[Colonne4]])</f>
        <v>1907.4300000000005</v>
      </c>
    </row>
    <row r="636" spans="1:6" x14ac:dyDescent="0.25">
      <c r="A636" s="11">
        <v>44914</v>
      </c>
      <c r="B636" t="s">
        <v>12</v>
      </c>
      <c r="E636" s="17">
        <v>0.3</v>
      </c>
      <c r="F636" s="16">
        <f>IF(Tableau13[[#This Row],[Colonne1]]="","",F635+Tableau13[[#This Row],[Colonne3]]-Tableau13[[#This Row],[Colonne4]])</f>
        <v>1907.1300000000006</v>
      </c>
    </row>
    <row r="637" spans="1:6" x14ac:dyDescent="0.25">
      <c r="A637" s="11">
        <v>44915</v>
      </c>
      <c r="B637" t="s">
        <v>42</v>
      </c>
      <c r="C637" t="s">
        <v>43</v>
      </c>
      <c r="E637" s="17">
        <v>157</v>
      </c>
      <c r="F637" s="16">
        <f>IF(Tableau13[[#This Row],[Colonne1]]="","",F636+Tableau13[[#This Row],[Colonne3]]-Tableau13[[#This Row],[Colonne4]])</f>
        <v>1750.1300000000006</v>
      </c>
    </row>
    <row r="638" spans="1:6" x14ac:dyDescent="0.25">
      <c r="A638" s="11"/>
      <c r="B638" t="s">
        <v>276</v>
      </c>
      <c r="C638" t="s">
        <v>290</v>
      </c>
      <c r="E638" s="17">
        <v>148.4</v>
      </c>
      <c r="F638" s="16">
        <f>IF(Tableau13[[#This Row],[Colonne1]]="","",F637+Tableau13[[#This Row],[Colonne3]]-Tableau13[[#This Row],[Colonne4]])</f>
        <v>1601.7300000000005</v>
      </c>
    </row>
    <row r="639" spans="1:6" x14ac:dyDescent="0.25">
      <c r="A639" s="11"/>
      <c r="B639" t="s">
        <v>120</v>
      </c>
      <c r="C639" t="s">
        <v>145</v>
      </c>
      <c r="E639" s="17">
        <v>11.87</v>
      </c>
      <c r="F639" s="16">
        <f>IF(Tableau13[[#This Row],[Colonne1]]="","",F638+Tableau13[[#This Row],[Colonne3]]-Tableau13[[#This Row],[Colonne4]])</f>
        <v>1589.8600000000006</v>
      </c>
    </row>
    <row r="640" spans="1:6" x14ac:dyDescent="0.25">
      <c r="A640" s="11">
        <v>44916</v>
      </c>
      <c r="B640" t="s">
        <v>13</v>
      </c>
      <c r="C640" t="s">
        <v>273</v>
      </c>
      <c r="E640" s="17">
        <v>38.159999999999997</v>
      </c>
      <c r="F640" s="16">
        <f>IF(Tableau13[[#This Row],[Colonne1]]="","",F639+Tableau13[[#This Row],[Colonne3]]-Tableau13[[#This Row],[Colonne4]])</f>
        <v>1551.7000000000005</v>
      </c>
    </row>
    <row r="641" spans="1:6" x14ac:dyDescent="0.25">
      <c r="A641" s="11"/>
      <c r="B641" t="s">
        <v>120</v>
      </c>
      <c r="C641" t="s">
        <v>291</v>
      </c>
      <c r="E641" s="17">
        <v>34.25</v>
      </c>
      <c r="F641" s="16">
        <f>IF(Tableau13[[#This Row],[Colonne1]]="","",F640+Tableau13[[#This Row],[Colonne3]]-Tableau13[[#This Row],[Colonne4]])</f>
        <v>1517.4500000000005</v>
      </c>
    </row>
    <row r="642" spans="1:6" x14ac:dyDescent="0.25">
      <c r="A642" s="11"/>
      <c r="B642" t="s">
        <v>15</v>
      </c>
      <c r="C642" t="s">
        <v>151</v>
      </c>
      <c r="E642" s="17">
        <v>17</v>
      </c>
      <c r="F642" s="16">
        <f>IF(Tableau13[[#This Row],[Colonne1]]="","",F641+Tableau13[[#This Row],[Colonne3]]-Tableau13[[#This Row],[Colonne4]])</f>
        <v>1500.4500000000005</v>
      </c>
    </row>
    <row r="643" spans="1:6" x14ac:dyDescent="0.25">
      <c r="A643" s="11"/>
      <c r="B643" t="s">
        <v>12</v>
      </c>
      <c r="E643" s="17">
        <v>0.73</v>
      </c>
      <c r="F643" s="16">
        <f>IF(Tableau13[[#This Row],[Colonne1]]="","",F642+Tableau13[[#This Row],[Colonne3]]-Tableau13[[#This Row],[Colonne4]])</f>
        <v>1499.7200000000005</v>
      </c>
    </row>
    <row r="644" spans="1:6" x14ac:dyDescent="0.25">
      <c r="A644" s="11">
        <v>44917</v>
      </c>
      <c r="B644" t="s">
        <v>26</v>
      </c>
      <c r="C644" t="s">
        <v>292</v>
      </c>
      <c r="E644" s="17">
        <v>258.27</v>
      </c>
      <c r="F644" s="16">
        <f>IF(Tableau13[[#This Row],[Colonne1]]="","",F643+Tableau13[[#This Row],[Colonne3]]-Tableau13[[#This Row],[Colonne4]])</f>
        <v>1241.4500000000005</v>
      </c>
    </row>
    <row r="645" spans="1:6" x14ac:dyDescent="0.25">
      <c r="A645" s="11"/>
      <c r="B645" t="s">
        <v>13</v>
      </c>
      <c r="C645" t="s">
        <v>14</v>
      </c>
      <c r="E645" s="17">
        <v>133.22999999999999</v>
      </c>
      <c r="F645" s="16">
        <f>IF(Tableau13[[#This Row],[Colonne1]]="","",F644+Tableau13[[#This Row],[Colonne3]]-Tableau13[[#This Row],[Colonne4]])</f>
        <v>1108.2200000000005</v>
      </c>
    </row>
    <row r="646" spans="1:6" x14ac:dyDescent="0.25">
      <c r="A646" s="11"/>
      <c r="B646" t="s">
        <v>12</v>
      </c>
      <c r="E646" s="17">
        <v>1.59</v>
      </c>
      <c r="F646" s="16">
        <f>IF(Tableau13[[#This Row],[Colonne1]]="","",F645+Tableau13[[#This Row],[Colonne3]]-Tableau13[[#This Row],[Colonne4]])</f>
        <v>1106.6300000000006</v>
      </c>
    </row>
    <row r="647" spans="1:6" x14ac:dyDescent="0.25">
      <c r="A647" s="11">
        <v>44918</v>
      </c>
      <c r="B647" t="s">
        <v>13</v>
      </c>
      <c r="C647" t="s">
        <v>17</v>
      </c>
      <c r="E647" s="17">
        <v>22.59</v>
      </c>
      <c r="F647" s="16">
        <f>IF(Tableau13[[#This Row],[Colonne1]]="","",F646+Tableau13[[#This Row],[Colonne3]]-Tableau13[[#This Row],[Colonne4]])</f>
        <v>1084.0400000000006</v>
      </c>
    </row>
    <row r="648" spans="1:6" x14ac:dyDescent="0.25">
      <c r="A648" s="11"/>
      <c r="B648" t="s">
        <v>19</v>
      </c>
      <c r="C648" t="s">
        <v>229</v>
      </c>
      <c r="E648" s="17">
        <v>15.1</v>
      </c>
      <c r="F648" s="16">
        <f>IF(Tableau13[[#This Row],[Colonne1]]="","",F647+Tableau13[[#This Row],[Colonne3]]-Tableau13[[#This Row],[Colonne4]])</f>
        <v>1068.9400000000007</v>
      </c>
    </row>
    <row r="649" spans="1:6" x14ac:dyDescent="0.25">
      <c r="A649" s="11"/>
      <c r="B649" t="s">
        <v>135</v>
      </c>
      <c r="C649" t="s">
        <v>293</v>
      </c>
      <c r="E649" s="17">
        <v>3.8</v>
      </c>
      <c r="F649" s="16">
        <f>IF(Tableau13[[#This Row],[Colonne1]]="","",F648+Tableau13[[#This Row],[Colonne3]]-Tableau13[[#This Row],[Colonne4]])</f>
        <v>1065.1400000000008</v>
      </c>
    </row>
    <row r="650" spans="1:6" x14ac:dyDescent="0.25">
      <c r="A650" s="11"/>
      <c r="B650" t="s">
        <v>12</v>
      </c>
      <c r="E650" s="17">
        <v>0.73</v>
      </c>
      <c r="F650" s="16">
        <f>IF(Tableau13[[#This Row],[Colonne1]]="","",F649+Tableau13[[#This Row],[Colonne3]]-Tableau13[[#This Row],[Colonne4]])</f>
        <v>1064.4100000000008</v>
      </c>
    </row>
    <row r="651" spans="1:6" x14ac:dyDescent="0.25">
      <c r="A651" s="11">
        <v>44919</v>
      </c>
      <c r="B651" t="s">
        <v>13</v>
      </c>
      <c r="C651" t="s">
        <v>25</v>
      </c>
      <c r="E651" s="17">
        <v>15.8</v>
      </c>
      <c r="F651" s="16">
        <f>IF(Tableau13[[#This Row],[Colonne1]]="","",F650+Tableau13[[#This Row],[Colonne3]]-Tableau13[[#This Row],[Colonne4]])</f>
        <v>1048.6100000000008</v>
      </c>
    </row>
    <row r="652" spans="1:6" x14ac:dyDescent="0.25">
      <c r="A652" s="11"/>
      <c r="B652" t="s">
        <v>13</v>
      </c>
      <c r="C652" t="s">
        <v>294</v>
      </c>
      <c r="E652" s="17">
        <v>8.5</v>
      </c>
      <c r="F652" s="16">
        <f>IF(Tableau13[[#This Row],[Colonne1]]="","",F651+Tableau13[[#This Row],[Colonne3]]-Tableau13[[#This Row],[Colonne4]])</f>
        <v>1040.1100000000008</v>
      </c>
    </row>
    <row r="653" spans="1:6" ht="9.75" customHeight="1" x14ac:dyDescent="0.25">
      <c r="A653" s="11"/>
      <c r="B653" t="s">
        <v>15</v>
      </c>
      <c r="C653" t="s">
        <v>151</v>
      </c>
      <c r="E653" s="17">
        <v>8.4499999999999993</v>
      </c>
      <c r="F653" s="16">
        <f>IF(Tableau13[[#This Row],[Colonne1]]="","",F652+Tableau13[[#This Row],[Colonne3]]-Tableau13[[#This Row],[Colonne4]])</f>
        <v>1031.6600000000008</v>
      </c>
    </row>
    <row r="654" spans="1:6" x14ac:dyDescent="0.25">
      <c r="A654" s="11"/>
      <c r="B654" t="s">
        <v>12</v>
      </c>
      <c r="E654" s="17">
        <v>1.51</v>
      </c>
      <c r="F654" s="16">
        <f>IF(Tableau13[[#This Row],[Colonne1]]="","",F653+Tableau13[[#This Row],[Colonne3]]-Tableau13[[#This Row],[Colonne4]])</f>
        <v>1030.1500000000008</v>
      </c>
    </row>
    <row r="655" spans="1:6" x14ac:dyDescent="0.25">
      <c r="A655" s="11"/>
      <c r="B655" t="s">
        <v>13</v>
      </c>
      <c r="C655" t="s">
        <v>295</v>
      </c>
      <c r="E655" s="17">
        <v>3.25</v>
      </c>
      <c r="F655" s="16">
        <f>IF(Tableau13[[#This Row],[Colonne1]]="","",F654+Tableau13[[#This Row],[Colonne3]]-Tableau13[[#This Row],[Colonne4]])</f>
        <v>1026.9000000000008</v>
      </c>
    </row>
    <row r="656" spans="1:6" x14ac:dyDescent="0.25">
      <c r="A656" s="56"/>
      <c r="B656" t="s">
        <v>84</v>
      </c>
      <c r="E656" s="17"/>
      <c r="F656" s="16">
        <f>IF(Tableau13[[#This Row],[Colonne1]]="","",F655+Tableau13[[#This Row],[Colonne3]]-Tableau13[[#This Row],[Colonne4]])</f>
        <v>1026.9000000000008</v>
      </c>
    </row>
    <row r="657" spans="1:17" x14ac:dyDescent="0.25">
      <c r="A657" s="11">
        <v>44920</v>
      </c>
      <c r="B657" t="s">
        <v>12</v>
      </c>
      <c r="E657" s="17">
        <v>1.25</v>
      </c>
      <c r="F657" s="16">
        <f>IF(Tableau13[[#This Row],[Colonne1]]="","",F656+Tableau13[[#This Row],[Colonne3]]-Tableau13[[#This Row],[Colonne4]])</f>
        <v>1025.6500000000008</v>
      </c>
    </row>
    <row r="658" spans="1:17" x14ac:dyDescent="0.25">
      <c r="A658" s="11">
        <v>44921</v>
      </c>
      <c r="B658" t="s">
        <v>218</v>
      </c>
      <c r="C658" t="s">
        <v>296</v>
      </c>
      <c r="E658" s="17">
        <v>25</v>
      </c>
      <c r="F658" s="16">
        <f>IF(Tableau13[[#This Row],[Colonne1]]="","",F657+Tableau13[[#This Row],[Colonne3]]-Tableau13[[#This Row],[Colonne4]])</f>
        <v>1000.6500000000008</v>
      </c>
    </row>
    <row r="659" spans="1:17" x14ac:dyDescent="0.25">
      <c r="A659" s="11"/>
      <c r="B659" t="s">
        <v>12</v>
      </c>
      <c r="E659" s="17">
        <v>0.75</v>
      </c>
      <c r="F659" s="16">
        <f>IF(Tableau13[[#This Row],[Colonne1]]="","",F658+Tableau13[[#This Row],[Colonne3]]-Tableau13[[#This Row],[Colonne4]])</f>
        <v>999.90000000000077</v>
      </c>
    </row>
    <row r="660" spans="1:17" ht="15.75" thickBot="1" x14ac:dyDescent="0.3">
      <c r="A660" s="11">
        <v>44923</v>
      </c>
      <c r="B660" t="s">
        <v>135</v>
      </c>
      <c r="C660" t="s">
        <v>297</v>
      </c>
      <c r="E660" s="17">
        <v>80.900000000000006</v>
      </c>
      <c r="F660" s="16">
        <f>IF(Tableau13[[#This Row],[Colonne1]]="","",F659+Tableau13[[#This Row],[Colonne3]]-Tableau13[[#This Row],[Colonne4]])</f>
        <v>919.0000000000008</v>
      </c>
    </row>
    <row r="661" spans="1:17" ht="15.75" thickTop="1" x14ac:dyDescent="0.25">
      <c r="A661" s="11">
        <v>44924</v>
      </c>
      <c r="B661" t="s">
        <v>135</v>
      </c>
      <c r="C661" t="s">
        <v>298</v>
      </c>
      <c r="D661">
        <v>100</v>
      </c>
      <c r="E661" s="17"/>
      <c r="F661" s="16">
        <f>IF(Tableau13[[#This Row],[Colonne1]]="","",F660+Tableau13[[#This Row],[Colonne3]]-Tableau13[[#This Row],[Colonne4]])</f>
        <v>1019.0000000000008</v>
      </c>
      <c r="G661" s="35"/>
      <c r="H661" s="36"/>
      <c r="I661" s="36"/>
      <c r="J661" s="36"/>
      <c r="K661" s="36"/>
      <c r="L661" s="36"/>
      <c r="M661" s="37"/>
    </row>
    <row r="662" spans="1:17" x14ac:dyDescent="0.25">
      <c r="A662" s="11"/>
      <c r="B662" t="s">
        <v>13</v>
      </c>
      <c r="C662" t="s">
        <v>14</v>
      </c>
      <c r="E662" s="17">
        <v>151.38999999999999</v>
      </c>
      <c r="F662" s="16">
        <f>IF(Tableau13[[#This Row],[Colonne1]]="","",F661+Tableau13[[#This Row],[Colonne3]]-Tableau13[[#This Row],[Colonne4]])</f>
        <v>867.61000000000081</v>
      </c>
      <c r="G662" s="50" t="s">
        <v>13</v>
      </c>
      <c r="H662" s="51" t="s">
        <v>15</v>
      </c>
      <c r="I662" s="51" t="s">
        <v>29</v>
      </c>
      <c r="J662" s="51" t="s">
        <v>19</v>
      </c>
      <c r="K662" s="51" t="s">
        <v>12</v>
      </c>
      <c r="L662" s="51" t="s">
        <v>6</v>
      </c>
      <c r="M662" s="40"/>
    </row>
    <row r="663" spans="1:17" x14ac:dyDescent="0.25">
      <c r="A663" s="11"/>
      <c r="B663" t="s">
        <v>19</v>
      </c>
      <c r="C663" t="s">
        <v>134</v>
      </c>
      <c r="E663" s="17">
        <v>21.1</v>
      </c>
      <c r="F663" s="16">
        <f>IF(Tableau13[[#This Row],[Colonne1]]="","",F662+Tableau13[[#This Row],[Colonne3]]-Tableau13[[#This Row],[Colonne4]])</f>
        <v>846.51000000000079</v>
      </c>
      <c r="G663" s="41">
        <f>SUMIF($B:$B,"Alimentation",$E:$E)</f>
        <v>8326.39</v>
      </c>
      <c r="H663" s="42">
        <f>(SUMIF($B:$B,"Santé",$E:$E))-(SUMIF($B:$B,"Santé",$D:$D))</f>
        <v>1793.2299999999996</v>
      </c>
      <c r="I663" s="42">
        <f>SUMIF($B:$B,"Auto",$E:$E)</f>
        <v>4395.41</v>
      </c>
      <c r="J663" s="42">
        <f>SUMIF($B:$B,"Librairie",$E:$E)</f>
        <v>463.80000000000018</v>
      </c>
      <c r="K663" s="42">
        <f>SUMIF($B:$B,"Epargne",$E:$E)</f>
        <v>108.52000000000004</v>
      </c>
      <c r="L663" s="42">
        <f>SUMIF($B:$B,"Bricolage",$E:$E)</f>
        <v>31.83</v>
      </c>
      <c r="M663" s="40"/>
      <c r="Q663" s="13"/>
    </row>
    <row r="664" spans="1:17" x14ac:dyDescent="0.25">
      <c r="A664" s="11"/>
      <c r="B664" t="s">
        <v>120</v>
      </c>
      <c r="C664" t="s">
        <v>283</v>
      </c>
      <c r="E664" s="17">
        <v>7.58</v>
      </c>
      <c r="F664" s="16">
        <f>IF(Tableau13[[#This Row],[Colonne1]]="","",F663+Tableau13[[#This Row],[Colonne3]]-Tableau13[[#This Row],[Colonne4]])</f>
        <v>838.93000000000075</v>
      </c>
      <c r="G664" s="43" t="s">
        <v>247</v>
      </c>
      <c r="H664" s="44"/>
      <c r="I664" s="44"/>
      <c r="J664" s="44"/>
      <c r="K664" s="44"/>
      <c r="L664" s="44"/>
      <c r="M664" s="40"/>
    </row>
    <row r="665" spans="1:17" x14ac:dyDescent="0.25">
      <c r="A665" s="11"/>
      <c r="B665" t="s">
        <v>12</v>
      </c>
      <c r="E665" s="17">
        <v>0.1</v>
      </c>
      <c r="F665" s="16">
        <f>IF(Tableau13[[#This Row],[Colonne1]]="","",F664+Tableau13[[#This Row],[Colonne3]]-Tableau13[[#This Row],[Colonne4]])</f>
        <v>838.83000000000072</v>
      </c>
      <c r="G665" s="53">
        <f ca="1">G663/(MONTH(TODAY()))</f>
        <v>756.94454545454539</v>
      </c>
      <c r="H665" s="54">
        <f t="shared" ref="H665:L665" ca="1" si="0">H663/(MONTH(TODAY()))</f>
        <v>163.02090909090904</v>
      </c>
      <c r="I665" s="54">
        <f t="shared" ca="1" si="0"/>
        <v>399.58272727272725</v>
      </c>
      <c r="J665" s="54">
        <f t="shared" ca="1" si="0"/>
        <v>42.163636363636378</v>
      </c>
      <c r="K665" s="54">
        <f t="shared" ca="1" si="0"/>
        <v>9.8654545454545488</v>
      </c>
      <c r="L665" s="54">
        <f t="shared" ca="1" si="0"/>
        <v>2.8936363636363636</v>
      </c>
      <c r="M665" s="40"/>
    </row>
    <row r="666" spans="1:17" x14ac:dyDescent="0.25">
      <c r="A666" s="11">
        <v>44925</v>
      </c>
      <c r="B666" t="s">
        <v>15</v>
      </c>
      <c r="C666" t="s">
        <v>278</v>
      </c>
      <c r="E666" s="17">
        <v>48</v>
      </c>
      <c r="F666" s="16">
        <f>IF(Tableau13[[#This Row],[Colonne1]]="","",F665+Tableau13[[#This Row],[Colonne3]]-Tableau13[[#This Row],[Colonne4]])</f>
        <v>790.83000000000072</v>
      </c>
      <c r="G666" s="43"/>
      <c r="H666" s="44"/>
      <c r="I666" s="44"/>
      <c r="J666" s="44"/>
      <c r="K666" s="44"/>
      <c r="L666" s="44"/>
      <c r="M666" s="40"/>
    </row>
    <row r="667" spans="1:17" x14ac:dyDescent="0.25">
      <c r="A667" s="11"/>
      <c r="B667" t="s">
        <v>19</v>
      </c>
      <c r="C667" t="s">
        <v>229</v>
      </c>
      <c r="E667" s="17">
        <v>16.3</v>
      </c>
      <c r="F667" s="16">
        <f>IF(Tableau13[[#This Row],[Colonne1]]="","",F666+Tableau13[[#This Row],[Colonne3]]-Tableau13[[#This Row],[Colonne4]])</f>
        <v>774.53000000000077</v>
      </c>
      <c r="G667" s="50" t="s">
        <v>120</v>
      </c>
      <c r="H667" s="51" t="s">
        <v>243</v>
      </c>
      <c r="I667" s="51" t="s">
        <v>250</v>
      </c>
      <c r="J667" s="51" t="s">
        <v>26</v>
      </c>
      <c r="K667" s="52" t="s">
        <v>132</v>
      </c>
      <c r="L667" s="51" t="s">
        <v>135</v>
      </c>
      <c r="M667" s="40"/>
      <c r="Q667">
        <f>G663/12</f>
        <v>693.86583333333328</v>
      </c>
    </row>
    <row r="668" spans="1:17" x14ac:dyDescent="0.25">
      <c r="A668" s="11"/>
      <c r="B668" t="s">
        <v>12</v>
      </c>
      <c r="E668" s="17">
        <v>1.32</v>
      </c>
      <c r="F668" s="16">
        <f>IF(Tableau13[[#This Row],[Colonne1]]="","",F667+Tableau13[[#This Row],[Colonne3]]-Tableau13[[#This Row],[Colonne4]])</f>
        <v>773.21000000000072</v>
      </c>
      <c r="G668" s="41">
        <f>SUMIF($B:$B,"Loisirs",$E:$E)</f>
        <v>358.9</v>
      </c>
      <c r="H668" s="42">
        <f>SUMIF($B:$B,"jardin",$E:$E)</f>
        <v>686.57999999999993</v>
      </c>
      <c r="I668" s="42">
        <f>SUMIF($B:$B,"Chauffage",$E:$E)</f>
        <v>654.01</v>
      </c>
      <c r="J668" s="42">
        <f>SUMIF($B:$B,"Assurances",$E:$E)</f>
        <v>2411.33</v>
      </c>
      <c r="K668" s="42">
        <f>(SUMIF($B:$B,"TV-Tel-Internet",$E:$E))+(SUMIF($B:$B,"Telephone",$E:$E))</f>
        <v>918.96</v>
      </c>
      <c r="L668" s="42">
        <f>SUMIF($B:$B,"Famille",$E:$E)</f>
        <v>165.32999999999998</v>
      </c>
      <c r="M668" s="40"/>
    </row>
    <row r="669" spans="1:17" x14ac:dyDescent="0.25">
      <c r="A669" s="11">
        <v>44926</v>
      </c>
      <c r="B669" t="s">
        <v>120</v>
      </c>
      <c r="C669" t="s">
        <v>299</v>
      </c>
      <c r="D669">
        <v>57.83</v>
      </c>
      <c r="E669" s="17"/>
      <c r="F669" s="16">
        <f>IF(Tableau13[[#This Row],[Colonne1]]="","",F668+Tableau13[[#This Row],[Colonne3]]-Tableau13[[#This Row],[Colonne4]])</f>
        <v>831.04000000000076</v>
      </c>
      <c r="G669" s="43" t="s">
        <v>247</v>
      </c>
      <c r="H669" s="44"/>
      <c r="I669" s="44"/>
      <c r="J669" s="44"/>
      <c r="K669" s="44"/>
      <c r="L669" s="44"/>
      <c r="M669" s="40"/>
    </row>
    <row r="670" spans="1:17" x14ac:dyDescent="0.25">
      <c r="A670" s="11"/>
      <c r="B670" t="s">
        <v>49</v>
      </c>
      <c r="C670" t="s">
        <v>300</v>
      </c>
      <c r="E670" s="17">
        <v>95</v>
      </c>
      <c r="F670" s="16">
        <f>IF(Tableau13[[#This Row],[Colonne1]]="","",F669+Tableau13[[#This Row],[Colonne3]]-Tableau13[[#This Row],[Colonne4]])</f>
        <v>736.04000000000076</v>
      </c>
      <c r="G670" s="53">
        <f ca="1">G668/MONTH(TODAY())</f>
        <v>32.627272727272725</v>
      </c>
      <c r="H670" s="54">
        <f t="shared" ref="H670:K670" ca="1" si="1">H668/MONTH(TODAY())</f>
        <v>62.416363636363627</v>
      </c>
      <c r="I670" s="54">
        <f ca="1">I668/MONTH(TODAY())</f>
        <v>59.455454545454543</v>
      </c>
      <c r="J670" s="54">
        <f t="shared" ca="1" si="1"/>
        <v>219.21181818181819</v>
      </c>
      <c r="K670" s="54">
        <f t="shared" ca="1" si="1"/>
        <v>83.541818181818186</v>
      </c>
      <c r="L670" s="54">
        <f ca="1">L668/MONTH(TODAY())</f>
        <v>15.03</v>
      </c>
      <c r="M670" s="40"/>
    </row>
    <row r="671" spans="1:17" x14ac:dyDescent="0.25">
      <c r="A671" s="11"/>
      <c r="B671" t="s">
        <v>13</v>
      </c>
      <c r="C671" t="s">
        <v>25</v>
      </c>
      <c r="E671" s="17">
        <v>14.1</v>
      </c>
      <c r="F671" s="16">
        <f>IF(Tableau13[[#This Row],[Colonne1]]="","",F670+Tableau13[[#This Row],[Colonne3]]-Tableau13[[#This Row],[Colonne4]])</f>
        <v>721.94000000000074</v>
      </c>
      <c r="G671" s="43"/>
      <c r="H671" s="44"/>
      <c r="I671" s="44"/>
      <c r="J671" s="44"/>
      <c r="K671" s="44"/>
      <c r="L671" s="44"/>
      <c r="M671" s="40"/>
    </row>
    <row r="672" spans="1:17" x14ac:dyDescent="0.25">
      <c r="A672" s="11"/>
      <c r="B672" t="s">
        <v>19</v>
      </c>
      <c r="C672" t="s">
        <v>301</v>
      </c>
      <c r="E672" s="17">
        <v>12</v>
      </c>
      <c r="F672" s="16">
        <f>IF(Tableau13[[#This Row],[Colonne1]]="","",F671+Tableau13[[#This Row],[Colonne3]]-Tableau13[[#This Row],[Colonne4]])</f>
        <v>709.94000000000074</v>
      </c>
      <c r="G672" s="50" t="s">
        <v>49</v>
      </c>
      <c r="H672" s="51" t="s">
        <v>4</v>
      </c>
      <c r="I672" s="51" t="s">
        <v>244</v>
      </c>
      <c r="J672" s="51" t="s">
        <v>33</v>
      </c>
      <c r="K672" s="51" t="s">
        <v>19</v>
      </c>
      <c r="L672" s="51" t="s">
        <v>276</v>
      </c>
      <c r="M672" s="40"/>
    </row>
    <row r="673" spans="1:13" x14ac:dyDescent="0.25">
      <c r="A673" s="11"/>
      <c r="B673" t="s">
        <v>12</v>
      </c>
      <c r="E673" s="17">
        <v>0.7</v>
      </c>
      <c r="F673" s="16">
        <f>IF(Tableau13[[#This Row],[Colonne1]]="","",F672+Tableau13[[#This Row],[Colonne3]]-Tableau13[[#This Row],[Colonne4]])</f>
        <v>709.24000000000069</v>
      </c>
      <c r="G673" s="41">
        <f>SUMIF($B:$B,"Taxes",$E:$E)</f>
        <v>1245.1100000000001</v>
      </c>
      <c r="H673" s="42">
        <f>SUMIF($B:$B,"Pension",$D:$D)</f>
        <v>22418.62</v>
      </c>
      <c r="I673" s="42">
        <f>SUMIF($B:$B,"Assurances",$D:$D)</f>
        <v>187.25</v>
      </c>
      <c r="J673" s="42">
        <f>SUMIF(B:B,"Banque",E:E)</f>
        <v>934.13999999999987</v>
      </c>
      <c r="K673" s="42">
        <f>SUMIF($B:$B,"Librairie",$E:$E)</f>
        <v>463.80000000000018</v>
      </c>
      <c r="L673" s="42">
        <f>SUMIF($B:$B,"Maison",$E:$E)</f>
        <v>202.39000000000001</v>
      </c>
      <c r="M673" s="40"/>
    </row>
    <row r="674" spans="1:13" x14ac:dyDescent="0.25">
      <c r="A674" s="11"/>
      <c r="E674" s="17"/>
      <c r="F674" s="16" t="str">
        <f>IF(Tableau13[[#This Row],[Colonne1]]="","",F673+Tableau13[[#This Row],[Colonne3]]-Tableau13[[#This Row],[Colonne4]])</f>
        <v/>
      </c>
      <c r="G674" s="43" t="s">
        <v>247</v>
      </c>
      <c r="H674" s="44"/>
      <c r="I674" s="44"/>
      <c r="J674" s="44"/>
      <c r="K674" s="44"/>
      <c r="L674" s="44"/>
      <c r="M674" s="40"/>
    </row>
    <row r="675" spans="1:13" x14ac:dyDescent="0.25">
      <c r="A675" s="11"/>
      <c r="E675" s="17"/>
      <c r="F675" s="16" t="str">
        <f>IF(Tableau13[[#This Row],[Colonne1]]="","",F674+Tableau13[[#This Row],[Colonne3]]-Tableau13[[#This Row],[Colonne4]])</f>
        <v/>
      </c>
      <c r="G675" s="53"/>
      <c r="H675" s="54">
        <f ca="1">H673/MONTH(TODAY())</f>
        <v>2038.0563636363636</v>
      </c>
      <c r="I675" s="54">
        <f t="shared" ref="I675:L675" ca="1" si="2">I673/MONTH(TODAY())</f>
        <v>17.022727272727273</v>
      </c>
      <c r="J675" s="54">
        <f t="shared" ca="1" si="2"/>
        <v>84.921818181818168</v>
      </c>
      <c r="K675" s="54">
        <f t="shared" ca="1" si="2"/>
        <v>42.163636363636378</v>
      </c>
      <c r="L675" s="54">
        <f t="shared" ca="1" si="2"/>
        <v>18.399090909090912</v>
      </c>
      <c r="M675" s="40"/>
    </row>
    <row r="676" spans="1:13" x14ac:dyDescent="0.25">
      <c r="A676" s="11"/>
      <c r="E676" s="17"/>
      <c r="F676" s="16" t="str">
        <f>IF(Tableau13[[#This Row],[Colonne1]]="","",F675+Tableau13[[#This Row],[Colonne3]]-Tableau13[[#This Row],[Colonne4]])</f>
        <v/>
      </c>
      <c r="G676" s="43"/>
      <c r="H676" s="44"/>
      <c r="I676" s="44"/>
      <c r="J676" s="44"/>
      <c r="K676" s="44"/>
      <c r="L676" s="44"/>
      <c r="M676" s="40"/>
    </row>
    <row r="677" spans="1:13" x14ac:dyDescent="0.25">
      <c r="A677" s="11"/>
      <c r="E677" s="17"/>
      <c r="F677" s="16" t="str">
        <f>IF(Tableau13[[#This Row],[Colonne1]]="","",F676+Tableau13[[#This Row],[Colonne3]]-Tableau13[[#This Row],[Colonne4]])</f>
        <v/>
      </c>
      <c r="G677" s="50" t="s">
        <v>146</v>
      </c>
      <c r="H677" s="51" t="s">
        <v>42</v>
      </c>
      <c r="I677" s="51" t="s">
        <v>163</v>
      </c>
      <c r="J677" s="51" t="s">
        <v>88</v>
      </c>
      <c r="K677" s="51" t="s">
        <v>218</v>
      </c>
      <c r="L677" s="51" t="s">
        <v>189</v>
      </c>
      <c r="M677" s="40"/>
    </row>
    <row r="678" spans="1:13" x14ac:dyDescent="0.25">
      <c r="A678" s="11"/>
      <c r="E678" s="17"/>
      <c r="F678" s="16" t="str">
        <f>IF(Tableau13[[#This Row],[Colonne1]]="","",F677+Tableau13[[#This Row],[Colonne3]]-Tableau13[[#This Row],[Colonne4]])</f>
        <v/>
      </c>
      <c r="G678" s="41">
        <f>SUMIF($B:$B,"Privé",$D:$D)</f>
        <v>350</v>
      </c>
      <c r="H678" s="42">
        <f>SUMIF($B:$B,"Electricité",$E:$E)</f>
        <v>1922</v>
      </c>
      <c r="I678" s="42">
        <f>SUMIF($B:$B,"Habillement",$E:$E)</f>
        <v>18.98</v>
      </c>
      <c r="J678" s="42">
        <f>SUMIF($B:$B,"Eaux",$E:$E)</f>
        <v>489.44</v>
      </c>
      <c r="K678" s="42">
        <f>SUMIF($B:$B,"TOM",$E:$E)</f>
        <v>85</v>
      </c>
      <c r="L678" s="42">
        <f>SUMIF($B:$B,"Cotisations",$E:$E)</f>
        <v>25</v>
      </c>
      <c r="M678" s="40"/>
    </row>
    <row r="679" spans="1:13" x14ac:dyDescent="0.25">
      <c r="A679" s="11"/>
      <c r="E679" s="17"/>
      <c r="F679" s="16" t="str">
        <f>IF(Tableau13[[#This Row],[Colonne1]]="","",F678+Tableau13[[#This Row],[Colonne3]]-Tableau13[[#This Row],[Colonne4]])</f>
        <v/>
      </c>
      <c r="G679" s="43" t="s">
        <v>247</v>
      </c>
      <c r="H679" s="44"/>
      <c r="I679" s="44"/>
      <c r="J679" s="44"/>
      <c r="K679" s="44"/>
      <c r="L679" s="44"/>
      <c r="M679" s="40"/>
    </row>
    <row r="680" spans="1:13" x14ac:dyDescent="0.25">
      <c r="A680" s="11"/>
      <c r="E680" s="17"/>
      <c r="F680" s="16" t="str">
        <f>IF(Tableau13[[#This Row],[Colonne1]]="","",F679+Tableau13[[#This Row],[Colonne3]]-Tableau13[[#This Row],[Colonne4]])</f>
        <v/>
      </c>
      <c r="G680" s="55"/>
      <c r="H680" s="54">
        <f ca="1">H678/MONTH(TODAY())</f>
        <v>174.72727272727272</v>
      </c>
      <c r="I680" s="54">
        <f t="shared" ref="I680:L680" ca="1" si="3">I678/MONTH(TODAY())</f>
        <v>1.7254545454545456</v>
      </c>
      <c r="J680" s="54">
        <f t="shared" ca="1" si="3"/>
        <v>44.494545454545452</v>
      </c>
      <c r="K680" s="54">
        <f t="shared" ca="1" si="3"/>
        <v>7.7272727272727275</v>
      </c>
      <c r="L680" s="54">
        <f t="shared" ca="1" si="3"/>
        <v>2.2727272727272729</v>
      </c>
      <c r="M680" s="40"/>
    </row>
    <row r="681" spans="1:13" x14ac:dyDescent="0.25">
      <c r="A681" s="11"/>
      <c r="E681" s="17"/>
      <c r="F681" s="16" t="str">
        <f>IF(Tableau13[[#This Row],[Colonne1]]="","",F680+Tableau13[[#This Row],[Colonne3]]-Tableau13[[#This Row],[Colonne4]])</f>
        <v/>
      </c>
      <c r="G681" s="43"/>
      <c r="H681" s="44"/>
      <c r="I681" s="44"/>
      <c r="J681" s="44"/>
      <c r="K681" s="44"/>
      <c r="L681" s="44"/>
      <c r="M681" s="40"/>
    </row>
    <row r="682" spans="1:13" x14ac:dyDescent="0.25">
      <c r="A682" s="11"/>
      <c r="E682" s="17"/>
      <c r="F682" s="16" t="str">
        <f>IF(Tableau13[[#This Row],[Colonne1]]="","",F681+Tableau13[[#This Row],[Colonne3]]-Tableau13[[#This Row],[Colonne4]])</f>
        <v/>
      </c>
      <c r="G682" s="38"/>
      <c r="H682" s="39"/>
      <c r="I682" s="39"/>
      <c r="J682" s="39"/>
      <c r="K682" s="39"/>
      <c r="L682" s="39"/>
      <c r="M682" s="40"/>
    </row>
    <row r="683" spans="1:13" x14ac:dyDescent="0.25">
      <c r="A683" s="11"/>
      <c r="E683" s="17"/>
      <c r="F683" s="16" t="str">
        <f>IF(Tableau13[[#This Row],[Colonne1]]="","",F682+Tableau13[[#This Row],[Colonne3]]-Tableau13[[#This Row],[Colonne4]])</f>
        <v/>
      </c>
      <c r="G683" s="41"/>
      <c r="H683" s="42"/>
      <c r="I683" s="42"/>
      <c r="J683" s="42"/>
      <c r="K683" s="42"/>
      <c r="L683" s="42"/>
      <c r="M683" s="40"/>
    </row>
    <row r="684" spans="1:13" x14ac:dyDescent="0.25">
      <c r="A684" s="11"/>
      <c r="E684" s="17"/>
      <c r="F684" s="16" t="str">
        <f>IF(Tableau13[[#This Row],[Colonne1]]="","",F683+Tableau13[[#This Row],[Colonne3]]-Tableau13[[#This Row],[Colonne4]])</f>
        <v/>
      </c>
      <c r="G684" s="50" t="s">
        <v>245</v>
      </c>
      <c r="H684" s="51" t="s">
        <v>246</v>
      </c>
      <c r="I684" s="44"/>
      <c r="J684" s="44"/>
      <c r="K684" s="44"/>
      <c r="L684" s="44"/>
      <c r="M684" s="40"/>
    </row>
    <row r="685" spans="1:13" x14ac:dyDescent="0.25">
      <c r="A685" s="11"/>
      <c r="E685" s="17"/>
      <c r="F685" s="16" t="str">
        <f>IF(Tableau13[[#This Row],[Colonne1]]="","",F684+Tableau13[[#This Row],[Colonne3]]-Tableau13[[#This Row],[Colonne4]])</f>
        <v/>
      </c>
      <c r="G685" s="41"/>
      <c r="H685" s="42"/>
      <c r="I685" s="44"/>
      <c r="J685" s="44"/>
      <c r="K685" s="44"/>
      <c r="L685" s="44"/>
      <c r="M685" s="40"/>
    </row>
    <row r="686" spans="1:13" x14ac:dyDescent="0.25">
      <c r="A686" s="11"/>
      <c r="E686" s="17"/>
      <c r="F686" s="16" t="str">
        <f>IF(Tableau13[[#This Row],[Colonne1]]="","",F685+Tableau13[[#This Row],[Colonne3]]-Tableau13[[#This Row],[Colonne4]])</f>
        <v/>
      </c>
      <c r="G686" s="41">
        <f>SUM(E:E)</f>
        <v>26291.39000000001</v>
      </c>
      <c r="H686" s="42">
        <f>SUM(D:D)</f>
        <v>26076.400000000001</v>
      </c>
      <c r="I686" s="44" t="s">
        <v>269</v>
      </c>
      <c r="J686" s="44"/>
      <c r="K686" s="44"/>
      <c r="L686" s="44"/>
      <c r="M686" s="40"/>
    </row>
    <row r="687" spans="1:13" x14ac:dyDescent="0.25">
      <c r="A687" s="11"/>
      <c r="E687" s="17"/>
      <c r="F687" s="16" t="str">
        <f>IF(Tableau13[[#This Row],[Colonne1]]="","",F686+Tableau13[[#This Row],[Colonne3]]-Tableau13[[#This Row],[Colonne4]])</f>
        <v/>
      </c>
      <c r="G687" s="43" t="s">
        <v>247</v>
      </c>
      <c r="H687" s="44"/>
      <c r="I687" s="46">
        <f ca="1">H688-G688</f>
        <v>-19.544545454546551</v>
      </c>
      <c r="J687" s="44"/>
      <c r="K687" s="44"/>
      <c r="L687" s="44"/>
      <c r="M687" s="40"/>
    </row>
    <row r="688" spans="1:13" x14ac:dyDescent="0.25">
      <c r="A688" s="11"/>
      <c r="E688" s="17"/>
      <c r="F688" s="16" t="str">
        <f>IF(Tableau13[[#This Row],[Colonne1]]="","",F687+Tableau13[[#This Row],[Colonne3]]-Tableau13[[#This Row],[Colonne4]])</f>
        <v/>
      </c>
      <c r="G688" s="45">
        <f ca="1">G686/MONTH(TODAY())</f>
        <v>2390.1263636363647</v>
      </c>
      <c r="H688" s="46">
        <f ca="1">H686/MONTH(TODAY())</f>
        <v>2370.5818181818181</v>
      </c>
      <c r="I688" s="44"/>
      <c r="J688" s="44"/>
      <c r="K688" s="44"/>
      <c r="L688" s="44"/>
      <c r="M688" s="40"/>
    </row>
    <row r="689" spans="1:13" x14ac:dyDescent="0.25">
      <c r="A689" s="11"/>
      <c r="E689" s="17"/>
      <c r="F689" s="16" t="str">
        <f>IF(Tableau13[[#This Row],[Colonne1]]="","",F688+Tableau13[[#This Row],[Colonne3]]-Tableau13[[#This Row],[Colonne4]])</f>
        <v/>
      </c>
      <c r="G689" s="43"/>
      <c r="H689" s="44"/>
      <c r="I689" s="44"/>
      <c r="J689" s="44"/>
      <c r="K689" s="44"/>
      <c r="L689" s="44"/>
      <c r="M689" s="40"/>
    </row>
    <row r="690" spans="1:13" x14ac:dyDescent="0.25">
      <c r="A690" s="11"/>
      <c r="E690" s="17"/>
      <c r="F690" s="16" t="str">
        <f>IF(Tableau13[[#This Row],[Colonne1]]="","",F689+Tableau13[[#This Row],[Colonne3]]-Tableau13[[#This Row],[Colonne4]])</f>
        <v/>
      </c>
      <c r="G690" s="43"/>
      <c r="H690" s="44"/>
      <c r="I690" s="44"/>
      <c r="J690" s="44"/>
      <c r="K690" s="44"/>
      <c r="L690" s="44"/>
      <c r="M690" s="40"/>
    </row>
    <row r="691" spans="1:13" ht="15.75" thickBot="1" x14ac:dyDescent="0.3">
      <c r="A691" s="11"/>
      <c r="E691" s="17"/>
      <c r="F691" s="16" t="str">
        <f>IF(Tableau13[[#This Row],[Colonne1]]="","",F690+Tableau13[[#This Row],[Colonne3]]-Tableau13[[#This Row],[Colonne4]])</f>
        <v/>
      </c>
      <c r="G691" s="47"/>
      <c r="H691" s="48"/>
      <c r="I691" s="48"/>
      <c r="J691" s="48"/>
      <c r="K691" s="48"/>
      <c r="L691" s="48"/>
      <c r="M691" s="49"/>
    </row>
    <row r="692" spans="1:13" ht="15.75" thickTop="1" x14ac:dyDescent="0.25">
      <c r="A692" s="11"/>
      <c r="E692" s="17"/>
      <c r="F692" s="16" t="str">
        <f>IF(Tableau13[[#This Row],[Colonne1]]="","",F691+Tableau13[[#This Row],[Colonne3]]-Tableau13[[#This Row],[Colonne4]])</f>
        <v/>
      </c>
    </row>
    <row r="693" spans="1:13" x14ac:dyDescent="0.25">
      <c r="A693" s="11"/>
      <c r="E693" s="17"/>
      <c r="F693" s="16" t="str">
        <f>IF(Tableau13[[#This Row],[Colonne1]]="","",F692+Tableau13[[#This Row],[Colonne3]]-Tableau13[[#This Row],[Colonne4]])</f>
        <v/>
      </c>
    </row>
    <row r="694" spans="1:13" x14ac:dyDescent="0.25">
      <c r="A694" s="11"/>
      <c r="E694" s="17"/>
      <c r="F694" s="16" t="str">
        <f>IF(Tableau13[[#This Row],[Colonne1]]="","",F693+Tableau13[[#This Row],[Colonne3]]-Tableau13[[#This Row],[Colonne4]])</f>
        <v/>
      </c>
    </row>
    <row r="695" spans="1:13" x14ac:dyDescent="0.25">
      <c r="A695" s="11"/>
      <c r="E695" s="17"/>
      <c r="F695" s="16" t="str">
        <f>IF(Tableau13[[#This Row],[Colonne1]]="","",F694+Tableau13[[#This Row],[Colonne3]]-Tableau13[[#This Row],[Colonne4]])</f>
        <v/>
      </c>
    </row>
    <row r="696" spans="1:13" x14ac:dyDescent="0.25">
      <c r="A696" s="11"/>
      <c r="E696" s="17"/>
      <c r="F696" s="16" t="str">
        <f>IF(Tableau13[[#This Row],[Colonne1]]="","",F695+Tableau13[[#This Row],[Colonne3]]-Tableau13[[#This Row],[Colonne4]])</f>
        <v/>
      </c>
    </row>
    <row r="697" spans="1:13" x14ac:dyDescent="0.25">
      <c r="A697" s="11"/>
      <c r="E697" s="17"/>
      <c r="F697" s="16" t="str">
        <f>IF(Tableau13[[#This Row],[Colonne1]]="","",F696+Tableau13[[#This Row],[Colonne3]]-Tableau13[[#This Row],[Colonne4]])</f>
        <v/>
      </c>
    </row>
    <row r="698" spans="1:13" x14ac:dyDescent="0.25">
      <c r="A698" s="11"/>
      <c r="E698" s="17"/>
      <c r="F698" s="16" t="str">
        <f>IF(Tableau13[[#This Row],[Colonne1]]="","",F697+Tableau13[[#This Row],[Colonne3]]-Tableau13[[#This Row],[Colonne4]])</f>
        <v/>
      </c>
    </row>
    <row r="699" spans="1:13" x14ac:dyDescent="0.25">
      <c r="A699" s="11"/>
      <c r="E699" s="17"/>
      <c r="F699" s="16" t="str">
        <f>IF(Tableau13[[#This Row],[Colonne1]]="","",F698+Tableau13[[#This Row],[Colonne3]]-Tableau13[[#This Row],[Colonne4]])</f>
        <v/>
      </c>
    </row>
    <row r="700" spans="1:13" x14ac:dyDescent="0.25">
      <c r="A700" s="11"/>
      <c r="E700" s="17"/>
      <c r="F700" s="16" t="str">
        <f>IF(Tableau13[[#This Row],[Colonne1]]="","",F699+Tableau13[[#This Row],[Colonne3]]-Tableau13[[#This Row],[Colonne4]])</f>
        <v/>
      </c>
    </row>
    <row r="701" spans="1:13" x14ac:dyDescent="0.25">
      <c r="E701" s="5" t="str">
        <f>IF(A701="","",#REF!+C701-D701)</f>
        <v/>
      </c>
    </row>
    <row r="702" spans="1:13" x14ac:dyDescent="0.25">
      <c r="E702" s="5" t="str">
        <f t="shared" ref="E702:E708" si="4">IF(A702="","",E701+C702-D702)</f>
        <v/>
      </c>
    </row>
    <row r="703" spans="1:13" x14ac:dyDescent="0.25">
      <c r="E703" s="5" t="str">
        <f t="shared" si="4"/>
        <v/>
      </c>
    </row>
    <row r="704" spans="1:13" x14ac:dyDescent="0.25">
      <c r="E704" s="5" t="str">
        <f t="shared" si="4"/>
        <v/>
      </c>
    </row>
    <row r="705" spans="5:5" x14ac:dyDescent="0.25">
      <c r="E705" s="5" t="str">
        <f t="shared" si="4"/>
        <v/>
      </c>
    </row>
    <row r="706" spans="5:5" x14ac:dyDescent="0.25">
      <c r="E706" s="5" t="str">
        <f t="shared" si="4"/>
        <v/>
      </c>
    </row>
    <row r="707" spans="5:5" x14ac:dyDescent="0.25">
      <c r="E707" s="5" t="str">
        <f t="shared" si="4"/>
        <v/>
      </c>
    </row>
    <row r="708" spans="5:5" x14ac:dyDescent="0.25">
      <c r="E708" s="5" t="str">
        <f t="shared" si="4"/>
        <v/>
      </c>
    </row>
    <row r="709" spans="5:5" x14ac:dyDescent="0.25">
      <c r="E709" s="5" t="str">
        <f>IF(A709="","",#REF!+C709-D709)</f>
        <v/>
      </c>
    </row>
    <row r="710" spans="5:5" x14ac:dyDescent="0.25">
      <c r="E710" s="5" t="str">
        <f t="shared" ref="E710:E770" si="5">IF(A710="","",E709+C710-D710)</f>
        <v/>
      </c>
    </row>
    <row r="711" spans="5:5" x14ac:dyDescent="0.25">
      <c r="E711" s="5" t="str">
        <f t="shared" si="5"/>
        <v/>
      </c>
    </row>
    <row r="712" spans="5:5" x14ac:dyDescent="0.25">
      <c r="E712" s="5" t="str">
        <f t="shared" si="5"/>
        <v/>
      </c>
    </row>
    <row r="713" spans="5:5" x14ac:dyDescent="0.25">
      <c r="E713" s="5" t="str">
        <f t="shared" si="5"/>
        <v/>
      </c>
    </row>
    <row r="714" spans="5:5" x14ac:dyDescent="0.25">
      <c r="E714" s="5" t="str">
        <f t="shared" si="5"/>
        <v/>
      </c>
    </row>
    <row r="715" spans="5:5" x14ac:dyDescent="0.25">
      <c r="E715" s="5" t="str">
        <f t="shared" si="5"/>
        <v/>
      </c>
    </row>
    <row r="716" spans="5:5" x14ac:dyDescent="0.25">
      <c r="E716" s="5" t="str">
        <f t="shared" si="5"/>
        <v/>
      </c>
    </row>
    <row r="717" spans="5:5" x14ac:dyDescent="0.25">
      <c r="E717" s="5" t="str">
        <f t="shared" si="5"/>
        <v/>
      </c>
    </row>
    <row r="718" spans="5:5" x14ac:dyDescent="0.25">
      <c r="E718" s="5" t="str">
        <f t="shared" si="5"/>
        <v/>
      </c>
    </row>
    <row r="719" spans="5:5" x14ac:dyDescent="0.25">
      <c r="E719" s="5" t="str">
        <f t="shared" si="5"/>
        <v/>
      </c>
    </row>
    <row r="720" spans="5:5" x14ac:dyDescent="0.25">
      <c r="E720" s="5" t="str">
        <f t="shared" si="5"/>
        <v/>
      </c>
    </row>
    <row r="721" spans="5:5" x14ac:dyDescent="0.25">
      <c r="E721" s="5" t="str">
        <f t="shared" si="5"/>
        <v/>
      </c>
    </row>
    <row r="722" spans="5:5" x14ac:dyDescent="0.25">
      <c r="E722" s="5" t="str">
        <f t="shared" si="5"/>
        <v/>
      </c>
    </row>
    <row r="723" spans="5:5" x14ac:dyDescent="0.25">
      <c r="E723" s="5" t="str">
        <f t="shared" si="5"/>
        <v/>
      </c>
    </row>
    <row r="724" spans="5:5" x14ac:dyDescent="0.25">
      <c r="E724" s="5" t="str">
        <f t="shared" si="5"/>
        <v/>
      </c>
    </row>
    <row r="725" spans="5:5" x14ac:dyDescent="0.25">
      <c r="E725" s="5" t="str">
        <f t="shared" si="5"/>
        <v/>
      </c>
    </row>
    <row r="726" spans="5:5" x14ac:dyDescent="0.25">
      <c r="E726" s="5" t="str">
        <f t="shared" si="5"/>
        <v/>
      </c>
    </row>
    <row r="727" spans="5:5" x14ac:dyDescent="0.25">
      <c r="E727" s="5" t="str">
        <f t="shared" si="5"/>
        <v/>
      </c>
    </row>
    <row r="728" spans="5:5" x14ac:dyDescent="0.25">
      <c r="E728" s="5" t="str">
        <f t="shared" si="5"/>
        <v/>
      </c>
    </row>
    <row r="729" spans="5:5" x14ac:dyDescent="0.25">
      <c r="E729" s="5" t="str">
        <f t="shared" si="5"/>
        <v/>
      </c>
    </row>
    <row r="730" spans="5:5" x14ac:dyDescent="0.25">
      <c r="E730" s="5" t="str">
        <f t="shared" si="5"/>
        <v/>
      </c>
    </row>
    <row r="731" spans="5:5" x14ac:dyDescent="0.25">
      <c r="E731" s="5" t="str">
        <f t="shared" si="5"/>
        <v/>
      </c>
    </row>
    <row r="732" spans="5:5" x14ac:dyDescent="0.25">
      <c r="E732" s="5" t="str">
        <f t="shared" si="5"/>
        <v/>
      </c>
    </row>
    <row r="733" spans="5:5" x14ac:dyDescent="0.25">
      <c r="E733" s="5" t="str">
        <f t="shared" si="5"/>
        <v/>
      </c>
    </row>
    <row r="734" spans="5:5" x14ac:dyDescent="0.25">
      <c r="E734" s="5" t="str">
        <f t="shared" si="5"/>
        <v/>
      </c>
    </row>
    <row r="735" spans="5:5" x14ac:dyDescent="0.25">
      <c r="E735" s="5" t="str">
        <f t="shared" si="5"/>
        <v/>
      </c>
    </row>
    <row r="736" spans="5:5" x14ac:dyDescent="0.25">
      <c r="E736" s="5" t="str">
        <f t="shared" si="5"/>
        <v/>
      </c>
    </row>
    <row r="737" spans="5:5" x14ac:dyDescent="0.25">
      <c r="E737" s="5" t="str">
        <f t="shared" si="5"/>
        <v/>
      </c>
    </row>
    <row r="738" spans="5:5" x14ac:dyDescent="0.25">
      <c r="E738" s="5" t="str">
        <f t="shared" si="5"/>
        <v/>
      </c>
    </row>
    <row r="739" spans="5:5" x14ac:dyDescent="0.25">
      <c r="E739" s="5" t="str">
        <f t="shared" si="5"/>
        <v/>
      </c>
    </row>
    <row r="740" spans="5:5" x14ac:dyDescent="0.25">
      <c r="E740" s="5" t="str">
        <f t="shared" si="5"/>
        <v/>
      </c>
    </row>
    <row r="741" spans="5:5" x14ac:dyDescent="0.25">
      <c r="E741" s="5" t="str">
        <f t="shared" si="5"/>
        <v/>
      </c>
    </row>
    <row r="742" spans="5:5" x14ac:dyDescent="0.25">
      <c r="E742" s="5" t="str">
        <f t="shared" si="5"/>
        <v/>
      </c>
    </row>
    <row r="743" spans="5:5" x14ac:dyDescent="0.25">
      <c r="E743" s="5" t="str">
        <f t="shared" si="5"/>
        <v/>
      </c>
    </row>
    <row r="744" spans="5:5" x14ac:dyDescent="0.25">
      <c r="E744" s="5" t="str">
        <f t="shared" si="5"/>
        <v/>
      </c>
    </row>
    <row r="745" spans="5:5" x14ac:dyDescent="0.25">
      <c r="E745" s="5" t="str">
        <f t="shared" si="5"/>
        <v/>
      </c>
    </row>
    <row r="746" spans="5:5" x14ac:dyDescent="0.25">
      <c r="E746" s="5" t="str">
        <f t="shared" si="5"/>
        <v/>
      </c>
    </row>
    <row r="747" spans="5:5" x14ac:dyDescent="0.25">
      <c r="E747" s="5" t="str">
        <f t="shared" si="5"/>
        <v/>
      </c>
    </row>
    <row r="748" spans="5:5" x14ac:dyDescent="0.25">
      <c r="E748" s="5" t="str">
        <f t="shared" si="5"/>
        <v/>
      </c>
    </row>
    <row r="749" spans="5:5" x14ac:dyDescent="0.25">
      <c r="E749" s="5" t="str">
        <f t="shared" si="5"/>
        <v/>
      </c>
    </row>
    <row r="750" spans="5:5" x14ac:dyDescent="0.25">
      <c r="E750" s="5" t="str">
        <f t="shared" si="5"/>
        <v/>
      </c>
    </row>
    <row r="751" spans="5:5" x14ac:dyDescent="0.25">
      <c r="E751" s="5" t="str">
        <f t="shared" si="5"/>
        <v/>
      </c>
    </row>
    <row r="752" spans="5:5" x14ac:dyDescent="0.25">
      <c r="E752" s="5" t="str">
        <f t="shared" si="5"/>
        <v/>
      </c>
    </row>
    <row r="753" spans="5:5" x14ac:dyDescent="0.25">
      <c r="E753" s="5" t="str">
        <f t="shared" si="5"/>
        <v/>
      </c>
    </row>
    <row r="754" spans="5:5" x14ac:dyDescent="0.25">
      <c r="E754" s="5" t="str">
        <f t="shared" si="5"/>
        <v/>
      </c>
    </row>
    <row r="755" spans="5:5" x14ac:dyDescent="0.25">
      <c r="E755" s="5" t="str">
        <f t="shared" si="5"/>
        <v/>
      </c>
    </row>
    <row r="756" spans="5:5" x14ac:dyDescent="0.25">
      <c r="E756" s="5" t="str">
        <f t="shared" si="5"/>
        <v/>
      </c>
    </row>
    <row r="757" spans="5:5" x14ac:dyDescent="0.25">
      <c r="E757" s="5" t="str">
        <f t="shared" si="5"/>
        <v/>
      </c>
    </row>
    <row r="758" spans="5:5" x14ac:dyDescent="0.25">
      <c r="E758" s="5" t="str">
        <f t="shared" si="5"/>
        <v/>
      </c>
    </row>
    <row r="759" spans="5:5" x14ac:dyDescent="0.25">
      <c r="E759" s="5" t="str">
        <f t="shared" si="5"/>
        <v/>
      </c>
    </row>
    <row r="760" spans="5:5" x14ac:dyDescent="0.25">
      <c r="E760" s="5" t="str">
        <f t="shared" si="5"/>
        <v/>
      </c>
    </row>
    <row r="761" spans="5:5" x14ac:dyDescent="0.25">
      <c r="E761" s="5" t="str">
        <f t="shared" si="5"/>
        <v/>
      </c>
    </row>
    <row r="762" spans="5:5" x14ac:dyDescent="0.25">
      <c r="E762" s="5" t="str">
        <f t="shared" si="5"/>
        <v/>
      </c>
    </row>
    <row r="763" spans="5:5" x14ac:dyDescent="0.25">
      <c r="E763" s="5" t="str">
        <f t="shared" si="5"/>
        <v/>
      </c>
    </row>
    <row r="764" spans="5:5" x14ac:dyDescent="0.25">
      <c r="E764" s="5" t="str">
        <f t="shared" si="5"/>
        <v/>
      </c>
    </row>
    <row r="765" spans="5:5" x14ac:dyDescent="0.25">
      <c r="E765" s="5" t="str">
        <f t="shared" si="5"/>
        <v/>
      </c>
    </row>
    <row r="766" spans="5:5" x14ac:dyDescent="0.25">
      <c r="E766" s="5" t="str">
        <f t="shared" si="5"/>
        <v/>
      </c>
    </row>
    <row r="767" spans="5:5" x14ac:dyDescent="0.25">
      <c r="E767" s="5" t="str">
        <f t="shared" si="5"/>
        <v/>
      </c>
    </row>
    <row r="768" spans="5:5" x14ac:dyDescent="0.25">
      <c r="E768" s="5" t="str">
        <f t="shared" si="5"/>
        <v/>
      </c>
    </row>
    <row r="769" spans="5:5" x14ac:dyDescent="0.25">
      <c r="E769" s="5" t="str">
        <f t="shared" si="5"/>
        <v/>
      </c>
    </row>
    <row r="770" spans="5:5" x14ac:dyDescent="0.25">
      <c r="E770" s="5" t="str">
        <f t="shared" si="5"/>
        <v/>
      </c>
    </row>
    <row r="771" spans="5:5" x14ac:dyDescent="0.25">
      <c r="E771" s="5" t="str">
        <f t="shared" ref="E771:E834" si="6">IF(A771="","",E770+C771-D771)</f>
        <v/>
      </c>
    </row>
    <row r="772" spans="5:5" x14ac:dyDescent="0.25">
      <c r="E772" s="5" t="str">
        <f t="shared" si="6"/>
        <v/>
      </c>
    </row>
    <row r="773" spans="5:5" x14ac:dyDescent="0.25">
      <c r="E773" s="5" t="str">
        <f t="shared" si="6"/>
        <v/>
      </c>
    </row>
    <row r="774" spans="5:5" x14ac:dyDescent="0.25">
      <c r="E774" s="5" t="str">
        <f t="shared" si="6"/>
        <v/>
      </c>
    </row>
    <row r="775" spans="5:5" x14ac:dyDescent="0.25">
      <c r="E775" s="5" t="str">
        <f t="shared" si="6"/>
        <v/>
      </c>
    </row>
    <row r="776" spans="5:5" x14ac:dyDescent="0.25">
      <c r="E776" s="5" t="str">
        <f t="shared" si="6"/>
        <v/>
      </c>
    </row>
    <row r="777" spans="5:5" x14ac:dyDescent="0.25">
      <c r="E777" s="5" t="str">
        <f t="shared" si="6"/>
        <v/>
      </c>
    </row>
    <row r="778" spans="5:5" x14ac:dyDescent="0.25">
      <c r="E778" s="5" t="str">
        <f t="shared" si="6"/>
        <v/>
      </c>
    </row>
    <row r="779" spans="5:5" x14ac:dyDescent="0.25">
      <c r="E779" s="5" t="str">
        <f t="shared" si="6"/>
        <v/>
      </c>
    </row>
    <row r="780" spans="5:5" x14ac:dyDescent="0.25">
      <c r="E780" s="5" t="str">
        <f t="shared" si="6"/>
        <v/>
      </c>
    </row>
    <row r="781" spans="5:5" x14ac:dyDescent="0.25">
      <c r="E781" s="5" t="str">
        <f t="shared" si="6"/>
        <v/>
      </c>
    </row>
    <row r="782" spans="5:5" x14ac:dyDescent="0.25">
      <c r="E782" s="5" t="str">
        <f t="shared" si="6"/>
        <v/>
      </c>
    </row>
    <row r="783" spans="5:5" x14ac:dyDescent="0.25">
      <c r="E783" s="5" t="str">
        <f t="shared" si="6"/>
        <v/>
      </c>
    </row>
    <row r="784" spans="5:5" x14ac:dyDescent="0.25">
      <c r="E784" s="5" t="str">
        <f t="shared" si="6"/>
        <v/>
      </c>
    </row>
    <row r="785" spans="5:5" x14ac:dyDescent="0.25">
      <c r="E785" s="5" t="str">
        <f t="shared" si="6"/>
        <v/>
      </c>
    </row>
    <row r="786" spans="5:5" x14ac:dyDescent="0.25">
      <c r="E786" s="5" t="str">
        <f t="shared" si="6"/>
        <v/>
      </c>
    </row>
    <row r="787" spans="5:5" x14ac:dyDescent="0.25">
      <c r="E787" s="5" t="str">
        <f t="shared" si="6"/>
        <v/>
      </c>
    </row>
    <row r="788" spans="5:5" x14ac:dyDescent="0.25">
      <c r="E788" s="5" t="str">
        <f t="shared" si="6"/>
        <v/>
      </c>
    </row>
    <row r="789" spans="5:5" x14ac:dyDescent="0.25">
      <c r="E789" s="5" t="str">
        <f t="shared" si="6"/>
        <v/>
      </c>
    </row>
    <row r="790" spans="5:5" x14ac:dyDescent="0.25">
      <c r="E790" s="5" t="str">
        <f t="shared" si="6"/>
        <v/>
      </c>
    </row>
    <row r="791" spans="5:5" x14ac:dyDescent="0.25">
      <c r="E791" s="5" t="str">
        <f t="shared" si="6"/>
        <v/>
      </c>
    </row>
    <row r="792" spans="5:5" x14ac:dyDescent="0.25">
      <c r="E792" s="5" t="str">
        <f t="shared" si="6"/>
        <v/>
      </c>
    </row>
    <row r="793" spans="5:5" x14ac:dyDescent="0.25">
      <c r="E793" s="5" t="str">
        <f t="shared" si="6"/>
        <v/>
      </c>
    </row>
    <row r="794" spans="5:5" x14ac:dyDescent="0.25">
      <c r="E794" s="5" t="str">
        <f t="shared" si="6"/>
        <v/>
      </c>
    </row>
    <row r="795" spans="5:5" x14ac:dyDescent="0.25">
      <c r="E795" s="5" t="str">
        <f t="shared" si="6"/>
        <v/>
      </c>
    </row>
    <row r="796" spans="5:5" x14ac:dyDescent="0.25">
      <c r="E796" s="5" t="str">
        <f t="shared" si="6"/>
        <v/>
      </c>
    </row>
    <row r="797" spans="5:5" x14ac:dyDescent="0.25">
      <c r="E797" s="5" t="str">
        <f t="shared" si="6"/>
        <v/>
      </c>
    </row>
    <row r="798" spans="5:5" x14ac:dyDescent="0.25">
      <c r="E798" s="5" t="str">
        <f t="shared" si="6"/>
        <v/>
      </c>
    </row>
    <row r="799" spans="5:5" x14ac:dyDescent="0.25">
      <c r="E799" s="5" t="str">
        <f t="shared" si="6"/>
        <v/>
      </c>
    </row>
    <row r="800" spans="5:5" x14ac:dyDescent="0.25">
      <c r="E800" s="5" t="str">
        <f t="shared" si="6"/>
        <v/>
      </c>
    </row>
    <row r="801" spans="5:5" x14ac:dyDescent="0.25">
      <c r="E801" s="5" t="str">
        <f t="shared" si="6"/>
        <v/>
      </c>
    </row>
    <row r="802" spans="5:5" x14ac:dyDescent="0.25">
      <c r="E802" s="5" t="str">
        <f t="shared" si="6"/>
        <v/>
      </c>
    </row>
    <row r="803" spans="5:5" x14ac:dyDescent="0.25">
      <c r="E803" s="5" t="str">
        <f t="shared" si="6"/>
        <v/>
      </c>
    </row>
    <row r="804" spans="5:5" x14ac:dyDescent="0.25">
      <c r="E804" s="5" t="str">
        <f t="shared" si="6"/>
        <v/>
      </c>
    </row>
    <row r="805" spans="5:5" x14ac:dyDescent="0.25">
      <c r="E805" s="5" t="str">
        <f t="shared" si="6"/>
        <v/>
      </c>
    </row>
    <row r="806" spans="5:5" x14ac:dyDescent="0.25">
      <c r="E806" s="5" t="str">
        <f t="shared" si="6"/>
        <v/>
      </c>
    </row>
    <row r="807" spans="5:5" x14ac:dyDescent="0.25">
      <c r="E807" s="5" t="str">
        <f t="shared" si="6"/>
        <v/>
      </c>
    </row>
    <row r="808" spans="5:5" x14ac:dyDescent="0.25">
      <c r="E808" s="5" t="str">
        <f t="shared" si="6"/>
        <v/>
      </c>
    </row>
    <row r="809" spans="5:5" x14ac:dyDescent="0.25">
      <c r="E809" s="5" t="str">
        <f t="shared" si="6"/>
        <v/>
      </c>
    </row>
    <row r="810" spans="5:5" x14ac:dyDescent="0.25">
      <c r="E810" s="5" t="str">
        <f t="shared" si="6"/>
        <v/>
      </c>
    </row>
    <row r="811" spans="5:5" x14ac:dyDescent="0.25">
      <c r="E811" s="5" t="str">
        <f t="shared" si="6"/>
        <v/>
      </c>
    </row>
    <row r="812" spans="5:5" x14ac:dyDescent="0.25">
      <c r="E812" s="5" t="str">
        <f t="shared" si="6"/>
        <v/>
      </c>
    </row>
    <row r="813" spans="5:5" x14ac:dyDescent="0.25">
      <c r="E813" s="5" t="str">
        <f t="shared" si="6"/>
        <v/>
      </c>
    </row>
    <row r="814" spans="5:5" x14ac:dyDescent="0.25">
      <c r="E814" s="5" t="str">
        <f t="shared" si="6"/>
        <v/>
      </c>
    </row>
    <row r="815" spans="5:5" x14ac:dyDescent="0.25">
      <c r="E815" s="5" t="str">
        <f t="shared" si="6"/>
        <v/>
      </c>
    </row>
    <row r="816" spans="5:5" x14ac:dyDescent="0.25">
      <c r="E816" s="5" t="str">
        <f t="shared" si="6"/>
        <v/>
      </c>
    </row>
    <row r="817" spans="5:5" x14ac:dyDescent="0.25">
      <c r="E817" s="5" t="str">
        <f t="shared" si="6"/>
        <v/>
      </c>
    </row>
    <row r="818" spans="5:5" x14ac:dyDescent="0.25">
      <c r="E818" s="5" t="str">
        <f t="shared" si="6"/>
        <v/>
      </c>
    </row>
    <row r="819" spans="5:5" x14ac:dyDescent="0.25">
      <c r="E819" s="5" t="str">
        <f t="shared" si="6"/>
        <v/>
      </c>
    </row>
    <row r="820" spans="5:5" x14ac:dyDescent="0.25">
      <c r="E820" s="5" t="str">
        <f t="shared" si="6"/>
        <v/>
      </c>
    </row>
    <row r="821" spans="5:5" x14ac:dyDescent="0.25">
      <c r="E821" s="5" t="str">
        <f t="shared" si="6"/>
        <v/>
      </c>
    </row>
    <row r="822" spans="5:5" x14ac:dyDescent="0.25">
      <c r="E822" s="5" t="str">
        <f t="shared" si="6"/>
        <v/>
      </c>
    </row>
    <row r="823" spans="5:5" x14ac:dyDescent="0.25">
      <c r="E823" s="5" t="str">
        <f t="shared" si="6"/>
        <v/>
      </c>
    </row>
    <row r="824" spans="5:5" x14ac:dyDescent="0.25">
      <c r="E824" s="5" t="str">
        <f t="shared" si="6"/>
        <v/>
      </c>
    </row>
    <row r="825" spans="5:5" x14ac:dyDescent="0.25">
      <c r="E825" s="5" t="str">
        <f t="shared" si="6"/>
        <v/>
      </c>
    </row>
    <row r="826" spans="5:5" x14ac:dyDescent="0.25">
      <c r="E826" s="5" t="str">
        <f t="shared" si="6"/>
        <v/>
      </c>
    </row>
    <row r="827" spans="5:5" x14ac:dyDescent="0.25">
      <c r="E827" s="5" t="str">
        <f t="shared" si="6"/>
        <v/>
      </c>
    </row>
    <row r="828" spans="5:5" x14ac:dyDescent="0.25">
      <c r="E828" s="5" t="str">
        <f t="shared" si="6"/>
        <v/>
      </c>
    </row>
    <row r="829" spans="5:5" x14ac:dyDescent="0.25">
      <c r="E829" s="5" t="str">
        <f t="shared" si="6"/>
        <v/>
      </c>
    </row>
    <row r="830" spans="5:5" x14ac:dyDescent="0.25">
      <c r="E830" s="5" t="str">
        <f t="shared" si="6"/>
        <v/>
      </c>
    </row>
    <row r="831" spans="5:5" x14ac:dyDescent="0.25">
      <c r="E831" s="5" t="str">
        <f t="shared" si="6"/>
        <v/>
      </c>
    </row>
    <row r="832" spans="5:5" x14ac:dyDescent="0.25">
      <c r="E832" s="5" t="str">
        <f t="shared" si="6"/>
        <v/>
      </c>
    </row>
    <row r="833" spans="5:5" x14ac:dyDescent="0.25">
      <c r="E833" s="5" t="str">
        <f t="shared" si="6"/>
        <v/>
      </c>
    </row>
    <row r="834" spans="5:5" x14ac:dyDescent="0.25">
      <c r="E834" s="5" t="str">
        <f t="shared" si="6"/>
        <v/>
      </c>
    </row>
    <row r="835" spans="5:5" x14ac:dyDescent="0.25">
      <c r="E835" s="5" t="str">
        <f t="shared" ref="E835:E898" si="7">IF(A835="","",E834+C835-D835)</f>
        <v/>
      </c>
    </row>
    <row r="836" spans="5:5" x14ac:dyDescent="0.25">
      <c r="E836" s="5" t="str">
        <f t="shared" si="7"/>
        <v/>
      </c>
    </row>
    <row r="837" spans="5:5" x14ac:dyDescent="0.25">
      <c r="E837" s="5" t="str">
        <f t="shared" si="7"/>
        <v/>
      </c>
    </row>
    <row r="838" spans="5:5" x14ac:dyDescent="0.25">
      <c r="E838" s="5" t="str">
        <f t="shared" si="7"/>
        <v/>
      </c>
    </row>
    <row r="839" spans="5:5" x14ac:dyDescent="0.25">
      <c r="E839" s="5" t="str">
        <f t="shared" si="7"/>
        <v/>
      </c>
    </row>
    <row r="840" spans="5:5" x14ac:dyDescent="0.25">
      <c r="E840" s="5" t="str">
        <f t="shared" si="7"/>
        <v/>
      </c>
    </row>
    <row r="841" spans="5:5" x14ac:dyDescent="0.25">
      <c r="E841" s="5" t="str">
        <f t="shared" si="7"/>
        <v/>
      </c>
    </row>
    <row r="842" spans="5:5" x14ac:dyDescent="0.25">
      <c r="E842" s="5" t="str">
        <f t="shared" si="7"/>
        <v/>
      </c>
    </row>
    <row r="843" spans="5:5" x14ac:dyDescent="0.25">
      <c r="E843" s="5" t="str">
        <f t="shared" si="7"/>
        <v/>
      </c>
    </row>
    <row r="844" spans="5:5" x14ac:dyDescent="0.25">
      <c r="E844" s="5" t="str">
        <f t="shared" si="7"/>
        <v/>
      </c>
    </row>
    <row r="845" spans="5:5" x14ac:dyDescent="0.25">
      <c r="E845" s="5" t="str">
        <f t="shared" si="7"/>
        <v/>
      </c>
    </row>
    <row r="846" spans="5:5" x14ac:dyDescent="0.25">
      <c r="E846" s="5" t="str">
        <f t="shared" si="7"/>
        <v/>
      </c>
    </row>
    <row r="847" spans="5:5" x14ac:dyDescent="0.25">
      <c r="E847" s="5" t="str">
        <f t="shared" si="7"/>
        <v/>
      </c>
    </row>
    <row r="848" spans="5:5" x14ac:dyDescent="0.25">
      <c r="E848" s="5" t="str">
        <f t="shared" si="7"/>
        <v/>
      </c>
    </row>
    <row r="849" spans="5:5" x14ac:dyDescent="0.25">
      <c r="E849" s="5" t="str">
        <f t="shared" si="7"/>
        <v/>
      </c>
    </row>
    <row r="850" spans="5:5" x14ac:dyDescent="0.25">
      <c r="E850" s="5" t="str">
        <f t="shared" si="7"/>
        <v/>
      </c>
    </row>
    <row r="851" spans="5:5" x14ac:dyDescent="0.25">
      <c r="E851" s="5" t="str">
        <f t="shared" si="7"/>
        <v/>
      </c>
    </row>
    <row r="852" spans="5:5" x14ac:dyDescent="0.25">
      <c r="E852" s="5" t="str">
        <f t="shared" si="7"/>
        <v/>
      </c>
    </row>
    <row r="853" spans="5:5" x14ac:dyDescent="0.25">
      <c r="E853" s="5" t="str">
        <f t="shared" si="7"/>
        <v/>
      </c>
    </row>
    <row r="854" spans="5:5" x14ac:dyDescent="0.25">
      <c r="E854" s="5" t="str">
        <f t="shared" si="7"/>
        <v/>
      </c>
    </row>
    <row r="855" spans="5:5" x14ac:dyDescent="0.25">
      <c r="E855" s="5" t="str">
        <f t="shared" si="7"/>
        <v/>
      </c>
    </row>
    <row r="856" spans="5:5" x14ac:dyDescent="0.25">
      <c r="E856" s="5" t="str">
        <f t="shared" si="7"/>
        <v/>
      </c>
    </row>
    <row r="857" spans="5:5" x14ac:dyDescent="0.25">
      <c r="E857" s="5" t="str">
        <f t="shared" si="7"/>
        <v/>
      </c>
    </row>
    <row r="858" spans="5:5" x14ac:dyDescent="0.25">
      <c r="E858" s="5" t="str">
        <f t="shared" si="7"/>
        <v/>
      </c>
    </row>
    <row r="859" spans="5:5" x14ac:dyDescent="0.25">
      <c r="E859" s="5" t="str">
        <f t="shared" si="7"/>
        <v/>
      </c>
    </row>
    <row r="860" spans="5:5" x14ac:dyDescent="0.25">
      <c r="E860" s="5" t="str">
        <f t="shared" si="7"/>
        <v/>
      </c>
    </row>
    <row r="861" spans="5:5" x14ac:dyDescent="0.25">
      <c r="E861" s="5" t="str">
        <f t="shared" si="7"/>
        <v/>
      </c>
    </row>
    <row r="862" spans="5:5" x14ac:dyDescent="0.25">
      <c r="E862" s="5" t="str">
        <f t="shared" si="7"/>
        <v/>
      </c>
    </row>
    <row r="863" spans="5:5" x14ac:dyDescent="0.25">
      <c r="E863" s="5" t="str">
        <f t="shared" si="7"/>
        <v/>
      </c>
    </row>
    <row r="864" spans="5:5" x14ac:dyDescent="0.25">
      <c r="E864" s="5" t="str">
        <f t="shared" si="7"/>
        <v/>
      </c>
    </row>
    <row r="865" spans="5:5" x14ac:dyDescent="0.25">
      <c r="E865" s="5" t="str">
        <f t="shared" si="7"/>
        <v/>
      </c>
    </row>
    <row r="866" spans="5:5" x14ac:dyDescent="0.25">
      <c r="E866" s="5" t="str">
        <f t="shared" si="7"/>
        <v/>
      </c>
    </row>
    <row r="867" spans="5:5" x14ac:dyDescent="0.25">
      <c r="E867" s="5" t="str">
        <f t="shared" si="7"/>
        <v/>
      </c>
    </row>
    <row r="868" spans="5:5" x14ac:dyDescent="0.25">
      <c r="E868" s="5" t="str">
        <f t="shared" si="7"/>
        <v/>
      </c>
    </row>
    <row r="869" spans="5:5" x14ac:dyDescent="0.25">
      <c r="E869" s="5" t="str">
        <f t="shared" si="7"/>
        <v/>
      </c>
    </row>
    <row r="870" spans="5:5" x14ac:dyDescent="0.25">
      <c r="E870" s="5" t="str">
        <f t="shared" si="7"/>
        <v/>
      </c>
    </row>
    <row r="871" spans="5:5" x14ac:dyDescent="0.25">
      <c r="E871" s="5" t="str">
        <f t="shared" si="7"/>
        <v/>
      </c>
    </row>
    <row r="872" spans="5:5" x14ac:dyDescent="0.25">
      <c r="E872" s="5" t="str">
        <f t="shared" si="7"/>
        <v/>
      </c>
    </row>
    <row r="873" spans="5:5" x14ac:dyDescent="0.25">
      <c r="E873" s="5" t="str">
        <f t="shared" si="7"/>
        <v/>
      </c>
    </row>
    <row r="874" spans="5:5" x14ac:dyDescent="0.25">
      <c r="E874" s="5" t="str">
        <f t="shared" si="7"/>
        <v/>
      </c>
    </row>
    <row r="875" spans="5:5" x14ac:dyDescent="0.25">
      <c r="E875" s="5" t="str">
        <f t="shared" si="7"/>
        <v/>
      </c>
    </row>
    <row r="876" spans="5:5" x14ac:dyDescent="0.25">
      <c r="E876" s="5" t="str">
        <f t="shared" si="7"/>
        <v/>
      </c>
    </row>
    <row r="877" spans="5:5" x14ac:dyDescent="0.25">
      <c r="E877" s="5" t="str">
        <f t="shared" si="7"/>
        <v/>
      </c>
    </row>
    <row r="878" spans="5:5" x14ac:dyDescent="0.25">
      <c r="E878" s="5" t="str">
        <f t="shared" si="7"/>
        <v/>
      </c>
    </row>
    <row r="879" spans="5:5" x14ac:dyDescent="0.25">
      <c r="E879" s="5" t="str">
        <f t="shared" si="7"/>
        <v/>
      </c>
    </row>
    <row r="880" spans="5:5" x14ac:dyDescent="0.25">
      <c r="E880" s="5" t="str">
        <f t="shared" si="7"/>
        <v/>
      </c>
    </row>
    <row r="881" spans="5:5" x14ac:dyDescent="0.25">
      <c r="E881" s="5" t="str">
        <f t="shared" si="7"/>
        <v/>
      </c>
    </row>
    <row r="882" spans="5:5" x14ac:dyDescent="0.25">
      <c r="E882" s="5" t="str">
        <f t="shared" si="7"/>
        <v/>
      </c>
    </row>
    <row r="883" spans="5:5" x14ac:dyDescent="0.25">
      <c r="E883" s="5" t="str">
        <f t="shared" si="7"/>
        <v/>
      </c>
    </row>
    <row r="884" spans="5:5" x14ac:dyDescent="0.25">
      <c r="E884" s="5" t="str">
        <f t="shared" si="7"/>
        <v/>
      </c>
    </row>
    <row r="885" spans="5:5" x14ac:dyDescent="0.25">
      <c r="E885" s="5" t="str">
        <f t="shared" si="7"/>
        <v/>
      </c>
    </row>
    <row r="886" spans="5:5" x14ac:dyDescent="0.25">
      <c r="E886" s="5" t="str">
        <f t="shared" si="7"/>
        <v/>
      </c>
    </row>
    <row r="887" spans="5:5" x14ac:dyDescent="0.25">
      <c r="E887" s="5" t="str">
        <f t="shared" si="7"/>
        <v/>
      </c>
    </row>
    <row r="888" spans="5:5" x14ac:dyDescent="0.25">
      <c r="E888" s="5" t="str">
        <f t="shared" si="7"/>
        <v/>
      </c>
    </row>
    <row r="889" spans="5:5" x14ac:dyDescent="0.25">
      <c r="E889" s="5" t="str">
        <f t="shared" si="7"/>
        <v/>
      </c>
    </row>
    <row r="890" spans="5:5" x14ac:dyDescent="0.25">
      <c r="E890" s="5" t="str">
        <f t="shared" si="7"/>
        <v/>
      </c>
    </row>
    <row r="891" spans="5:5" x14ac:dyDescent="0.25">
      <c r="E891" s="5" t="str">
        <f t="shared" si="7"/>
        <v/>
      </c>
    </row>
    <row r="892" spans="5:5" x14ac:dyDescent="0.25">
      <c r="E892" s="5" t="str">
        <f t="shared" si="7"/>
        <v/>
      </c>
    </row>
    <row r="893" spans="5:5" x14ac:dyDescent="0.25">
      <c r="E893" s="5" t="str">
        <f t="shared" si="7"/>
        <v/>
      </c>
    </row>
    <row r="894" spans="5:5" x14ac:dyDescent="0.25">
      <c r="E894" s="5" t="str">
        <f t="shared" si="7"/>
        <v/>
      </c>
    </row>
    <row r="895" spans="5:5" x14ac:dyDescent="0.25">
      <c r="E895" s="5" t="str">
        <f t="shared" si="7"/>
        <v/>
      </c>
    </row>
    <row r="896" spans="5:5" x14ac:dyDescent="0.25">
      <c r="E896" s="5" t="str">
        <f t="shared" si="7"/>
        <v/>
      </c>
    </row>
    <row r="897" spans="5:5" x14ac:dyDescent="0.25">
      <c r="E897" s="5" t="str">
        <f t="shared" si="7"/>
        <v/>
      </c>
    </row>
    <row r="898" spans="5:5" x14ac:dyDescent="0.25">
      <c r="E898" s="5" t="str">
        <f t="shared" si="7"/>
        <v/>
      </c>
    </row>
    <row r="899" spans="5:5" x14ac:dyDescent="0.25">
      <c r="E899" s="5" t="str">
        <f t="shared" ref="E899:E962" si="8">IF(A899="","",E898+C899-D899)</f>
        <v/>
      </c>
    </row>
    <row r="900" spans="5:5" x14ac:dyDescent="0.25">
      <c r="E900" s="5" t="str">
        <f t="shared" si="8"/>
        <v/>
      </c>
    </row>
    <row r="901" spans="5:5" x14ac:dyDescent="0.25">
      <c r="E901" s="5" t="str">
        <f t="shared" si="8"/>
        <v/>
      </c>
    </row>
    <row r="902" spans="5:5" x14ac:dyDescent="0.25">
      <c r="E902" s="5" t="str">
        <f t="shared" si="8"/>
        <v/>
      </c>
    </row>
    <row r="903" spans="5:5" x14ac:dyDescent="0.25">
      <c r="E903" s="5" t="str">
        <f t="shared" si="8"/>
        <v/>
      </c>
    </row>
    <row r="904" spans="5:5" x14ac:dyDescent="0.25">
      <c r="E904" s="5" t="str">
        <f t="shared" si="8"/>
        <v/>
      </c>
    </row>
    <row r="905" spans="5:5" x14ac:dyDescent="0.25">
      <c r="E905" s="5" t="str">
        <f t="shared" si="8"/>
        <v/>
      </c>
    </row>
    <row r="906" spans="5:5" x14ac:dyDescent="0.25">
      <c r="E906" s="5" t="str">
        <f t="shared" si="8"/>
        <v/>
      </c>
    </row>
    <row r="907" spans="5:5" x14ac:dyDescent="0.25">
      <c r="E907" s="5" t="str">
        <f t="shared" si="8"/>
        <v/>
      </c>
    </row>
    <row r="908" spans="5:5" x14ac:dyDescent="0.25">
      <c r="E908" s="5" t="str">
        <f t="shared" si="8"/>
        <v/>
      </c>
    </row>
    <row r="909" spans="5:5" x14ac:dyDescent="0.25">
      <c r="E909" s="5" t="str">
        <f t="shared" si="8"/>
        <v/>
      </c>
    </row>
    <row r="910" spans="5:5" x14ac:dyDescent="0.25">
      <c r="E910" s="5" t="str">
        <f t="shared" si="8"/>
        <v/>
      </c>
    </row>
    <row r="911" spans="5:5" x14ac:dyDescent="0.25">
      <c r="E911" s="5" t="str">
        <f t="shared" si="8"/>
        <v/>
      </c>
    </row>
    <row r="912" spans="5:5" x14ac:dyDescent="0.25">
      <c r="E912" s="5" t="str">
        <f t="shared" si="8"/>
        <v/>
      </c>
    </row>
    <row r="913" spans="5:5" x14ac:dyDescent="0.25">
      <c r="E913" s="5" t="str">
        <f t="shared" si="8"/>
        <v/>
      </c>
    </row>
    <row r="914" spans="5:5" x14ac:dyDescent="0.25">
      <c r="E914" s="5" t="str">
        <f t="shared" si="8"/>
        <v/>
      </c>
    </row>
    <row r="915" spans="5:5" x14ac:dyDescent="0.25">
      <c r="E915" s="5" t="str">
        <f t="shared" si="8"/>
        <v/>
      </c>
    </row>
    <row r="916" spans="5:5" x14ac:dyDescent="0.25">
      <c r="E916" s="5" t="str">
        <f t="shared" si="8"/>
        <v/>
      </c>
    </row>
    <row r="917" spans="5:5" x14ac:dyDescent="0.25">
      <c r="E917" s="5" t="str">
        <f t="shared" si="8"/>
        <v/>
      </c>
    </row>
    <row r="918" spans="5:5" x14ac:dyDescent="0.25">
      <c r="E918" s="5" t="str">
        <f t="shared" si="8"/>
        <v/>
      </c>
    </row>
    <row r="919" spans="5:5" x14ac:dyDescent="0.25">
      <c r="E919" s="5" t="str">
        <f t="shared" si="8"/>
        <v/>
      </c>
    </row>
    <row r="920" spans="5:5" x14ac:dyDescent="0.25">
      <c r="E920" s="5" t="str">
        <f t="shared" si="8"/>
        <v/>
      </c>
    </row>
    <row r="921" spans="5:5" x14ac:dyDescent="0.25">
      <c r="E921" s="5" t="str">
        <f t="shared" si="8"/>
        <v/>
      </c>
    </row>
    <row r="922" spans="5:5" x14ac:dyDescent="0.25">
      <c r="E922" s="5" t="str">
        <f t="shared" si="8"/>
        <v/>
      </c>
    </row>
    <row r="923" spans="5:5" x14ac:dyDescent="0.25">
      <c r="E923" s="5" t="str">
        <f t="shared" si="8"/>
        <v/>
      </c>
    </row>
    <row r="924" spans="5:5" x14ac:dyDescent="0.25">
      <c r="E924" s="5" t="str">
        <f t="shared" si="8"/>
        <v/>
      </c>
    </row>
    <row r="925" spans="5:5" x14ac:dyDescent="0.25">
      <c r="E925" s="5" t="str">
        <f t="shared" si="8"/>
        <v/>
      </c>
    </row>
    <row r="926" spans="5:5" x14ac:dyDescent="0.25">
      <c r="E926" s="5" t="str">
        <f t="shared" si="8"/>
        <v/>
      </c>
    </row>
    <row r="927" spans="5:5" x14ac:dyDescent="0.25">
      <c r="E927" s="5" t="str">
        <f t="shared" si="8"/>
        <v/>
      </c>
    </row>
    <row r="928" spans="5:5" x14ac:dyDescent="0.25">
      <c r="E928" s="5" t="str">
        <f t="shared" si="8"/>
        <v/>
      </c>
    </row>
    <row r="929" spans="5:5" x14ac:dyDescent="0.25">
      <c r="E929" s="5" t="str">
        <f t="shared" si="8"/>
        <v/>
      </c>
    </row>
    <row r="930" spans="5:5" x14ac:dyDescent="0.25">
      <c r="E930" s="5" t="str">
        <f t="shared" si="8"/>
        <v/>
      </c>
    </row>
    <row r="931" spans="5:5" x14ac:dyDescent="0.25">
      <c r="E931" s="5" t="str">
        <f t="shared" si="8"/>
        <v/>
      </c>
    </row>
    <row r="932" spans="5:5" x14ac:dyDescent="0.25">
      <c r="E932" s="5" t="str">
        <f t="shared" si="8"/>
        <v/>
      </c>
    </row>
    <row r="933" spans="5:5" x14ac:dyDescent="0.25">
      <c r="E933" s="5" t="str">
        <f t="shared" si="8"/>
        <v/>
      </c>
    </row>
    <row r="934" spans="5:5" x14ac:dyDescent="0.25">
      <c r="E934" s="5" t="str">
        <f t="shared" si="8"/>
        <v/>
      </c>
    </row>
    <row r="935" spans="5:5" x14ac:dyDescent="0.25">
      <c r="E935" s="5" t="str">
        <f t="shared" si="8"/>
        <v/>
      </c>
    </row>
    <row r="936" spans="5:5" x14ac:dyDescent="0.25">
      <c r="E936" s="5" t="str">
        <f t="shared" si="8"/>
        <v/>
      </c>
    </row>
    <row r="937" spans="5:5" x14ac:dyDescent="0.25">
      <c r="E937" s="5" t="str">
        <f t="shared" si="8"/>
        <v/>
      </c>
    </row>
    <row r="938" spans="5:5" x14ac:dyDescent="0.25">
      <c r="E938" s="5" t="str">
        <f t="shared" si="8"/>
        <v/>
      </c>
    </row>
    <row r="939" spans="5:5" x14ac:dyDescent="0.25">
      <c r="E939" s="5" t="str">
        <f t="shared" si="8"/>
        <v/>
      </c>
    </row>
    <row r="940" spans="5:5" x14ac:dyDescent="0.25">
      <c r="E940" s="5" t="str">
        <f t="shared" si="8"/>
        <v/>
      </c>
    </row>
    <row r="941" spans="5:5" x14ac:dyDescent="0.25">
      <c r="E941" s="5" t="str">
        <f t="shared" si="8"/>
        <v/>
      </c>
    </row>
    <row r="942" spans="5:5" x14ac:dyDescent="0.25">
      <c r="E942" s="5" t="str">
        <f t="shared" si="8"/>
        <v/>
      </c>
    </row>
    <row r="943" spans="5:5" x14ac:dyDescent="0.25">
      <c r="E943" s="5" t="str">
        <f t="shared" si="8"/>
        <v/>
      </c>
    </row>
    <row r="944" spans="5:5" x14ac:dyDescent="0.25">
      <c r="E944" s="5" t="str">
        <f t="shared" si="8"/>
        <v/>
      </c>
    </row>
    <row r="945" spans="5:5" x14ac:dyDescent="0.25">
      <c r="E945" s="5" t="str">
        <f t="shared" si="8"/>
        <v/>
      </c>
    </row>
    <row r="946" spans="5:5" x14ac:dyDescent="0.25">
      <c r="E946" s="5" t="str">
        <f t="shared" si="8"/>
        <v/>
      </c>
    </row>
    <row r="947" spans="5:5" x14ac:dyDescent="0.25">
      <c r="E947" s="5" t="str">
        <f t="shared" si="8"/>
        <v/>
      </c>
    </row>
    <row r="948" spans="5:5" x14ac:dyDescent="0.25">
      <c r="E948" s="5" t="str">
        <f t="shared" si="8"/>
        <v/>
      </c>
    </row>
    <row r="949" spans="5:5" x14ac:dyDescent="0.25">
      <c r="E949" s="5" t="str">
        <f t="shared" si="8"/>
        <v/>
      </c>
    </row>
    <row r="950" spans="5:5" x14ac:dyDescent="0.25">
      <c r="E950" s="5" t="str">
        <f t="shared" si="8"/>
        <v/>
      </c>
    </row>
    <row r="951" spans="5:5" x14ac:dyDescent="0.25">
      <c r="E951" s="5" t="str">
        <f t="shared" si="8"/>
        <v/>
      </c>
    </row>
    <row r="952" spans="5:5" x14ac:dyDescent="0.25">
      <c r="E952" s="5" t="str">
        <f t="shared" si="8"/>
        <v/>
      </c>
    </row>
    <row r="953" spans="5:5" x14ac:dyDescent="0.25">
      <c r="E953" s="5" t="str">
        <f t="shared" si="8"/>
        <v/>
      </c>
    </row>
    <row r="954" spans="5:5" x14ac:dyDescent="0.25">
      <c r="E954" s="5" t="str">
        <f t="shared" si="8"/>
        <v/>
      </c>
    </row>
    <row r="955" spans="5:5" x14ac:dyDescent="0.25">
      <c r="E955" s="5" t="str">
        <f t="shared" si="8"/>
        <v/>
      </c>
    </row>
    <row r="956" spans="5:5" x14ac:dyDescent="0.25">
      <c r="E956" s="5" t="str">
        <f t="shared" si="8"/>
        <v/>
      </c>
    </row>
    <row r="957" spans="5:5" x14ac:dyDescent="0.25">
      <c r="E957" s="5" t="str">
        <f t="shared" si="8"/>
        <v/>
      </c>
    </row>
    <row r="958" spans="5:5" x14ac:dyDescent="0.25">
      <c r="E958" s="5" t="str">
        <f t="shared" si="8"/>
        <v/>
      </c>
    </row>
    <row r="959" spans="5:5" x14ac:dyDescent="0.25">
      <c r="E959" s="5" t="str">
        <f t="shared" si="8"/>
        <v/>
      </c>
    </row>
    <row r="960" spans="5:5" x14ac:dyDescent="0.25">
      <c r="E960" s="5" t="str">
        <f t="shared" si="8"/>
        <v/>
      </c>
    </row>
    <row r="961" spans="5:5" x14ac:dyDescent="0.25">
      <c r="E961" s="5" t="str">
        <f t="shared" si="8"/>
        <v/>
      </c>
    </row>
    <row r="962" spans="5:5" x14ac:dyDescent="0.25">
      <c r="E962" s="5" t="str">
        <f t="shared" si="8"/>
        <v/>
      </c>
    </row>
    <row r="963" spans="5:5" x14ac:dyDescent="0.25">
      <c r="E963" s="5" t="str">
        <f t="shared" ref="E963:E1018" si="9">IF(A963="","",E962+C963-D963)</f>
        <v/>
      </c>
    </row>
    <row r="964" spans="5:5" x14ac:dyDescent="0.25">
      <c r="E964" s="5" t="str">
        <f t="shared" si="9"/>
        <v/>
      </c>
    </row>
    <row r="965" spans="5:5" x14ac:dyDescent="0.25">
      <c r="E965" s="5" t="str">
        <f t="shared" si="9"/>
        <v/>
      </c>
    </row>
    <row r="966" spans="5:5" x14ac:dyDescent="0.25">
      <c r="E966" s="5" t="str">
        <f t="shared" si="9"/>
        <v/>
      </c>
    </row>
    <row r="967" spans="5:5" x14ac:dyDescent="0.25">
      <c r="E967" s="5" t="str">
        <f t="shared" si="9"/>
        <v/>
      </c>
    </row>
    <row r="968" spans="5:5" x14ac:dyDescent="0.25">
      <c r="E968" s="5" t="str">
        <f t="shared" si="9"/>
        <v/>
      </c>
    </row>
    <row r="969" spans="5:5" x14ac:dyDescent="0.25">
      <c r="E969" s="5" t="str">
        <f t="shared" si="9"/>
        <v/>
      </c>
    </row>
    <row r="970" spans="5:5" x14ac:dyDescent="0.25">
      <c r="E970" s="5" t="str">
        <f t="shared" si="9"/>
        <v/>
      </c>
    </row>
    <row r="971" spans="5:5" x14ac:dyDescent="0.25">
      <c r="E971" s="5" t="str">
        <f t="shared" si="9"/>
        <v/>
      </c>
    </row>
    <row r="972" spans="5:5" x14ac:dyDescent="0.25">
      <c r="E972" s="5" t="str">
        <f t="shared" si="9"/>
        <v/>
      </c>
    </row>
    <row r="973" spans="5:5" x14ac:dyDescent="0.25">
      <c r="E973" s="5" t="str">
        <f t="shared" si="9"/>
        <v/>
      </c>
    </row>
    <row r="974" spans="5:5" x14ac:dyDescent="0.25">
      <c r="E974" s="5" t="str">
        <f t="shared" si="9"/>
        <v/>
      </c>
    </row>
    <row r="975" spans="5:5" x14ac:dyDescent="0.25">
      <c r="E975" s="5" t="str">
        <f t="shared" si="9"/>
        <v/>
      </c>
    </row>
    <row r="976" spans="5:5" x14ac:dyDescent="0.25">
      <c r="E976" s="5" t="str">
        <f t="shared" si="9"/>
        <v/>
      </c>
    </row>
    <row r="977" spans="5:5" x14ac:dyDescent="0.25">
      <c r="E977" s="5" t="str">
        <f t="shared" si="9"/>
        <v/>
      </c>
    </row>
    <row r="978" spans="5:5" x14ac:dyDescent="0.25">
      <c r="E978" s="5" t="str">
        <f t="shared" si="9"/>
        <v/>
      </c>
    </row>
    <row r="979" spans="5:5" x14ac:dyDescent="0.25">
      <c r="E979" s="5" t="str">
        <f t="shared" si="9"/>
        <v/>
      </c>
    </row>
    <row r="980" spans="5:5" x14ac:dyDescent="0.25">
      <c r="E980" s="5" t="str">
        <f t="shared" si="9"/>
        <v/>
      </c>
    </row>
    <row r="981" spans="5:5" x14ac:dyDescent="0.25">
      <c r="E981" s="5" t="str">
        <f t="shared" si="9"/>
        <v/>
      </c>
    </row>
    <row r="982" spans="5:5" x14ac:dyDescent="0.25">
      <c r="E982" s="5" t="str">
        <f t="shared" si="9"/>
        <v/>
      </c>
    </row>
    <row r="983" spans="5:5" x14ac:dyDescent="0.25">
      <c r="E983" s="5" t="str">
        <f t="shared" si="9"/>
        <v/>
      </c>
    </row>
    <row r="984" spans="5:5" x14ac:dyDescent="0.25">
      <c r="E984" s="5" t="str">
        <f t="shared" si="9"/>
        <v/>
      </c>
    </row>
    <row r="985" spans="5:5" x14ac:dyDescent="0.25">
      <c r="E985" s="5" t="str">
        <f t="shared" si="9"/>
        <v/>
      </c>
    </row>
    <row r="986" spans="5:5" x14ac:dyDescent="0.25">
      <c r="E986" s="5" t="str">
        <f t="shared" si="9"/>
        <v/>
      </c>
    </row>
    <row r="987" spans="5:5" x14ac:dyDescent="0.25">
      <c r="E987" s="5" t="str">
        <f t="shared" si="9"/>
        <v/>
      </c>
    </row>
    <row r="988" spans="5:5" x14ac:dyDescent="0.25">
      <c r="E988" s="5" t="str">
        <f t="shared" si="9"/>
        <v/>
      </c>
    </row>
    <row r="989" spans="5:5" x14ac:dyDescent="0.25">
      <c r="E989" s="5" t="str">
        <f t="shared" si="9"/>
        <v/>
      </c>
    </row>
    <row r="990" spans="5:5" x14ac:dyDescent="0.25">
      <c r="E990" s="5" t="str">
        <f t="shared" si="9"/>
        <v/>
      </c>
    </row>
    <row r="991" spans="5:5" x14ac:dyDescent="0.25">
      <c r="E991" s="5" t="str">
        <f t="shared" si="9"/>
        <v/>
      </c>
    </row>
    <row r="992" spans="5:5" x14ac:dyDescent="0.25">
      <c r="E992" s="5" t="str">
        <f t="shared" si="9"/>
        <v/>
      </c>
    </row>
    <row r="993" spans="5:5" x14ac:dyDescent="0.25">
      <c r="E993" s="5" t="str">
        <f t="shared" si="9"/>
        <v/>
      </c>
    </row>
    <row r="994" spans="5:5" x14ac:dyDescent="0.25">
      <c r="E994" s="5" t="str">
        <f t="shared" si="9"/>
        <v/>
      </c>
    </row>
    <row r="995" spans="5:5" x14ac:dyDescent="0.25">
      <c r="E995" s="5" t="str">
        <f t="shared" si="9"/>
        <v/>
      </c>
    </row>
    <row r="996" spans="5:5" x14ac:dyDescent="0.25">
      <c r="E996" s="5" t="str">
        <f t="shared" si="9"/>
        <v/>
      </c>
    </row>
    <row r="997" spans="5:5" x14ac:dyDescent="0.25">
      <c r="E997" s="5" t="str">
        <f t="shared" si="9"/>
        <v/>
      </c>
    </row>
    <row r="998" spans="5:5" x14ac:dyDescent="0.25">
      <c r="E998" s="5" t="str">
        <f t="shared" si="9"/>
        <v/>
      </c>
    </row>
    <row r="999" spans="5:5" x14ac:dyDescent="0.25">
      <c r="E999" s="5" t="str">
        <f t="shared" si="9"/>
        <v/>
      </c>
    </row>
    <row r="1000" spans="5:5" x14ac:dyDescent="0.25">
      <c r="E1000" s="5" t="str">
        <f t="shared" si="9"/>
        <v/>
      </c>
    </row>
    <row r="1001" spans="5:5" x14ac:dyDescent="0.25">
      <c r="E1001" s="5" t="str">
        <f t="shared" si="9"/>
        <v/>
      </c>
    </row>
    <row r="1002" spans="5:5" x14ac:dyDescent="0.25">
      <c r="E1002" s="5" t="str">
        <f t="shared" si="9"/>
        <v/>
      </c>
    </row>
    <row r="1003" spans="5:5" x14ac:dyDescent="0.25">
      <c r="E1003" s="5" t="str">
        <f t="shared" si="9"/>
        <v/>
      </c>
    </row>
    <row r="1004" spans="5:5" x14ac:dyDescent="0.25">
      <c r="E1004" s="5" t="str">
        <f t="shared" si="9"/>
        <v/>
      </c>
    </row>
    <row r="1005" spans="5:5" x14ac:dyDescent="0.25">
      <c r="E1005" s="5" t="str">
        <f t="shared" si="9"/>
        <v/>
      </c>
    </row>
    <row r="1006" spans="5:5" x14ac:dyDescent="0.25">
      <c r="E1006" s="5" t="str">
        <f t="shared" si="9"/>
        <v/>
      </c>
    </row>
    <row r="1007" spans="5:5" x14ac:dyDescent="0.25">
      <c r="E1007" s="5" t="str">
        <f t="shared" si="9"/>
        <v/>
      </c>
    </row>
    <row r="1008" spans="5:5" x14ac:dyDescent="0.25">
      <c r="E1008" s="5" t="str">
        <f t="shared" si="9"/>
        <v/>
      </c>
    </row>
    <row r="1009" spans="5:5" x14ac:dyDescent="0.25">
      <c r="E1009" s="5" t="str">
        <f t="shared" si="9"/>
        <v/>
      </c>
    </row>
    <row r="1010" spans="5:5" x14ac:dyDescent="0.25">
      <c r="E1010" s="5" t="str">
        <f t="shared" si="9"/>
        <v/>
      </c>
    </row>
    <row r="1011" spans="5:5" x14ac:dyDescent="0.25">
      <c r="E1011" s="5" t="str">
        <f t="shared" si="9"/>
        <v/>
      </c>
    </row>
    <row r="1012" spans="5:5" x14ac:dyDescent="0.25">
      <c r="E1012" s="5" t="str">
        <f t="shared" si="9"/>
        <v/>
      </c>
    </row>
    <row r="1013" spans="5:5" x14ac:dyDescent="0.25">
      <c r="E1013" s="5" t="str">
        <f t="shared" si="9"/>
        <v/>
      </c>
    </row>
    <row r="1014" spans="5:5" x14ac:dyDescent="0.25">
      <c r="E1014" s="5" t="str">
        <f t="shared" si="9"/>
        <v/>
      </c>
    </row>
    <row r="1015" spans="5:5" x14ac:dyDescent="0.25">
      <c r="E1015" s="5" t="str">
        <f t="shared" si="9"/>
        <v/>
      </c>
    </row>
    <row r="1016" spans="5:5" x14ac:dyDescent="0.25">
      <c r="E1016" s="5" t="str">
        <f t="shared" si="9"/>
        <v/>
      </c>
    </row>
    <row r="1017" spans="5:5" x14ac:dyDescent="0.25">
      <c r="E1017" s="5" t="str">
        <f t="shared" si="9"/>
        <v/>
      </c>
    </row>
    <row r="1018" spans="5:5" x14ac:dyDescent="0.25">
      <c r="E1018" s="5" t="str">
        <f t="shared" si="9"/>
        <v/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4294967293" verticalDpi="360" copies="4" r:id="rId1"/>
  <headerFooter>
    <oddFooter>&amp;Lpage &amp;P de &amp;N&amp;C&amp;D&amp;R&amp;F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DCA3A-2822-46FF-8416-F6FE13D83191}">
  <sheetPr>
    <tabColor theme="9"/>
  </sheetPr>
  <dimension ref="A1:O1164"/>
  <sheetViews>
    <sheetView topLeftCell="A668" zoomScaleNormal="100" workbookViewId="0">
      <selection activeCell="C682" sqref="C682"/>
    </sheetView>
  </sheetViews>
  <sheetFormatPr baseColWidth="10" defaultRowHeight="15" x14ac:dyDescent="0.25"/>
  <cols>
    <col min="1" max="1" width="9.85546875" customWidth="1"/>
    <col min="2" max="2" width="17.7109375" customWidth="1"/>
    <col min="3" max="3" width="24.85546875" customWidth="1"/>
    <col min="4" max="4" width="11" customWidth="1"/>
    <col min="5" max="5" width="11.5703125" style="16" customWidth="1"/>
    <col min="7" max="7" width="8.28515625" customWidth="1"/>
    <col min="8" max="8" width="14.140625" bestFit="1" customWidth="1"/>
    <col min="9" max="9" width="13.42578125" bestFit="1" customWidth="1"/>
    <col min="12" max="12" width="11.140625" customWidth="1"/>
  </cols>
  <sheetData>
    <row r="1" spans="1:6" ht="35.25" customHeight="1" thickBot="1" x14ac:dyDescent="0.3">
      <c r="A1" s="8" t="s">
        <v>75</v>
      </c>
      <c r="B1" s="7" t="s">
        <v>70</v>
      </c>
      <c r="C1" s="8" t="s">
        <v>71</v>
      </c>
      <c r="D1" s="8" t="s">
        <v>72</v>
      </c>
      <c r="E1" s="8" t="s">
        <v>73</v>
      </c>
      <c r="F1" s="9" t="s">
        <v>74</v>
      </c>
    </row>
    <row r="2" spans="1:6" ht="15.75" thickBot="1" x14ac:dyDescent="0.3">
      <c r="A2" s="19" t="s">
        <v>76</v>
      </c>
      <c r="B2" s="19" t="s">
        <v>0</v>
      </c>
      <c r="C2" s="20"/>
      <c r="D2" s="20" t="s">
        <v>1</v>
      </c>
      <c r="E2" s="21" t="s">
        <v>2</v>
      </c>
      <c r="F2" s="22" t="s">
        <v>3</v>
      </c>
    </row>
    <row r="3" spans="1:6" x14ac:dyDescent="0.25">
      <c r="A3" s="23"/>
      <c r="B3" s="23"/>
      <c r="C3" s="23" t="s">
        <v>18</v>
      </c>
      <c r="D3" s="23"/>
      <c r="E3" s="24"/>
      <c r="F3" s="25">
        <f>'2021'!F673</f>
        <v>709.24000000000069</v>
      </c>
    </row>
    <row r="4" spans="1:6" x14ac:dyDescent="0.25">
      <c r="A4" s="26">
        <v>44562</v>
      </c>
      <c r="B4" s="23" t="s">
        <v>12</v>
      </c>
      <c r="C4" s="23"/>
      <c r="D4" s="23"/>
      <c r="E4" s="24">
        <v>0.9</v>
      </c>
      <c r="F4" s="25">
        <f>IF(Tableau134[[#This Row],[Colonne1]]="","",F3+Tableau134[[#This Row],[Colonne3]]-Tableau134[[#This Row],[Colonne4]])</f>
        <v>708.34000000000071</v>
      </c>
    </row>
    <row r="5" spans="1:6" x14ac:dyDescent="0.25">
      <c r="A5" s="26">
        <v>44565</v>
      </c>
      <c r="B5" s="23" t="s">
        <v>13</v>
      </c>
      <c r="C5" s="23" t="s">
        <v>14</v>
      </c>
      <c r="D5" s="23"/>
      <c r="E5" s="24">
        <v>121.64</v>
      </c>
      <c r="F5" s="25">
        <f>IF(Tableau134[[#This Row],[Colonne1]]="","",F4+Tableau134[[#This Row],[Colonne3]]-Tableau134[[#This Row],[Colonne4]])</f>
        <v>586.70000000000073</v>
      </c>
    </row>
    <row r="6" spans="1:6" x14ac:dyDescent="0.25">
      <c r="A6" s="23"/>
      <c r="B6" s="23" t="s">
        <v>15</v>
      </c>
      <c r="C6" s="23" t="s">
        <v>11</v>
      </c>
      <c r="D6" s="23"/>
      <c r="E6" s="24">
        <v>10</v>
      </c>
      <c r="F6" s="25">
        <f>IF(Tableau134[[#This Row],[Colonne1]]="","",F5+Tableau134[[#This Row],[Colonne3]]-Tableau134[[#This Row],[Colonne4]])</f>
        <v>576.70000000000073</v>
      </c>
    </row>
    <row r="7" spans="1:6" x14ac:dyDescent="0.25">
      <c r="A7" s="26">
        <v>44566</v>
      </c>
      <c r="B7" s="23" t="s">
        <v>135</v>
      </c>
      <c r="C7" s="23" t="s">
        <v>304</v>
      </c>
      <c r="D7" s="23"/>
      <c r="E7" s="24">
        <v>26.03</v>
      </c>
      <c r="F7" s="25">
        <f>IF(Tableau134[[#This Row],[Colonne1]]="","",F6+Tableau134[[#This Row],[Colonne3]]-Tableau134[[#This Row],[Colonne4]])</f>
        <v>550.67000000000075</v>
      </c>
    </row>
    <row r="8" spans="1:6" x14ac:dyDescent="0.25">
      <c r="A8" s="26">
        <v>44567</v>
      </c>
      <c r="B8" s="23" t="s">
        <v>12</v>
      </c>
      <c r="C8" s="23"/>
      <c r="D8" s="23"/>
      <c r="E8" s="24">
        <v>0.97</v>
      </c>
      <c r="F8" s="25">
        <f>IF(Tableau134[[#This Row],[Colonne1]]="","",F7+Tableau134[[#This Row],[Colonne3]]-Tableau134[[#This Row],[Colonne4]])</f>
        <v>549.70000000000073</v>
      </c>
    </row>
    <row r="9" spans="1:6" x14ac:dyDescent="0.25">
      <c r="A9" s="26">
        <v>44568</v>
      </c>
      <c r="B9" s="23" t="s">
        <v>13</v>
      </c>
      <c r="C9" s="23" t="s">
        <v>23</v>
      </c>
      <c r="D9" s="23"/>
      <c r="E9" s="24">
        <v>30.7</v>
      </c>
      <c r="F9" s="25">
        <f>IF(Tableau134[[#This Row],[Colonne1]]="","",F8+Tableau134[[#This Row],[Colonne3]]-Tableau134[[#This Row],[Colonne4]])</f>
        <v>519.00000000000068</v>
      </c>
    </row>
    <row r="10" spans="1:6" x14ac:dyDescent="0.25">
      <c r="A10" s="26"/>
      <c r="B10" s="23" t="s">
        <v>13</v>
      </c>
      <c r="C10" s="23" t="s">
        <v>379</v>
      </c>
      <c r="D10" s="23"/>
      <c r="E10" s="24">
        <v>16.8</v>
      </c>
      <c r="F10" s="25">
        <f>IF(Tableau134[[#This Row],[Colonne1]]="","",F9+Tableau134[[#This Row],[Colonne3]]-Tableau134[[#This Row],[Colonne4]])</f>
        <v>502.20000000000067</v>
      </c>
    </row>
    <row r="11" spans="1:6" x14ac:dyDescent="0.25">
      <c r="A11" s="26"/>
      <c r="B11" s="23" t="s">
        <v>19</v>
      </c>
      <c r="C11" s="23" t="s">
        <v>303</v>
      </c>
      <c r="D11" s="23"/>
      <c r="E11" s="24">
        <v>15.65</v>
      </c>
      <c r="F11" s="25">
        <f>IF(Tableau134[[#This Row],[Colonne1]]="","",F10+Tableau134[[#This Row],[Colonne3]]-Tableau134[[#This Row],[Colonne4]])</f>
        <v>486.55000000000069</v>
      </c>
    </row>
    <row r="12" spans="1:6" x14ac:dyDescent="0.25">
      <c r="A12" s="23"/>
      <c r="B12" s="23" t="s">
        <v>13</v>
      </c>
      <c r="C12" s="23" t="s">
        <v>302</v>
      </c>
      <c r="D12" s="23"/>
      <c r="E12" s="24">
        <v>7.98</v>
      </c>
      <c r="F12" s="25">
        <f>IF(Tableau134[[#This Row],[Colonne1]]="","",F11+Tableau134[[#This Row],[Colonne3]]-Tableau134[[#This Row],[Colonne4]])</f>
        <v>478.57000000000068</v>
      </c>
    </row>
    <row r="13" spans="1:6" x14ac:dyDescent="0.25">
      <c r="A13" s="23"/>
      <c r="B13" s="23" t="s">
        <v>33</v>
      </c>
      <c r="C13" s="23" t="s">
        <v>305</v>
      </c>
      <c r="D13" s="23"/>
      <c r="E13" s="24">
        <v>7.5</v>
      </c>
      <c r="F13" s="25">
        <f>IF(Tableau134[[#This Row],[Colonne1]]="","",F12+Tableau134[[#This Row],[Colonne3]]-Tableau134[[#This Row],[Colonne4]])</f>
        <v>471.07000000000068</v>
      </c>
    </row>
    <row r="14" spans="1:6" x14ac:dyDescent="0.25">
      <c r="A14" s="23"/>
      <c r="B14" s="23" t="s">
        <v>19</v>
      </c>
      <c r="C14" s="23" t="s">
        <v>93</v>
      </c>
      <c r="D14" s="23"/>
      <c r="E14" s="24">
        <v>5.35</v>
      </c>
      <c r="F14" s="25">
        <f>IF(Tableau134[[#This Row],[Colonne1]]="","",F13+Tableau134[[#This Row],[Colonne3]]-Tableau134[[#This Row],[Colonne4]])</f>
        <v>465.72000000000065</v>
      </c>
    </row>
    <row r="15" spans="1:6" x14ac:dyDescent="0.25">
      <c r="A15" s="26"/>
      <c r="B15" s="23" t="s">
        <v>15</v>
      </c>
      <c r="C15" s="23" t="s">
        <v>11</v>
      </c>
      <c r="D15" s="23"/>
      <c r="E15" s="24">
        <v>1.1000000000000001</v>
      </c>
      <c r="F15" s="25">
        <f>IF(Tableau134[[#This Row],[Colonne1]]="","",F14+Tableau134[[#This Row],[Colonne3]]-Tableau134[[#This Row],[Colonne4]])</f>
        <v>464.62000000000063</v>
      </c>
    </row>
    <row r="16" spans="1:6" x14ac:dyDescent="0.25">
      <c r="A16" s="26">
        <v>44573</v>
      </c>
      <c r="B16" s="23" t="s">
        <v>13</v>
      </c>
      <c r="C16" s="23" t="s">
        <v>14</v>
      </c>
      <c r="D16" s="23"/>
      <c r="E16" s="24">
        <v>2.7</v>
      </c>
      <c r="F16" s="25">
        <f>IF(Tableau134[[#This Row],[Colonne1]]="","",F15+Tableau134[[#This Row],[Colonne3]]-Tableau134[[#This Row],[Colonne4]])</f>
        <v>461.92000000000064</v>
      </c>
    </row>
    <row r="17" spans="1:6" x14ac:dyDescent="0.25">
      <c r="A17" s="26">
        <v>44574</v>
      </c>
      <c r="B17" s="23" t="s">
        <v>33</v>
      </c>
      <c r="C17" s="23" t="s">
        <v>306</v>
      </c>
      <c r="D17" s="23"/>
      <c r="E17" s="24">
        <v>67.77</v>
      </c>
      <c r="F17" s="25">
        <f>IF(Tableau134[[#This Row],[Colonne1]]="","",F16+Tableau134[[#This Row],[Colonne3]]-Tableau134[[#This Row],[Colonne4]])</f>
        <v>394.15000000000066</v>
      </c>
    </row>
    <row r="18" spans="1:6" x14ac:dyDescent="0.25">
      <c r="A18" s="23"/>
      <c r="B18" s="23" t="s">
        <v>29</v>
      </c>
      <c r="C18" s="23" t="s">
        <v>307</v>
      </c>
      <c r="D18" s="23"/>
      <c r="E18" s="24">
        <v>30</v>
      </c>
      <c r="F18" s="25">
        <f>IF(Tableau134[[#This Row],[Colonne1]]="","",F17+Tableau134[[#This Row],[Colonne3]]-Tableau134[[#This Row],[Colonne4]])</f>
        <v>364.15000000000066</v>
      </c>
    </row>
    <row r="19" spans="1:6" x14ac:dyDescent="0.25">
      <c r="A19" s="26">
        <v>44575</v>
      </c>
      <c r="B19" s="23" t="s">
        <v>29</v>
      </c>
      <c r="C19" s="23" t="s">
        <v>157</v>
      </c>
      <c r="D19" s="23"/>
      <c r="E19" s="24">
        <v>209.72</v>
      </c>
      <c r="F19" s="25">
        <f>IF(Tableau134[[#This Row],[Colonne1]]="","",F18+Tableau134[[#This Row],[Colonne3]]-Tableau134[[#This Row],[Colonne4]])</f>
        <v>154.43000000000066</v>
      </c>
    </row>
    <row r="20" spans="1:6" x14ac:dyDescent="0.25">
      <c r="A20" s="26"/>
      <c r="B20" s="23" t="s">
        <v>15</v>
      </c>
      <c r="C20" s="23" t="s">
        <v>127</v>
      </c>
      <c r="D20" s="23"/>
      <c r="E20" s="24">
        <v>28.5</v>
      </c>
      <c r="F20" s="25">
        <f>IF(Tableau134[[#This Row],[Colonne1]]="","",F19+Tableau134[[#This Row],[Colonne3]]-Tableau134[[#This Row],[Colonne4]])</f>
        <v>125.93000000000066</v>
      </c>
    </row>
    <row r="21" spans="1:6" x14ac:dyDescent="0.25">
      <c r="A21" s="23"/>
      <c r="B21" s="23" t="s">
        <v>19</v>
      </c>
      <c r="C21" s="23" t="s">
        <v>93</v>
      </c>
      <c r="D21" s="23"/>
      <c r="E21" s="24">
        <v>9.1</v>
      </c>
      <c r="F21" s="25">
        <f>IF(Tableau134[[#This Row],[Colonne1]]="","",F20+Tableau134[[#This Row],[Colonne3]]-Tableau134[[#This Row],[Colonne4]])</f>
        <v>116.83000000000067</v>
      </c>
    </row>
    <row r="22" spans="1:6" x14ac:dyDescent="0.25">
      <c r="A22" s="26">
        <v>44569</v>
      </c>
      <c r="B22" s="23" t="s">
        <v>13</v>
      </c>
      <c r="C22" s="23" t="s">
        <v>25</v>
      </c>
      <c r="D22" s="23"/>
      <c r="E22" s="24">
        <v>8.6999999999999993</v>
      </c>
      <c r="F22" s="25">
        <f>IF(Tableau134[[#This Row],[Colonne1]]="","",F21+Tableau134[[#This Row],[Colonne3]]-Tableau134[[#This Row],[Colonne4]])</f>
        <v>108.13000000000066</v>
      </c>
    </row>
    <row r="23" spans="1:6" x14ac:dyDescent="0.25">
      <c r="A23" s="26"/>
      <c r="B23" s="23" t="s">
        <v>19</v>
      </c>
      <c r="C23" s="23" t="s">
        <v>303</v>
      </c>
      <c r="D23" s="23"/>
      <c r="E23" s="24">
        <v>4.0999999999999996</v>
      </c>
      <c r="F23" s="25">
        <f>IF(Tableau134[[#This Row],[Colonne1]]="","",F22+Tableau134[[#This Row],[Colonne3]]-Tableau134[[#This Row],[Colonne4]])</f>
        <v>104.03000000000067</v>
      </c>
    </row>
    <row r="24" spans="1:6" x14ac:dyDescent="0.25">
      <c r="A24" s="23"/>
      <c r="B24" s="23" t="s">
        <v>12</v>
      </c>
      <c r="C24" s="23"/>
      <c r="D24" s="23"/>
      <c r="E24" s="24">
        <v>2.42</v>
      </c>
      <c r="F24" s="25">
        <f>IF(Tableau134[[#This Row],[Colonne1]]="","",F23+Tableau134[[#This Row],[Colonne3]]-Tableau134[[#This Row],[Colonne4]])</f>
        <v>101.61000000000067</v>
      </c>
    </row>
    <row r="25" spans="1:6" x14ac:dyDescent="0.25">
      <c r="A25" s="26">
        <v>44570</v>
      </c>
      <c r="B25" s="23" t="s">
        <v>12</v>
      </c>
      <c r="C25" s="23"/>
      <c r="D25" s="23"/>
      <c r="E25" s="24">
        <v>1.2</v>
      </c>
      <c r="F25" s="25">
        <f>IF(Tableau134[[#This Row],[Colonne1]]="","",F24+Tableau134[[#This Row],[Colonne3]]-Tableau134[[#This Row],[Colonne4]])</f>
        <v>100.41000000000066</v>
      </c>
    </row>
    <row r="26" spans="1:6" x14ac:dyDescent="0.25">
      <c r="A26" s="26">
        <v>44573</v>
      </c>
      <c r="B26" s="23" t="s">
        <v>13</v>
      </c>
      <c r="C26" s="23" t="s">
        <v>14</v>
      </c>
      <c r="D26" s="23"/>
      <c r="E26" s="24">
        <v>87.52</v>
      </c>
      <c r="F26" s="25">
        <f>IF(Tableau134[[#This Row],[Colonne1]]="","",F25+Tableau134[[#This Row],[Colonne3]]-Tableau134[[#This Row],[Colonne4]])</f>
        <v>12.890000000000668</v>
      </c>
    </row>
    <row r="27" spans="1:6" x14ac:dyDescent="0.25">
      <c r="A27" s="26">
        <v>44576</v>
      </c>
      <c r="B27" s="23" t="s">
        <v>15</v>
      </c>
      <c r="C27" s="23" t="s">
        <v>308</v>
      </c>
      <c r="D27" s="23"/>
      <c r="E27" s="24">
        <v>41.1</v>
      </c>
      <c r="F27" s="25">
        <f>IF(Tableau134[[#This Row],[Colonne1]]="","",F26+Tableau134[[#This Row],[Colonne3]]-Tableau134[[#This Row],[Colonne4]])</f>
        <v>-28.209999999999333</v>
      </c>
    </row>
    <row r="28" spans="1:6" x14ac:dyDescent="0.25">
      <c r="A28" s="23"/>
      <c r="B28" s="23" t="s">
        <v>12</v>
      </c>
      <c r="C28" s="23"/>
      <c r="D28" s="23"/>
      <c r="E28" s="24">
        <v>0.9</v>
      </c>
      <c r="F28" s="25">
        <f>IF(Tableau134[[#This Row],[Colonne1]]="","",F27+Tableau134[[#This Row],[Colonne3]]-Tableau134[[#This Row],[Colonne4]])</f>
        <v>-29.109999999999332</v>
      </c>
    </row>
    <row r="29" spans="1:6" x14ac:dyDescent="0.25">
      <c r="A29" s="26">
        <v>44578</v>
      </c>
      <c r="B29" s="23" t="s">
        <v>44</v>
      </c>
      <c r="C29" s="23" t="s">
        <v>45</v>
      </c>
      <c r="D29" s="23"/>
      <c r="E29" s="24">
        <v>76.59</v>
      </c>
      <c r="F29" s="25">
        <f>IF(Tableau134[[#This Row],[Colonne1]]="","",F28+Tableau134[[#This Row],[Colonne3]]-Tableau134[[#This Row],[Colonne4]])</f>
        <v>-105.69999999999933</v>
      </c>
    </row>
    <row r="30" spans="1:6" x14ac:dyDescent="0.25">
      <c r="A30" s="26">
        <v>44580</v>
      </c>
      <c r="B30" s="23" t="s">
        <v>13</v>
      </c>
      <c r="C30" s="23" t="s">
        <v>14</v>
      </c>
      <c r="D30" s="23"/>
      <c r="E30" s="24">
        <v>109.32</v>
      </c>
      <c r="F30" s="25">
        <f>IF(Tableau134[[#This Row],[Colonne1]]="","",F29+Tableau134[[#This Row],[Colonne3]]-Tableau134[[#This Row],[Colonne4]])</f>
        <v>-215.01999999999933</v>
      </c>
    </row>
    <row r="31" spans="1:6" x14ac:dyDescent="0.25">
      <c r="A31" s="23"/>
      <c r="B31" s="23" t="s">
        <v>49</v>
      </c>
      <c r="C31" s="23" t="s">
        <v>309</v>
      </c>
      <c r="D31" s="23"/>
      <c r="E31" s="24">
        <v>95</v>
      </c>
      <c r="F31" s="25">
        <f>IF(Tableau134[[#This Row],[Colonne1]]="","",F30+Tableau134[[#This Row],[Colonne3]]-Tableau134[[#This Row],[Colonne4]])</f>
        <v>-310.0199999999993</v>
      </c>
    </row>
    <row r="32" spans="1:6" x14ac:dyDescent="0.25">
      <c r="A32" s="23"/>
      <c r="B32" s="23" t="s">
        <v>29</v>
      </c>
      <c r="C32" s="23" t="s">
        <v>310</v>
      </c>
      <c r="D32" s="23"/>
      <c r="E32" s="24">
        <v>49.87</v>
      </c>
      <c r="F32" s="25">
        <f>IF(Tableau134[[#This Row],[Colonne1]]="","",F31+Tableau134[[#This Row],[Colonne3]]-Tableau134[[#This Row],[Colonne4]])</f>
        <v>-359.8899999999993</v>
      </c>
    </row>
    <row r="33" spans="1:6" x14ac:dyDescent="0.25">
      <c r="A33" s="26">
        <v>44581</v>
      </c>
      <c r="B33" s="23" t="s">
        <v>42</v>
      </c>
      <c r="C33" s="23" t="s">
        <v>43</v>
      </c>
      <c r="D33" s="23"/>
      <c r="E33" s="24">
        <v>157</v>
      </c>
      <c r="F33" s="25">
        <f>IF(Tableau134[[#This Row],[Colonne1]]="","",F32+Tableau134[[#This Row],[Colonne3]]-Tableau134[[#This Row],[Colonne4]])</f>
        <v>-516.8899999999993</v>
      </c>
    </row>
    <row r="34" spans="1:6" x14ac:dyDescent="0.25">
      <c r="A34" s="26">
        <v>44582</v>
      </c>
      <c r="B34" s="23" t="s">
        <v>13</v>
      </c>
      <c r="C34" s="23" t="s">
        <v>17</v>
      </c>
      <c r="D34" s="23"/>
      <c r="E34" s="24">
        <v>23.48</v>
      </c>
      <c r="F34" s="25">
        <f>IF(Tableau134[[#This Row],[Colonne1]]="","",F33+Tableau134[[#This Row],[Colonne3]]-Tableau134[[#This Row],[Colonne4]])</f>
        <v>-540.36999999999932</v>
      </c>
    </row>
    <row r="35" spans="1:6" x14ac:dyDescent="0.25">
      <c r="A35" s="23"/>
      <c r="B35" s="23" t="s">
        <v>15</v>
      </c>
      <c r="C35" s="23" t="s">
        <v>11</v>
      </c>
      <c r="D35" s="23"/>
      <c r="E35" s="24">
        <v>17</v>
      </c>
      <c r="F35" s="25">
        <f>IF(Tableau134[[#This Row],[Colonne1]]="","",F34+Tableau134[[#This Row],[Colonne3]]-Tableau134[[#This Row],[Colonne4]])</f>
        <v>-557.36999999999932</v>
      </c>
    </row>
    <row r="36" spans="1:6" x14ac:dyDescent="0.25">
      <c r="A36" s="23"/>
      <c r="B36" s="23" t="s">
        <v>13</v>
      </c>
      <c r="C36" s="23" t="s">
        <v>23</v>
      </c>
      <c r="D36" s="23"/>
      <c r="E36" s="24">
        <v>14.19</v>
      </c>
      <c r="F36" s="25">
        <f>IF(Tableau134[[#This Row],[Colonne1]]="","",F35+Tableau134[[#This Row],[Colonne3]]-Tableau134[[#This Row],[Colonne4]])</f>
        <v>-571.55999999999938</v>
      </c>
    </row>
    <row r="37" spans="1:6" x14ac:dyDescent="0.25">
      <c r="A37" s="26"/>
      <c r="B37" s="23" t="s">
        <v>19</v>
      </c>
      <c r="C37" s="23" t="s">
        <v>93</v>
      </c>
      <c r="D37" s="23"/>
      <c r="E37" s="24">
        <v>14.1</v>
      </c>
      <c r="F37" s="16">
        <f>IF(Tableau134[[#This Row],[Colonne1]]="","",F36+Tableau134[[#This Row],[Colonne3]]-Tableau134[[#This Row],[Colonne4]])</f>
        <v>-585.6599999999994</v>
      </c>
    </row>
    <row r="38" spans="1:6" x14ac:dyDescent="0.25">
      <c r="A38" s="23"/>
      <c r="B38" s="23" t="s">
        <v>13</v>
      </c>
      <c r="C38" s="23" t="s">
        <v>379</v>
      </c>
      <c r="D38" s="23"/>
      <c r="E38" s="24">
        <v>12.16</v>
      </c>
      <c r="F38" s="16">
        <f>IF(Tableau134[[#This Row],[Colonne1]]="","",F37+Tableau134[[#This Row],[Colonne3]]-Tableau134[[#This Row],[Colonne4]])</f>
        <v>-597.81999999999937</v>
      </c>
    </row>
    <row r="39" spans="1:6" x14ac:dyDescent="0.25">
      <c r="A39" s="23"/>
      <c r="B39" s="23" t="s">
        <v>19</v>
      </c>
      <c r="C39" s="23" t="s">
        <v>303</v>
      </c>
      <c r="D39" s="23"/>
      <c r="E39" s="24">
        <v>6.6</v>
      </c>
      <c r="F39" s="16">
        <f>IF(Tableau134[[#This Row],[Colonne1]]="","",F38+Tableau134[[#This Row],[Colonne3]]-Tableau134[[#This Row],[Colonne4]])</f>
        <v>-604.41999999999939</v>
      </c>
    </row>
    <row r="40" spans="1:6" x14ac:dyDescent="0.25">
      <c r="A40" s="26">
        <v>44583</v>
      </c>
      <c r="B40" s="23" t="s">
        <v>13</v>
      </c>
      <c r="C40" s="23" t="s">
        <v>25</v>
      </c>
      <c r="D40" s="23"/>
      <c r="E40" s="24">
        <v>8.6999999999999993</v>
      </c>
      <c r="F40" s="16">
        <f>IF(Tableau134[[#This Row],[Colonne1]]="","",F39+Tableau134[[#This Row],[Colonne3]]-Tableau134[[#This Row],[Colonne4]])</f>
        <v>-613.11999999999944</v>
      </c>
    </row>
    <row r="41" spans="1:6" x14ac:dyDescent="0.25">
      <c r="A41" s="26">
        <v>44585</v>
      </c>
      <c r="B41" s="23" t="s">
        <v>4</v>
      </c>
      <c r="C41" s="23"/>
      <c r="D41" s="23">
        <v>1948.74</v>
      </c>
      <c r="E41" s="24"/>
      <c r="F41" s="16">
        <f>IF(Tableau134[[#This Row],[Colonne1]]="","",F40+Tableau134[[#This Row],[Colonne3]]-Tableau134[[#This Row],[Colonne4]])</f>
        <v>1335.6200000000006</v>
      </c>
    </row>
    <row r="42" spans="1:6" x14ac:dyDescent="0.25">
      <c r="A42" s="23"/>
      <c r="B42" s="23" t="s">
        <v>15</v>
      </c>
      <c r="C42" s="23" t="s">
        <v>311</v>
      </c>
      <c r="D42" s="23">
        <v>10</v>
      </c>
      <c r="E42" s="24"/>
      <c r="F42" s="16">
        <f>IF(Tableau134[[#This Row],[Colonne1]]="","",F41+Tableau134[[#This Row],[Colonne3]]-Tableau134[[#This Row],[Colonne4]])</f>
        <v>1345.6200000000006</v>
      </c>
    </row>
    <row r="43" spans="1:6" x14ac:dyDescent="0.25">
      <c r="A43" s="26">
        <v>44587</v>
      </c>
      <c r="B43" s="23" t="s">
        <v>42</v>
      </c>
      <c r="C43" s="23" t="s">
        <v>312</v>
      </c>
      <c r="D43" s="23">
        <v>80</v>
      </c>
      <c r="E43" s="24"/>
      <c r="F43" s="16">
        <f>IF(Tableau134[[#This Row],[Colonne1]]="","",F42+Tableau134[[#This Row],[Colonne3]]-Tableau134[[#This Row],[Colonne4]])</f>
        <v>1425.6200000000006</v>
      </c>
    </row>
    <row r="44" spans="1:6" x14ac:dyDescent="0.25">
      <c r="A44" s="23"/>
      <c r="B44" s="23" t="s">
        <v>13</v>
      </c>
      <c r="C44" s="23" t="s">
        <v>14</v>
      </c>
      <c r="D44" s="23"/>
      <c r="E44" s="24">
        <v>110.68</v>
      </c>
      <c r="F44" s="16">
        <f>IF(Tableau134[[#This Row],[Colonne1]]="","",F43+Tableau134[[#This Row],[Colonne3]]-Tableau134[[#This Row],[Colonne4]])</f>
        <v>1314.9400000000005</v>
      </c>
    </row>
    <row r="45" spans="1:6" x14ac:dyDescent="0.25">
      <c r="A45" s="23"/>
      <c r="B45" s="23" t="s">
        <v>21</v>
      </c>
      <c r="C45" s="23" t="s">
        <v>313</v>
      </c>
      <c r="D45" s="23"/>
      <c r="E45" s="24">
        <v>50</v>
      </c>
      <c r="F45" s="16">
        <f>IF(Tableau134[[#This Row],[Colonne1]]="","",F44+Tableau134[[#This Row],[Colonne3]]-Tableau134[[#This Row],[Colonne4]])</f>
        <v>1264.9400000000005</v>
      </c>
    </row>
    <row r="46" spans="1:6" x14ac:dyDescent="0.25">
      <c r="A46" s="26">
        <v>44588</v>
      </c>
      <c r="B46" s="23" t="s">
        <v>13</v>
      </c>
      <c r="C46" s="23" t="s">
        <v>273</v>
      </c>
      <c r="D46" s="23"/>
      <c r="E46" s="24">
        <v>37.880000000000003</v>
      </c>
      <c r="F46" s="25">
        <f>IF(Tableau134[[#This Row],[Colonne1]]="","",F45+Tableau134[[#This Row],[Colonne3]]-Tableau134[[#This Row],[Colonne4]])</f>
        <v>1227.0600000000004</v>
      </c>
    </row>
    <row r="47" spans="1:6" x14ac:dyDescent="0.25">
      <c r="A47" s="23"/>
      <c r="B47" s="23" t="s">
        <v>163</v>
      </c>
      <c r="C47" s="23" t="s">
        <v>164</v>
      </c>
      <c r="D47" s="23"/>
      <c r="E47" s="24">
        <v>4.99</v>
      </c>
      <c r="F47" s="25">
        <f>IF(Tableau134[[#This Row],[Colonne1]]="","",F46+Tableau134[[#This Row],[Colonne3]]-Tableau134[[#This Row],[Colonne4]])</f>
        <v>1222.0700000000004</v>
      </c>
    </row>
    <row r="48" spans="1:6" x14ac:dyDescent="0.25">
      <c r="A48" s="26">
        <v>44589</v>
      </c>
      <c r="B48" s="23" t="s">
        <v>120</v>
      </c>
      <c r="C48" s="23" t="s">
        <v>314</v>
      </c>
      <c r="D48" s="23"/>
      <c r="E48" s="24">
        <v>25</v>
      </c>
      <c r="F48" s="25">
        <f>IF(Tableau134[[#This Row],[Colonne1]]="","",F47+Tableau134[[#This Row],[Colonne3]]-Tableau134[[#This Row],[Colonne4]])</f>
        <v>1197.0700000000004</v>
      </c>
    </row>
    <row r="49" spans="1:6" x14ac:dyDescent="0.25">
      <c r="A49" s="23"/>
      <c r="B49" s="23" t="s">
        <v>15</v>
      </c>
      <c r="C49" s="23" t="s">
        <v>11</v>
      </c>
      <c r="D49" s="23"/>
      <c r="E49" s="24">
        <v>3.65</v>
      </c>
      <c r="F49" s="25">
        <f>IF(Tableau134[[#This Row],[Colonne1]]="","",F48+Tableau134[[#This Row],[Colonne3]]-Tableau134[[#This Row],[Colonne4]])</f>
        <v>1193.4200000000003</v>
      </c>
    </row>
    <row r="50" spans="1:6" x14ac:dyDescent="0.25">
      <c r="A50" s="26"/>
      <c r="B50" s="23" t="s">
        <v>12</v>
      </c>
      <c r="C50" s="23"/>
      <c r="D50" s="23"/>
      <c r="E50" s="24">
        <v>0.13</v>
      </c>
      <c r="F50" s="25">
        <f>IF(Tableau134[[#This Row],[Colonne1]]="","",F49+Tableau134[[#This Row],[Colonne3]]-Tableau134[[#This Row],[Colonne4]])</f>
        <v>1193.2900000000002</v>
      </c>
    </row>
    <row r="51" spans="1:6" x14ac:dyDescent="0.25">
      <c r="A51" s="26">
        <v>44590</v>
      </c>
      <c r="B51" s="23" t="s">
        <v>13</v>
      </c>
      <c r="C51" s="23" t="s">
        <v>25</v>
      </c>
      <c r="D51" s="23"/>
      <c r="E51" s="24">
        <v>12.1</v>
      </c>
      <c r="F51" s="25">
        <f>IF(Tableau134[[#This Row],[Colonne1]]="","",F50+Tableau134[[#This Row],[Colonne3]]-Tableau134[[#This Row],[Colonne4]])</f>
        <v>1181.1900000000003</v>
      </c>
    </row>
    <row r="52" spans="1:6" x14ac:dyDescent="0.25">
      <c r="A52" s="26"/>
      <c r="B52" s="23" t="s">
        <v>12</v>
      </c>
      <c r="C52" s="23"/>
      <c r="D52" s="23"/>
      <c r="E52" s="24">
        <v>0.35</v>
      </c>
      <c r="F52" s="25">
        <f>IF(Tableau134[[#This Row],[Colonne1]]="","",F51+Tableau134[[#This Row],[Colonne3]]-Tableau134[[#This Row],[Colonne4]])</f>
        <v>1180.8400000000004</v>
      </c>
    </row>
    <row r="53" spans="1:6" x14ac:dyDescent="0.25">
      <c r="A53" s="26">
        <v>44591</v>
      </c>
      <c r="B53" s="23" t="s">
        <v>26</v>
      </c>
      <c r="C53" s="23" t="s">
        <v>27</v>
      </c>
      <c r="D53" s="23"/>
      <c r="E53" s="24">
        <v>210</v>
      </c>
      <c r="F53" s="25">
        <f>IF(Tableau134[[#This Row],[Colonne1]]="","",F52+Tableau134[[#This Row],[Colonne3]]-Tableau134[[#This Row],[Colonne4]])</f>
        <v>970.84000000000037</v>
      </c>
    </row>
    <row r="54" spans="1:6" x14ac:dyDescent="0.25">
      <c r="A54" s="23"/>
      <c r="B54" s="23" t="s">
        <v>49</v>
      </c>
      <c r="C54" s="23" t="s">
        <v>309</v>
      </c>
      <c r="D54" s="23"/>
      <c r="E54" s="24">
        <v>95</v>
      </c>
      <c r="F54" s="25">
        <f>IF(Tableau134[[#This Row],[Colonne1]]="","",F53+Tableau134[[#This Row],[Colonne3]]-Tableau134[[#This Row],[Colonne4]])</f>
        <v>875.84000000000037</v>
      </c>
    </row>
    <row r="55" spans="1:6" x14ac:dyDescent="0.25">
      <c r="A55" s="26"/>
      <c r="B55" s="23" t="s">
        <v>12</v>
      </c>
      <c r="C55" s="23"/>
      <c r="D55" s="23"/>
      <c r="E55" s="24">
        <v>0.9</v>
      </c>
      <c r="F55" s="25">
        <f>IF(Tableau134[[#This Row],[Colonne1]]="","",F54+Tableau134[[#This Row],[Colonne3]]-Tableau134[[#This Row],[Colonne4]])</f>
        <v>874.9400000000004</v>
      </c>
    </row>
    <row r="56" spans="1:6" x14ac:dyDescent="0.25">
      <c r="A56" s="26">
        <v>44593</v>
      </c>
      <c r="B56" s="23" t="s">
        <v>15</v>
      </c>
      <c r="C56" s="23" t="s">
        <v>311</v>
      </c>
      <c r="D56" s="23">
        <v>35</v>
      </c>
      <c r="E56" s="24"/>
      <c r="F56" s="25">
        <f>IF(Tableau134[[#This Row],[Colonne1]]="","",F55+Tableau134[[#This Row],[Colonne3]]-Tableau134[[#This Row],[Colonne4]])</f>
        <v>909.9400000000004</v>
      </c>
    </row>
    <row r="57" spans="1:6" x14ac:dyDescent="0.25">
      <c r="A57" s="23"/>
      <c r="B57" s="23" t="s">
        <v>15</v>
      </c>
      <c r="C57" s="23" t="s">
        <v>311</v>
      </c>
      <c r="D57" s="23">
        <v>35</v>
      </c>
      <c r="E57" s="24"/>
      <c r="F57" s="25">
        <f>IF(Tableau134[[#This Row],[Colonne1]]="","",F56+Tableau134[[#This Row],[Colonne3]]-Tableau134[[#This Row],[Colonne4]])</f>
        <v>944.9400000000004</v>
      </c>
    </row>
    <row r="58" spans="1:6" x14ac:dyDescent="0.25">
      <c r="A58" s="26"/>
      <c r="B58" s="23" t="s">
        <v>33</v>
      </c>
      <c r="C58" s="23" t="s">
        <v>315</v>
      </c>
      <c r="D58" s="23">
        <v>14</v>
      </c>
      <c r="E58" s="24"/>
      <c r="F58" s="25">
        <f>IF(Tableau134[[#This Row],[Colonne1]]="","",F57+Tableau134[[#This Row],[Colonne3]]-Tableau134[[#This Row],[Colonne4]])</f>
        <v>958.9400000000004</v>
      </c>
    </row>
    <row r="59" spans="1:6" x14ac:dyDescent="0.25">
      <c r="A59" s="26"/>
      <c r="B59" s="23" t="s">
        <v>13</v>
      </c>
      <c r="C59" s="23" t="s">
        <v>273</v>
      </c>
      <c r="D59" s="23"/>
      <c r="E59" s="24">
        <v>10</v>
      </c>
      <c r="F59" s="25">
        <f>IF(Tableau134[[#This Row],[Colonne1]]="","",F58+Tableau134[[#This Row],[Colonne3]]-Tableau134[[#This Row],[Colonne4]])</f>
        <v>948.9400000000004</v>
      </c>
    </row>
    <row r="60" spans="1:6" x14ac:dyDescent="0.25">
      <c r="A60" s="23"/>
      <c r="B60" s="23" t="s">
        <v>15</v>
      </c>
      <c r="C60" s="23" t="s">
        <v>316</v>
      </c>
      <c r="D60" s="23"/>
      <c r="E60" s="24">
        <v>3</v>
      </c>
      <c r="F60" s="25">
        <f>IF(Tableau134[[#This Row],[Colonne1]]="","",F59+Tableau134[[#This Row],[Colonne3]]-Tableau134[[#This Row],[Colonne4]])</f>
        <v>945.9400000000004</v>
      </c>
    </row>
    <row r="61" spans="1:6" x14ac:dyDescent="0.25">
      <c r="A61" s="26">
        <v>44594</v>
      </c>
      <c r="B61" s="23" t="s">
        <v>13</v>
      </c>
      <c r="C61" s="23" t="s">
        <v>14</v>
      </c>
      <c r="D61" s="23"/>
      <c r="E61" s="24">
        <v>151.93</v>
      </c>
      <c r="F61" s="25">
        <f>IF(Tableau134[[#This Row],[Colonne1]]="","",F60+Tableau134[[#This Row],[Colonne3]]-Tableau134[[#This Row],[Colonne4]])</f>
        <v>794.01000000000045</v>
      </c>
    </row>
    <row r="62" spans="1:6" x14ac:dyDescent="0.25">
      <c r="A62" s="26">
        <v>44596</v>
      </c>
      <c r="B62" s="23" t="s">
        <v>146</v>
      </c>
      <c r="C62" s="23" t="s">
        <v>317</v>
      </c>
      <c r="D62" s="23"/>
      <c r="E62" s="24">
        <v>59.9</v>
      </c>
      <c r="F62" s="25">
        <f>IF(Tableau134[[#This Row],[Colonne1]]="","",F61+Tableau134[[#This Row],[Colonne3]]-Tableau134[[#This Row],[Colonne4]])</f>
        <v>734.11000000000047</v>
      </c>
    </row>
    <row r="63" spans="1:6" x14ac:dyDescent="0.25">
      <c r="A63" s="26"/>
      <c r="B63" s="23" t="s">
        <v>15</v>
      </c>
      <c r="C63" s="27" t="s">
        <v>11</v>
      </c>
      <c r="D63" s="23"/>
      <c r="E63" s="24">
        <v>27.25</v>
      </c>
      <c r="F63" s="25">
        <f>IF(Tableau134[[#This Row],[Colonne1]]="","",F62+Tableau134[[#This Row],[Colonne3]]-Tableau134[[#This Row],[Colonne4]])</f>
        <v>706.86000000000047</v>
      </c>
    </row>
    <row r="64" spans="1:6" x14ac:dyDescent="0.25">
      <c r="A64" s="23"/>
      <c r="B64" s="23" t="s">
        <v>19</v>
      </c>
      <c r="C64" s="23" t="s">
        <v>318</v>
      </c>
      <c r="D64" s="23"/>
      <c r="E64" s="24">
        <v>15.45</v>
      </c>
      <c r="F64" s="25">
        <f>IF(Tableau134[[#This Row],[Colonne1]]="","",F63+Tableau134[[#This Row],[Colonne3]]-Tableau134[[#This Row],[Colonne4]])</f>
        <v>691.41000000000042</v>
      </c>
    </row>
    <row r="65" spans="1:6" x14ac:dyDescent="0.25">
      <c r="A65" s="26"/>
      <c r="B65" s="23" t="s">
        <v>135</v>
      </c>
      <c r="C65" s="23" t="s">
        <v>53</v>
      </c>
      <c r="D65" s="23"/>
      <c r="E65" s="24">
        <v>10.56</v>
      </c>
      <c r="F65" s="25">
        <f>IF(Tableau134[[#This Row],[Colonne1]]="","",F64+Tableau134[[#This Row],[Colonne3]]-Tableau134[[#This Row],[Colonne4]])</f>
        <v>680.85000000000048</v>
      </c>
    </row>
    <row r="66" spans="1:6" x14ac:dyDescent="0.25">
      <c r="A66" s="26"/>
      <c r="B66" s="23" t="s">
        <v>13</v>
      </c>
      <c r="C66" s="23" t="s">
        <v>319</v>
      </c>
      <c r="D66" s="23"/>
      <c r="E66" s="24">
        <v>6</v>
      </c>
      <c r="F66" s="25">
        <f>IF(Tableau134[[#This Row],[Colonne1]]="","",F65+Tableau134[[#This Row],[Colonne3]]-Tableau134[[#This Row],[Colonne4]])</f>
        <v>674.85000000000048</v>
      </c>
    </row>
    <row r="67" spans="1:6" x14ac:dyDescent="0.25">
      <c r="A67" s="26">
        <v>44597</v>
      </c>
      <c r="B67" s="23" t="s">
        <v>13</v>
      </c>
      <c r="C67" s="23" t="s">
        <v>25</v>
      </c>
      <c r="D67" s="23"/>
      <c r="E67" s="24">
        <v>9.5</v>
      </c>
      <c r="F67" s="25">
        <f>IF(Tableau134[[#This Row],[Colonne1]]="","",F66+Tableau134[[#This Row],[Colonne3]]-Tableau134[[#This Row],[Colonne4]])</f>
        <v>665.35000000000048</v>
      </c>
    </row>
    <row r="68" spans="1:6" x14ac:dyDescent="0.25">
      <c r="A68" s="26"/>
      <c r="B68" s="23" t="s">
        <v>33</v>
      </c>
      <c r="C68" s="23" t="s">
        <v>305</v>
      </c>
      <c r="D68" s="23"/>
      <c r="E68" s="24">
        <v>7.5</v>
      </c>
      <c r="F68" s="25">
        <f>IF(Tableau134[[#This Row],[Colonne1]]="","",F67+Tableau134[[#This Row],[Colonne3]]-Tableau134[[#This Row],[Colonne4]])</f>
        <v>657.85000000000048</v>
      </c>
    </row>
    <row r="69" spans="1:6" x14ac:dyDescent="0.25">
      <c r="A69" s="23"/>
      <c r="B69" s="23" t="s">
        <v>12</v>
      </c>
      <c r="C69" s="23"/>
      <c r="D69" s="23"/>
      <c r="E69" s="24">
        <v>1.84</v>
      </c>
      <c r="F69" s="25">
        <f>IF(Tableau134[[#This Row],[Colonne1]]="","",F68+Tableau134[[#This Row],[Colonne3]]-Tableau134[[#This Row],[Colonne4]])</f>
        <v>656.01000000000045</v>
      </c>
    </row>
    <row r="70" spans="1:6" x14ac:dyDescent="0.25">
      <c r="A70" s="23"/>
      <c r="B70" s="23" t="s">
        <v>33</v>
      </c>
      <c r="C70" s="23" t="s">
        <v>320</v>
      </c>
      <c r="D70" s="23"/>
      <c r="E70" s="24">
        <v>0.54</v>
      </c>
      <c r="F70" s="25">
        <f>IF(Tableau134[[#This Row],[Colonne1]]="","",F69+Tableau134[[#This Row],[Colonne3]]-Tableau134[[#This Row],[Colonne4]])</f>
        <v>655.47000000000048</v>
      </c>
    </row>
    <row r="71" spans="1:6" x14ac:dyDescent="0.25">
      <c r="A71" s="26">
        <v>44598</v>
      </c>
      <c r="B71" s="23" t="s">
        <v>12</v>
      </c>
      <c r="C71" s="23"/>
      <c r="D71" s="23"/>
      <c r="E71" s="24">
        <v>0.5</v>
      </c>
      <c r="F71" s="25">
        <f>IF(Tableau134[[#This Row],[Colonne1]]="","",F70+Tableau134[[#This Row],[Colonne3]]-Tableau134[[#This Row],[Colonne4]])</f>
        <v>654.97000000000048</v>
      </c>
    </row>
    <row r="72" spans="1:6" x14ac:dyDescent="0.25">
      <c r="A72" s="26">
        <v>44599</v>
      </c>
      <c r="B72" s="23" t="s">
        <v>6</v>
      </c>
      <c r="C72" s="23" t="s">
        <v>7</v>
      </c>
      <c r="D72" s="23"/>
      <c r="E72" s="24">
        <v>5.79</v>
      </c>
      <c r="F72" s="25">
        <f>IF(Tableau134[[#This Row],[Colonne1]]="","",F71+Tableau134[[#This Row],[Colonne3]]-Tableau134[[#This Row],[Colonne4]])</f>
        <v>649.18000000000052</v>
      </c>
    </row>
    <row r="73" spans="1:6" x14ac:dyDescent="0.25">
      <c r="A73" s="26">
        <v>44600</v>
      </c>
      <c r="B73" s="23" t="s">
        <v>12</v>
      </c>
      <c r="C73" s="23"/>
      <c r="D73" s="23"/>
      <c r="E73" s="24">
        <v>0.21</v>
      </c>
      <c r="F73" s="25">
        <f>IF(Tableau134[[#This Row],[Colonne1]]="","",F72+Tableau134[[#This Row],[Colonne3]]-Tableau134[[#This Row],[Colonne4]])</f>
        <v>648.97000000000048</v>
      </c>
    </row>
    <row r="74" spans="1:6" x14ac:dyDescent="0.25">
      <c r="A74" s="26">
        <v>44601</v>
      </c>
      <c r="B74" s="23" t="s">
        <v>13</v>
      </c>
      <c r="C74" s="23" t="s">
        <v>14</v>
      </c>
      <c r="D74" s="23"/>
      <c r="E74" s="24">
        <v>123.25</v>
      </c>
      <c r="F74" s="25">
        <f>IF(Tableau134[[#This Row],[Colonne1]]="","",F73+Tableau134[[#This Row],[Colonne3]]-Tableau134[[#This Row],[Colonne4]])</f>
        <v>525.72000000000048</v>
      </c>
    </row>
    <row r="75" spans="1:6" x14ac:dyDescent="0.25">
      <c r="A75" s="26"/>
      <c r="B75" s="23" t="s">
        <v>19</v>
      </c>
      <c r="C75" s="23" t="s">
        <v>303</v>
      </c>
      <c r="D75" s="23"/>
      <c r="E75" s="24">
        <v>13.25</v>
      </c>
      <c r="F75" s="25">
        <f>IF(Tableau134[[#This Row],[Colonne1]]="","",F74+Tableau134[[#This Row],[Colonne3]]-Tableau134[[#This Row],[Colonne4]])</f>
        <v>512.47000000000048</v>
      </c>
    </row>
    <row r="76" spans="1:6" x14ac:dyDescent="0.25">
      <c r="A76" s="23"/>
      <c r="B76" s="23" t="s">
        <v>15</v>
      </c>
      <c r="C76" s="23" t="s">
        <v>316</v>
      </c>
      <c r="D76" s="23"/>
      <c r="E76" s="24">
        <v>9</v>
      </c>
      <c r="F76" s="25">
        <f>IF(Tableau134[[#This Row],[Colonne1]]="","",F75+Tableau134[[#This Row],[Colonne3]]-Tableau134[[#This Row],[Colonne4]])</f>
        <v>503.47000000000048</v>
      </c>
    </row>
    <row r="77" spans="1:6" x14ac:dyDescent="0.25">
      <c r="A77" s="26"/>
      <c r="B77" s="23" t="s">
        <v>13</v>
      </c>
      <c r="C77" s="23" t="s">
        <v>321</v>
      </c>
      <c r="D77" s="23"/>
      <c r="E77" s="24">
        <v>6.09</v>
      </c>
      <c r="F77" s="25">
        <f>IF(Tableau134[[#This Row],[Colonne1]]="","",F76+Tableau134[[#This Row],[Colonne3]]-Tableau134[[#This Row],[Colonne4]])</f>
        <v>497.38000000000051</v>
      </c>
    </row>
    <row r="78" spans="1:6" x14ac:dyDescent="0.25">
      <c r="A78" s="26">
        <v>44602</v>
      </c>
      <c r="B78" s="23" t="s">
        <v>12</v>
      </c>
      <c r="C78" s="23"/>
      <c r="D78" s="23"/>
      <c r="E78" s="24">
        <v>0.75</v>
      </c>
      <c r="F78" s="25">
        <f>IF(Tableau134[[#This Row],[Colonne1]]="","",F77+Tableau134[[#This Row],[Colonne3]]-Tableau134[[#This Row],[Colonne4]])</f>
        <v>496.63000000000051</v>
      </c>
    </row>
    <row r="79" spans="1:6" x14ac:dyDescent="0.25">
      <c r="A79" s="26">
        <v>44603</v>
      </c>
      <c r="B79" s="23" t="s">
        <v>15</v>
      </c>
      <c r="C79" s="23" t="s">
        <v>322</v>
      </c>
      <c r="D79" s="23"/>
      <c r="E79" s="24">
        <v>32</v>
      </c>
      <c r="F79" s="25">
        <f>IF(Tableau134[[#This Row],[Colonne1]]="","",F78+Tableau134[[#This Row],[Colonne3]]-Tableau134[[#This Row],[Colonne4]])</f>
        <v>464.63000000000051</v>
      </c>
    </row>
    <row r="80" spans="1:6" x14ac:dyDescent="0.25">
      <c r="A80" s="23"/>
      <c r="B80" s="23" t="s">
        <v>13</v>
      </c>
      <c r="C80" s="23" t="s">
        <v>17</v>
      </c>
      <c r="D80" s="23"/>
      <c r="E80" s="24">
        <v>11.74</v>
      </c>
      <c r="F80" s="25">
        <f>IF(Tableau134[[#This Row],[Colonne1]]="","",F79+Tableau134[[#This Row],[Colonne3]]-Tableau134[[#This Row],[Colonne4]])</f>
        <v>452.8900000000005</v>
      </c>
    </row>
    <row r="81" spans="1:6" x14ac:dyDescent="0.25">
      <c r="A81" s="23"/>
      <c r="B81" s="23" t="s">
        <v>19</v>
      </c>
      <c r="C81" s="23" t="s">
        <v>318</v>
      </c>
      <c r="D81" s="23"/>
      <c r="E81" s="24">
        <v>9.8000000000000007</v>
      </c>
      <c r="F81" s="25">
        <f>IF(Tableau134[[#This Row],[Colonne1]]="","",F80+Tableau134[[#This Row],[Colonne3]]-Tableau134[[#This Row],[Colonne4]])</f>
        <v>443.09000000000049</v>
      </c>
    </row>
    <row r="82" spans="1:6" x14ac:dyDescent="0.25">
      <c r="A82" s="26"/>
      <c r="B82" s="23" t="s">
        <v>15</v>
      </c>
      <c r="C82" s="23" t="s">
        <v>323</v>
      </c>
      <c r="D82" s="23"/>
      <c r="E82" s="24">
        <v>7.48</v>
      </c>
      <c r="F82" s="25">
        <f>IF(Tableau134[[#This Row],[Colonne1]]="","",F81+Tableau134[[#This Row],[Colonne3]]-Tableau134[[#This Row],[Colonne4]])</f>
        <v>435.61000000000047</v>
      </c>
    </row>
    <row r="83" spans="1:6" x14ac:dyDescent="0.25">
      <c r="A83" s="26">
        <v>44604</v>
      </c>
      <c r="B83" s="23" t="s">
        <v>13</v>
      </c>
      <c r="C83" s="23" t="s">
        <v>25</v>
      </c>
      <c r="D83" s="23"/>
      <c r="E83" s="24">
        <v>8.6999999999999993</v>
      </c>
      <c r="F83" s="25">
        <f>IF(Tableau134[[#This Row],[Colonne1]]="","",F82+Tableau134[[#This Row],[Colonne3]]-Tableau134[[#This Row],[Colonne4]])</f>
        <v>426.91000000000048</v>
      </c>
    </row>
    <row r="84" spans="1:6" x14ac:dyDescent="0.25">
      <c r="A84" s="23"/>
      <c r="B84" s="23" t="s">
        <v>15</v>
      </c>
      <c r="C84" s="23" t="s">
        <v>316</v>
      </c>
      <c r="D84" s="23"/>
      <c r="E84" s="24">
        <v>7</v>
      </c>
      <c r="F84" s="25">
        <f>IF(Tableau134[[#This Row],[Colonne1]]="","",F83+Tableau134[[#This Row],[Colonne3]]-Tableau134[[#This Row],[Colonne4]])</f>
        <v>419.91000000000048</v>
      </c>
    </row>
    <row r="85" spans="1:6" x14ac:dyDescent="0.25">
      <c r="A85" s="26"/>
      <c r="B85" s="23" t="s">
        <v>12</v>
      </c>
      <c r="C85" s="23"/>
      <c r="D85" s="23"/>
      <c r="E85" s="24">
        <v>0.98</v>
      </c>
      <c r="F85" s="25">
        <f>IF(Tableau134[[#This Row],[Colonne1]]="","",F84+Tableau134[[#This Row],[Colonne3]]-Tableau134[[#This Row],[Colonne4]])</f>
        <v>418.93000000000046</v>
      </c>
    </row>
    <row r="86" spans="1:6" x14ac:dyDescent="0.25">
      <c r="A86" s="26">
        <v>44605</v>
      </c>
      <c r="B86" s="23" t="s">
        <v>12</v>
      </c>
      <c r="C86" s="23"/>
      <c r="D86" s="23"/>
      <c r="E86" s="24">
        <v>0.3</v>
      </c>
      <c r="F86" s="25">
        <f>IF(Tableau134[[#This Row],[Colonne1]]="","",F85+Tableau134[[#This Row],[Colonne3]]-Tableau134[[#This Row],[Colonne4]])</f>
        <v>418.63000000000045</v>
      </c>
    </row>
    <row r="87" spans="1:6" x14ac:dyDescent="0.25">
      <c r="A87" s="26">
        <v>44606</v>
      </c>
      <c r="B87" s="23" t="s">
        <v>29</v>
      </c>
      <c r="C87" s="23" t="s">
        <v>157</v>
      </c>
      <c r="D87" s="23"/>
      <c r="E87" s="24">
        <v>209.72</v>
      </c>
      <c r="F87" s="25">
        <f>IF(Tableau134[[#This Row],[Colonne1]]="","",F86+Tableau134[[#This Row],[Colonne3]]-Tableau134[[#This Row],[Colonne4]])</f>
        <v>208.91000000000045</v>
      </c>
    </row>
    <row r="88" spans="1:6" x14ac:dyDescent="0.25">
      <c r="A88" s="26"/>
      <c r="B88" s="23" t="s">
        <v>88</v>
      </c>
      <c r="C88" s="23" t="s">
        <v>89</v>
      </c>
      <c r="D88" s="23"/>
      <c r="E88" s="24">
        <v>132.68</v>
      </c>
      <c r="F88" s="16">
        <f>IF(Tableau134[[#This Row],[Colonne1]]="","",F87+Tableau134[[#This Row],[Colonne3]]-Tableau134[[#This Row],[Colonne4]])</f>
        <v>76.230000000000445</v>
      </c>
    </row>
    <row r="89" spans="1:6" x14ac:dyDescent="0.25">
      <c r="A89" s="26"/>
      <c r="B89" s="23" t="s">
        <v>33</v>
      </c>
      <c r="C89" s="23" t="s">
        <v>306</v>
      </c>
      <c r="D89" s="23"/>
      <c r="E89" s="24">
        <v>8.09</v>
      </c>
      <c r="F89" s="16">
        <f>IF(Tableau134[[#This Row],[Colonne1]]="","",F88+Tableau134[[#This Row],[Colonne3]]-Tableau134[[#This Row],[Colonne4]])</f>
        <v>68.140000000000441</v>
      </c>
    </row>
    <row r="90" spans="1:6" x14ac:dyDescent="0.25">
      <c r="A90" s="26">
        <v>44608</v>
      </c>
      <c r="B90" s="23" t="s">
        <v>13</v>
      </c>
      <c r="C90" s="23" t="s">
        <v>14</v>
      </c>
      <c r="D90" s="23"/>
      <c r="E90" s="24">
        <v>113.46</v>
      </c>
      <c r="F90" s="16">
        <f>IF(Tableau134[[#This Row],[Colonne1]]="","",F89+Tableau134[[#This Row],[Colonne3]]-Tableau134[[#This Row],[Colonne4]])</f>
        <v>-45.319999999999553</v>
      </c>
    </row>
    <row r="91" spans="1:6" x14ac:dyDescent="0.25">
      <c r="A91" s="23"/>
      <c r="B91" s="23" t="s">
        <v>29</v>
      </c>
      <c r="C91" s="23" t="s">
        <v>310</v>
      </c>
      <c r="D91" s="23"/>
      <c r="E91" s="24">
        <v>49.87</v>
      </c>
      <c r="F91" s="16">
        <f>IF(Tableau134[[#This Row],[Colonne1]]="","",F90+Tableau134[[#This Row],[Colonne3]]-Tableau134[[#This Row],[Colonne4]])</f>
        <v>-95.189999999999543</v>
      </c>
    </row>
    <row r="92" spans="1:6" x14ac:dyDescent="0.25">
      <c r="A92" s="26">
        <v>44609</v>
      </c>
      <c r="B92" s="23" t="s">
        <v>44</v>
      </c>
      <c r="C92" s="23" t="s">
        <v>45</v>
      </c>
      <c r="D92" s="23"/>
      <c r="E92" s="24">
        <v>72.59</v>
      </c>
      <c r="F92" s="16">
        <f>IF(Tableau134[[#This Row],[Colonne1]]="","",F91+Tableau134[[#This Row],[Colonne3]]-Tableau134[[#This Row],[Colonne4]])</f>
        <v>-167.77999999999955</v>
      </c>
    </row>
    <row r="93" spans="1:6" x14ac:dyDescent="0.25">
      <c r="A93" s="26">
        <v>44610</v>
      </c>
      <c r="B93" s="23" t="s">
        <v>15</v>
      </c>
      <c r="C93" s="23" t="s">
        <v>11</v>
      </c>
      <c r="D93" s="23"/>
      <c r="E93" s="24">
        <v>25.35</v>
      </c>
      <c r="F93" s="16">
        <f>IF(Tableau134[[#This Row],[Colonne1]]="","",F92+Tableau134[[#This Row],[Colonne3]]-Tableau134[[#This Row],[Colonne4]])</f>
        <v>-193.12999999999954</v>
      </c>
    </row>
    <row r="94" spans="1:6" x14ac:dyDescent="0.25">
      <c r="A94" s="26"/>
      <c r="B94" s="23" t="s">
        <v>13</v>
      </c>
      <c r="C94" s="23" t="s">
        <v>379</v>
      </c>
      <c r="D94" s="23"/>
      <c r="E94" s="24">
        <v>12.01</v>
      </c>
      <c r="F94" s="16">
        <f>IF(Tableau134[[#This Row],[Colonne1]]="","",F93+Tableau134[[#This Row],[Colonne3]]-Tableau134[[#This Row],[Colonne4]])</f>
        <v>-205.13999999999953</v>
      </c>
    </row>
    <row r="95" spans="1:6" x14ac:dyDescent="0.25">
      <c r="A95" s="23"/>
      <c r="B95" s="23" t="s">
        <v>19</v>
      </c>
      <c r="C95" s="23" t="s">
        <v>93</v>
      </c>
      <c r="D95" s="23"/>
      <c r="E95" s="24">
        <v>9.1999999999999993</v>
      </c>
      <c r="F95" s="16">
        <f>IF(Tableau134[[#This Row],[Colonne1]]="","",F94+Tableau134[[#This Row],[Colonne3]]-Tableau134[[#This Row],[Colonne4]])</f>
        <v>-214.33999999999952</v>
      </c>
    </row>
    <row r="96" spans="1:6" x14ac:dyDescent="0.25">
      <c r="A96" s="26"/>
      <c r="B96" s="23" t="s">
        <v>19</v>
      </c>
      <c r="C96" s="23" t="s">
        <v>303</v>
      </c>
      <c r="D96" s="23"/>
      <c r="E96" s="24">
        <v>3.75</v>
      </c>
      <c r="F96" s="25">
        <f>IF(Tableau134[[#This Row],[Colonne1]]="","",F95+Tableau134[[#This Row],[Colonne3]]-Tableau134[[#This Row],[Colonne4]])</f>
        <v>-218.08999999999952</v>
      </c>
    </row>
    <row r="97" spans="1:6" x14ac:dyDescent="0.25">
      <c r="A97" s="26">
        <v>44611</v>
      </c>
      <c r="B97" s="23" t="s">
        <v>15</v>
      </c>
      <c r="C97" s="23" t="s">
        <v>11</v>
      </c>
      <c r="D97" s="23"/>
      <c r="E97" s="24">
        <v>10</v>
      </c>
      <c r="F97" s="25">
        <f>IF(Tableau134[[#This Row],[Colonne1]]="","",F96+Tableau134[[#This Row],[Colonne3]]-Tableau134[[#This Row],[Colonne4]])</f>
        <v>-228.08999999999952</v>
      </c>
    </row>
    <row r="98" spans="1:6" x14ac:dyDescent="0.25">
      <c r="A98" s="23"/>
      <c r="B98" s="23" t="s">
        <v>13</v>
      </c>
      <c r="C98" s="23" t="s">
        <v>25</v>
      </c>
      <c r="D98" s="23"/>
      <c r="E98" s="24">
        <v>9.5</v>
      </c>
      <c r="F98" s="25">
        <f>IF(Tableau134[[#This Row],[Colonne1]]="","",F97+Tableau134[[#This Row],[Colonne3]]-Tableau134[[#This Row],[Colonne4]])</f>
        <v>-237.58999999999952</v>
      </c>
    </row>
    <row r="99" spans="1:6" x14ac:dyDescent="0.25">
      <c r="A99" s="26">
        <v>44613</v>
      </c>
      <c r="B99" s="23" t="s">
        <v>4</v>
      </c>
      <c r="C99" s="23"/>
      <c r="D99" s="23">
        <v>1948.74</v>
      </c>
      <c r="E99" s="24"/>
      <c r="F99" s="25">
        <f>IF(Tableau134[[#This Row],[Colonne1]]="","",F98+Tableau134[[#This Row],[Colonne3]]-Tableau134[[#This Row],[Colonne4]])</f>
        <v>1711.1500000000005</v>
      </c>
    </row>
    <row r="100" spans="1:6" x14ac:dyDescent="0.25">
      <c r="A100" s="23"/>
      <c r="B100" s="23" t="s">
        <v>42</v>
      </c>
      <c r="C100" s="23" t="s">
        <v>43</v>
      </c>
      <c r="D100" s="23"/>
      <c r="E100" s="24">
        <v>165</v>
      </c>
      <c r="F100" s="25">
        <f>IF(Tableau134[[#This Row],[Colonne1]]="","",F99+Tableau134[[#This Row],[Colonne3]]-Tableau134[[#This Row],[Colonne4]])</f>
        <v>1546.1500000000005</v>
      </c>
    </row>
    <row r="101" spans="1:6" x14ac:dyDescent="0.25">
      <c r="A101" s="26">
        <v>44615</v>
      </c>
      <c r="B101" s="23" t="s">
        <v>13</v>
      </c>
      <c r="C101" s="23" t="s">
        <v>14</v>
      </c>
      <c r="D101" s="23"/>
      <c r="E101" s="24">
        <v>121.72</v>
      </c>
      <c r="F101" s="25">
        <f>IF(Tableau134[[#This Row],[Colonne1]]="","",F100+Tableau134[[#This Row],[Colonne3]]-Tableau134[[#This Row],[Colonne4]])</f>
        <v>1424.4300000000005</v>
      </c>
    </row>
    <row r="102" spans="1:6" x14ac:dyDescent="0.25">
      <c r="A102" s="26"/>
      <c r="B102" s="23" t="s">
        <v>64</v>
      </c>
      <c r="C102" s="23" t="s">
        <v>324</v>
      </c>
      <c r="D102" s="23"/>
      <c r="E102" s="24">
        <v>13.9</v>
      </c>
      <c r="F102" s="25">
        <f>IF(Tableau134[[#This Row],[Colonne1]]="","",F101+Tableau134[[#This Row],[Colonne3]]-Tableau134[[#This Row],[Colonne4]])</f>
        <v>1410.5300000000004</v>
      </c>
    </row>
    <row r="103" spans="1:6" x14ac:dyDescent="0.25">
      <c r="A103" s="26"/>
      <c r="B103" s="23" t="s">
        <v>13</v>
      </c>
      <c r="C103" s="23" t="s">
        <v>273</v>
      </c>
      <c r="D103" s="23"/>
      <c r="E103" s="24">
        <v>13.35</v>
      </c>
      <c r="F103" s="25">
        <f>IF(Tableau134[[#This Row],[Colonne1]]="","",F102+Tableau134[[#This Row],[Colonne3]]-Tableau134[[#This Row],[Colonne4]])</f>
        <v>1397.1800000000005</v>
      </c>
    </row>
    <row r="104" spans="1:6" x14ac:dyDescent="0.25">
      <c r="A104" s="26">
        <v>44616</v>
      </c>
      <c r="B104" s="23" t="s">
        <v>12</v>
      </c>
      <c r="C104" s="23"/>
      <c r="D104" s="23"/>
      <c r="E104" s="24">
        <v>0.75</v>
      </c>
      <c r="F104" s="25">
        <f>IF(Tableau134[[#This Row],[Colonne1]]="","",F103+Tableau134[[#This Row],[Colonne3]]-Tableau134[[#This Row],[Colonne4]])</f>
        <v>1396.4300000000005</v>
      </c>
    </row>
    <row r="105" spans="1:6" x14ac:dyDescent="0.25">
      <c r="A105" s="26">
        <v>44617</v>
      </c>
      <c r="B105" s="23" t="s">
        <v>13</v>
      </c>
      <c r="C105" s="23" t="s">
        <v>17</v>
      </c>
      <c r="D105" s="23"/>
      <c r="E105" s="24">
        <v>16.97</v>
      </c>
      <c r="F105" s="25">
        <f>IF(Tableau134[[#This Row],[Colonne1]]="","",F104+Tableau134[[#This Row],[Colonne3]]-Tableau134[[#This Row],[Colonne4]])</f>
        <v>1379.4600000000005</v>
      </c>
    </row>
    <row r="106" spans="1:6" x14ac:dyDescent="0.25">
      <c r="A106" s="23"/>
      <c r="B106" s="23" t="s">
        <v>13</v>
      </c>
      <c r="C106" s="23" t="s">
        <v>379</v>
      </c>
      <c r="D106" s="23"/>
      <c r="E106" s="24">
        <v>13.73</v>
      </c>
      <c r="F106" s="25">
        <f>IF(Tableau134[[#This Row],[Colonne1]]="","",F105+Tableau134[[#This Row],[Colonne3]]-Tableau134[[#This Row],[Colonne4]])</f>
        <v>1365.7300000000005</v>
      </c>
    </row>
    <row r="107" spans="1:6" x14ac:dyDescent="0.25">
      <c r="A107" s="23"/>
      <c r="B107" s="23" t="s">
        <v>19</v>
      </c>
      <c r="C107" s="23" t="s">
        <v>318</v>
      </c>
      <c r="D107" s="23"/>
      <c r="E107" s="24">
        <v>6.65</v>
      </c>
      <c r="F107" s="25">
        <f>IF(Tableau134[[#This Row],[Colonne1]]="","",F106+Tableau134[[#This Row],[Colonne3]]-Tableau134[[#This Row],[Colonne4]])</f>
        <v>1359.0800000000004</v>
      </c>
    </row>
    <row r="108" spans="1:6" x14ac:dyDescent="0.25">
      <c r="A108" s="26">
        <v>44618</v>
      </c>
      <c r="B108" s="23" t="s">
        <v>13</v>
      </c>
      <c r="C108" s="23" t="s">
        <v>25</v>
      </c>
      <c r="D108" s="23"/>
      <c r="E108" s="24">
        <v>12.8</v>
      </c>
      <c r="F108" s="25">
        <f>IF(Tableau134[[#This Row],[Colonne1]]="","",F107+Tableau134[[#This Row],[Colonne3]]-Tableau134[[#This Row],[Colonne4]])</f>
        <v>1346.2800000000004</v>
      </c>
    </row>
    <row r="109" spans="1:6" x14ac:dyDescent="0.25">
      <c r="A109" s="26"/>
      <c r="B109" s="23" t="s">
        <v>6</v>
      </c>
      <c r="C109" s="23" t="s">
        <v>7</v>
      </c>
      <c r="D109" s="23"/>
      <c r="E109" s="24">
        <v>5.49</v>
      </c>
      <c r="F109" s="25">
        <f>IF(Tableau134[[#This Row],[Colonne1]]="","",F108+Tableau134[[#This Row],[Colonne3]]-Tableau134[[#This Row],[Colonne4]])</f>
        <v>1340.7900000000004</v>
      </c>
    </row>
    <row r="110" spans="1:6" x14ac:dyDescent="0.25">
      <c r="A110" s="23"/>
      <c r="B110" s="23" t="s">
        <v>12</v>
      </c>
      <c r="C110" s="23"/>
      <c r="D110" s="23"/>
      <c r="E110" s="24">
        <v>0.65</v>
      </c>
      <c r="F110" s="25">
        <f>IF(Tableau134[[#This Row],[Colonne1]]="","",F109+Tableau134[[#This Row],[Colonne3]]-Tableau134[[#This Row],[Colonne4]])</f>
        <v>1340.1400000000003</v>
      </c>
    </row>
    <row r="111" spans="1:6" x14ac:dyDescent="0.25">
      <c r="A111" s="11">
        <v>44619</v>
      </c>
      <c r="B111" t="s">
        <v>26</v>
      </c>
      <c r="C111" t="s">
        <v>27</v>
      </c>
      <c r="E111" s="17">
        <v>210</v>
      </c>
      <c r="F111" s="16">
        <f>IF(Tableau134[[#This Row],[Colonne1]]="","",F110+Tableau134[[#This Row],[Colonne3]]-Tableau134[[#This Row],[Colonne4]])</f>
        <v>1130.1400000000003</v>
      </c>
    </row>
    <row r="112" spans="1:6" x14ac:dyDescent="0.25">
      <c r="B112" t="s">
        <v>49</v>
      </c>
      <c r="C112" t="s">
        <v>309</v>
      </c>
      <c r="E112" s="17">
        <v>95</v>
      </c>
      <c r="F112" s="16">
        <f>IF(Tableau134[[#This Row],[Colonne1]]="","",F111+Tableau134[[#This Row],[Colonne3]]-Tableau134[[#This Row],[Colonne4]])</f>
        <v>1035.1400000000003</v>
      </c>
    </row>
    <row r="113" spans="1:6" x14ac:dyDescent="0.25">
      <c r="A113" s="11"/>
      <c r="B113" t="s">
        <v>12</v>
      </c>
      <c r="E113" s="17">
        <v>0.71</v>
      </c>
      <c r="F113" s="16">
        <f>IF(Tableau134[[#This Row],[Colonne1]]="","",F112+Tableau134[[#This Row],[Colonne3]]-Tableau134[[#This Row],[Colonne4]])</f>
        <v>1034.4300000000003</v>
      </c>
    </row>
    <row r="114" spans="1:6" x14ac:dyDescent="0.25">
      <c r="A114" s="11">
        <v>44621</v>
      </c>
      <c r="B114" t="s">
        <v>250</v>
      </c>
      <c r="C114" t="s">
        <v>325</v>
      </c>
      <c r="D114">
        <v>500</v>
      </c>
      <c r="E114" s="17"/>
      <c r="F114" s="16">
        <f>IF(Tableau134[[#This Row],[Colonne1]]="","",F113+Tableau134[[#This Row],[Colonne3]]-Tableau134[[#This Row],[Colonne4]])</f>
        <v>1534.4300000000003</v>
      </c>
    </row>
    <row r="115" spans="1:6" x14ac:dyDescent="0.25">
      <c r="A115" s="11"/>
      <c r="B115" t="s">
        <v>15</v>
      </c>
      <c r="C115" t="s">
        <v>326</v>
      </c>
      <c r="E115" s="17">
        <v>28</v>
      </c>
      <c r="F115" s="16">
        <f>IF(Tableau134[[#This Row],[Colonne1]]="","",F114+Tableau134[[#This Row],[Colonne3]]-Tableau134[[#This Row],[Colonne4]])</f>
        <v>1506.4300000000003</v>
      </c>
    </row>
    <row r="116" spans="1:6" x14ac:dyDescent="0.25">
      <c r="A116" s="11">
        <v>44622</v>
      </c>
      <c r="B116" t="s">
        <v>250</v>
      </c>
      <c r="C116" t="s">
        <v>325</v>
      </c>
      <c r="E116" s="17">
        <v>455.08</v>
      </c>
      <c r="F116" s="16">
        <f>IF(Tableau134[[#This Row],[Colonne1]]="","",F115+Tableau134[[#This Row],[Colonne3]]-Tableau134[[#This Row],[Colonne4]])</f>
        <v>1051.3500000000004</v>
      </c>
    </row>
    <row r="117" spans="1:6" x14ac:dyDescent="0.25">
      <c r="A117" s="11"/>
      <c r="B117" t="s">
        <v>13</v>
      </c>
      <c r="C117" t="s">
        <v>14</v>
      </c>
      <c r="E117" s="17">
        <v>116.96</v>
      </c>
      <c r="F117" s="16">
        <f>IF(Tableau134[[#This Row],[Colonne1]]="","",F116+Tableau134[[#This Row],[Colonne3]]-Tableau134[[#This Row],[Colonne4]])</f>
        <v>934.39000000000033</v>
      </c>
    </row>
    <row r="118" spans="1:6" x14ac:dyDescent="0.25">
      <c r="A118" s="11">
        <v>44623</v>
      </c>
      <c r="B118" t="s">
        <v>12</v>
      </c>
      <c r="E118" s="17">
        <v>0.92</v>
      </c>
      <c r="F118" s="16">
        <f>IF(Tableau134[[#This Row],[Colonne1]]="","",F117+Tableau134[[#This Row],[Colonne3]]-Tableau134[[#This Row],[Colonne4]])</f>
        <v>933.47000000000037</v>
      </c>
    </row>
    <row r="119" spans="1:6" x14ac:dyDescent="0.25">
      <c r="A119" s="11">
        <v>44624</v>
      </c>
      <c r="B119" t="s">
        <v>13</v>
      </c>
      <c r="C119" t="s">
        <v>23</v>
      </c>
      <c r="E119" s="17">
        <v>12.86</v>
      </c>
      <c r="F119" s="16">
        <f>IF(Tableau134[[#This Row],[Colonne1]]="","",F118+Tableau134[[#This Row],[Colonne3]]-Tableau134[[#This Row],[Colonne4]])</f>
        <v>920.61000000000035</v>
      </c>
    </row>
    <row r="120" spans="1:6" x14ac:dyDescent="0.25">
      <c r="B120" t="s">
        <v>19</v>
      </c>
      <c r="C120" t="s">
        <v>318</v>
      </c>
      <c r="E120" s="17">
        <v>8.6999999999999993</v>
      </c>
      <c r="F120" s="16">
        <f>IF(Tableau134[[#This Row],[Colonne1]]="","",F119+Tableau134[[#This Row],[Colonne3]]-Tableau134[[#This Row],[Colonne4]])</f>
        <v>911.91000000000031</v>
      </c>
    </row>
    <row r="121" spans="1:6" x14ac:dyDescent="0.25">
      <c r="B121" t="s">
        <v>13</v>
      </c>
      <c r="C121" t="s">
        <v>321</v>
      </c>
      <c r="E121" s="17">
        <v>1.99</v>
      </c>
      <c r="F121" s="16">
        <f>IF(Tableau134[[#This Row],[Colonne1]]="","",F120+Tableau134[[#This Row],[Colonne3]]-Tableau134[[#This Row],[Colonne4]])</f>
        <v>909.9200000000003</v>
      </c>
    </row>
    <row r="122" spans="1:6" x14ac:dyDescent="0.25">
      <c r="A122" s="11">
        <v>44625</v>
      </c>
      <c r="B122" t="s">
        <v>112</v>
      </c>
      <c r="C122" t="s">
        <v>327</v>
      </c>
      <c r="E122" s="17">
        <v>50.01</v>
      </c>
      <c r="F122" s="16">
        <f>IF(Tableau134[[#This Row],[Colonne1]]="","",F121+Tableau134[[#This Row],[Colonne3]]-Tableau134[[#This Row],[Colonne4]])</f>
        <v>859.91000000000031</v>
      </c>
    </row>
    <row r="123" spans="1:6" x14ac:dyDescent="0.25">
      <c r="A123" s="11"/>
      <c r="B123" t="s">
        <v>33</v>
      </c>
      <c r="C123" t="s">
        <v>305</v>
      </c>
      <c r="E123" s="17">
        <v>7.5</v>
      </c>
      <c r="F123" s="16">
        <f>IF(Tableau134[[#This Row],[Colonne1]]="","",F122+Tableau134[[#This Row],[Colonne3]]-Tableau134[[#This Row],[Colonne4]])</f>
        <v>852.41000000000031</v>
      </c>
    </row>
    <row r="124" spans="1:6" x14ac:dyDescent="0.25">
      <c r="B124" t="s">
        <v>13</v>
      </c>
      <c r="C124" t="s">
        <v>202</v>
      </c>
      <c r="E124" s="17">
        <v>2</v>
      </c>
      <c r="F124" s="16">
        <f>IF(Tableau134[[#This Row],[Colonne1]]="","",F123+Tableau134[[#This Row],[Colonne3]]-Tableau134[[#This Row],[Colonne4]])</f>
        <v>850.41000000000031</v>
      </c>
    </row>
    <row r="125" spans="1:6" x14ac:dyDescent="0.25">
      <c r="B125" t="s">
        <v>12</v>
      </c>
      <c r="E125" s="17">
        <v>1.43</v>
      </c>
      <c r="F125" s="16">
        <f>IF(Tableau134[[#This Row],[Colonne1]]="","",F124+Tableau134[[#This Row],[Colonne3]]-Tableau134[[#This Row],[Colonne4]])</f>
        <v>848.98000000000036</v>
      </c>
    </row>
    <row r="126" spans="1:6" x14ac:dyDescent="0.25">
      <c r="A126" s="11">
        <v>44628</v>
      </c>
      <c r="B126" t="s">
        <v>13</v>
      </c>
      <c r="C126" t="s">
        <v>17</v>
      </c>
      <c r="E126" s="17">
        <v>15.24</v>
      </c>
      <c r="F126" s="16">
        <f>IF(Tableau134[[#This Row],[Colonne1]]="","",F125+Tableau134[[#This Row],[Colonne3]]-Tableau134[[#This Row],[Colonne4]])</f>
        <v>833.74000000000035</v>
      </c>
    </row>
    <row r="127" spans="1:6" x14ac:dyDescent="0.25">
      <c r="A127" s="11">
        <v>44629</v>
      </c>
      <c r="B127" t="s">
        <v>13</v>
      </c>
      <c r="C127" t="s">
        <v>14</v>
      </c>
      <c r="E127" s="17">
        <v>78.66</v>
      </c>
      <c r="F127" s="16">
        <f>IF(Tableau134[[#This Row],[Colonne1]]="","",F126+Tableau134[[#This Row],[Colonne3]]-Tableau134[[#This Row],[Colonne4]])</f>
        <v>755.08000000000038</v>
      </c>
    </row>
    <row r="128" spans="1:6" x14ac:dyDescent="0.25">
      <c r="B128" t="s">
        <v>12</v>
      </c>
      <c r="E128" s="17">
        <v>0.76</v>
      </c>
      <c r="F128" s="16">
        <f>IF(Tableau134[[#This Row],[Colonne1]]="","",F127+Tableau134[[#This Row],[Colonne3]]-Tableau134[[#This Row],[Colonne4]])</f>
        <v>754.32000000000039</v>
      </c>
    </row>
    <row r="129" spans="1:6" x14ac:dyDescent="0.25">
      <c r="A129" s="11">
        <v>44631</v>
      </c>
      <c r="B129" t="s">
        <v>15</v>
      </c>
      <c r="C129" t="s">
        <v>11</v>
      </c>
      <c r="E129" s="17">
        <v>15.8</v>
      </c>
      <c r="F129" s="16">
        <f>IF(Tableau134[[#This Row],[Colonne1]]="","",F128+Tableau134[[#This Row],[Colonne3]]-Tableau134[[#This Row],[Colonne4]])</f>
        <v>738.52000000000044</v>
      </c>
    </row>
    <row r="130" spans="1:6" x14ac:dyDescent="0.25">
      <c r="B130" t="s">
        <v>19</v>
      </c>
      <c r="C130" t="s">
        <v>93</v>
      </c>
      <c r="E130" s="17">
        <v>9.1999999999999993</v>
      </c>
      <c r="F130" s="16">
        <f>IF(Tableau134[[#This Row],[Colonne1]]="","",F129+Tableau134[[#This Row],[Colonne3]]-Tableau134[[#This Row],[Colonne4]])</f>
        <v>729.32000000000039</v>
      </c>
    </row>
    <row r="131" spans="1:6" x14ac:dyDescent="0.25">
      <c r="A131" s="11"/>
      <c r="B131" t="s">
        <v>13</v>
      </c>
      <c r="C131" s="6" t="s">
        <v>23</v>
      </c>
      <c r="E131" s="17">
        <v>8.81</v>
      </c>
      <c r="F131" s="16">
        <f>IF(Tableau134[[#This Row],[Colonne1]]="","",F130+Tableau134[[#This Row],[Colonne3]]-Tableau134[[#This Row],[Colonne4]])</f>
        <v>720.51000000000045</v>
      </c>
    </row>
    <row r="132" spans="1:6" x14ac:dyDescent="0.25">
      <c r="B132" t="s">
        <v>19</v>
      </c>
      <c r="C132" t="s">
        <v>303</v>
      </c>
      <c r="E132" s="17">
        <v>7.6</v>
      </c>
      <c r="F132" s="16">
        <f>IF(Tableau134[[#This Row],[Colonne1]]="","",F131+Tableau134[[#This Row],[Colonne3]]-Tableau134[[#This Row],[Colonne4]])</f>
        <v>712.91000000000042</v>
      </c>
    </row>
    <row r="133" spans="1:6" x14ac:dyDescent="0.25">
      <c r="A133" s="11">
        <v>44632</v>
      </c>
      <c r="B133" t="s">
        <v>13</v>
      </c>
      <c r="C133" t="s">
        <v>25</v>
      </c>
      <c r="E133" s="17">
        <v>6.35</v>
      </c>
      <c r="F133" s="16">
        <f>IF(Tableau134[[#This Row],[Colonne1]]="","",F132+Tableau134[[#This Row],[Colonne3]]-Tableau134[[#This Row],[Colonne4]])</f>
        <v>706.5600000000004</v>
      </c>
    </row>
    <row r="134" spans="1:6" x14ac:dyDescent="0.25">
      <c r="B134" t="s">
        <v>12</v>
      </c>
      <c r="E134" s="17">
        <v>1.59</v>
      </c>
      <c r="F134" s="16">
        <f>IF(Tableau134[[#This Row],[Colonne1]]="","",F133+Tableau134[[#This Row],[Colonne3]]-Tableau134[[#This Row],[Colonne4]])</f>
        <v>704.97000000000037</v>
      </c>
    </row>
    <row r="135" spans="1:6" x14ac:dyDescent="0.25">
      <c r="A135" s="11">
        <v>44633</v>
      </c>
      <c r="B135" t="s">
        <v>12</v>
      </c>
      <c r="E135" s="17">
        <v>0.65</v>
      </c>
      <c r="F135" s="16">
        <f>IF(Tableau134[[#This Row],[Colonne1]]="","",F134+Tableau134[[#This Row],[Colonne3]]-Tableau134[[#This Row],[Colonne4]])</f>
        <v>704.32000000000039</v>
      </c>
    </row>
    <row r="136" spans="1:6" x14ac:dyDescent="0.25">
      <c r="A136" s="11">
        <v>44634</v>
      </c>
      <c r="B136" t="s">
        <v>29</v>
      </c>
      <c r="C136" t="s">
        <v>157</v>
      </c>
      <c r="E136" s="17">
        <v>209.72</v>
      </c>
      <c r="F136" s="16">
        <f>IF(Tableau134[[#This Row],[Colonne1]]="","",F135+Tableau134[[#This Row],[Colonne3]]-Tableau134[[#This Row],[Colonne4]])</f>
        <v>494.60000000000036</v>
      </c>
    </row>
    <row r="137" spans="1:6" x14ac:dyDescent="0.25">
      <c r="B137" t="s">
        <v>33</v>
      </c>
      <c r="C137" t="s">
        <v>126</v>
      </c>
      <c r="E137" s="17">
        <v>67.33</v>
      </c>
      <c r="F137" s="16">
        <f>IF(Tableau134[[#This Row],[Colonne1]]="","",F136+Tableau134[[#This Row],[Colonne3]]-Tableau134[[#This Row],[Colonne4]])</f>
        <v>427.27000000000038</v>
      </c>
    </row>
    <row r="138" spans="1:6" x14ac:dyDescent="0.25">
      <c r="B138" t="s">
        <v>13</v>
      </c>
      <c r="C138" t="s">
        <v>23</v>
      </c>
      <c r="E138" s="17">
        <v>4.1500000000000004</v>
      </c>
      <c r="F138" s="16">
        <f>IF(Tableau134[[#This Row],[Colonne1]]="","",F137+Tableau134[[#This Row],[Colonne3]]-Tableau134[[#This Row],[Colonne4]])</f>
        <v>423.1200000000004</v>
      </c>
    </row>
    <row r="139" spans="1:6" x14ac:dyDescent="0.25">
      <c r="A139" s="11">
        <v>44635</v>
      </c>
      <c r="B139" t="s">
        <v>12</v>
      </c>
      <c r="E139" s="17">
        <v>0.85</v>
      </c>
      <c r="F139" s="16">
        <f>IF(Tableau134[[#This Row],[Colonne1]]="","",F138+Tableau134[[#This Row],[Colonne3]]-Tableau134[[#This Row],[Colonne4]])</f>
        <v>422.27000000000038</v>
      </c>
    </row>
    <row r="140" spans="1:6" x14ac:dyDescent="0.25">
      <c r="A140" s="11">
        <v>44636</v>
      </c>
      <c r="B140" t="s">
        <v>13</v>
      </c>
      <c r="C140" t="s">
        <v>14</v>
      </c>
      <c r="E140" s="17">
        <v>103.2</v>
      </c>
      <c r="F140" s="16">
        <f>IF(Tableau134[[#This Row],[Colonne1]]="","",F139+Tableau134[[#This Row],[Colonne3]]-Tableau134[[#This Row],[Colonne4]])</f>
        <v>319.07000000000039</v>
      </c>
    </row>
    <row r="141" spans="1:6" x14ac:dyDescent="0.25">
      <c r="A141" s="11">
        <v>44637</v>
      </c>
      <c r="B141" t="s">
        <v>64</v>
      </c>
      <c r="C141" t="s">
        <v>328</v>
      </c>
      <c r="E141" s="17">
        <v>200</v>
      </c>
      <c r="F141" s="16">
        <f>IF(Tableau134[[#This Row],[Colonne1]]="","",F140+Tableau134[[#This Row],[Colonne3]]-Tableau134[[#This Row],[Colonne4]])</f>
        <v>119.07000000000039</v>
      </c>
    </row>
    <row r="142" spans="1:6" x14ac:dyDescent="0.25">
      <c r="B142" t="s">
        <v>44</v>
      </c>
      <c r="C142" t="s">
        <v>45</v>
      </c>
      <c r="E142" s="17">
        <v>72.59</v>
      </c>
      <c r="F142" s="16">
        <f>IF(Tableau134[[#This Row],[Colonne1]]="","",F141+Tableau134[[#This Row],[Colonne3]]-Tableau134[[#This Row],[Colonne4]])</f>
        <v>46.480000000000388</v>
      </c>
    </row>
    <row r="143" spans="1:6" x14ac:dyDescent="0.25">
      <c r="A143" s="11">
        <v>44638</v>
      </c>
      <c r="B143" t="s">
        <v>64</v>
      </c>
      <c r="C143" t="s">
        <v>7</v>
      </c>
      <c r="E143" s="17">
        <v>26.47</v>
      </c>
      <c r="F143" s="16">
        <f>IF(Tableau134[[#This Row],[Colonne1]]="","",F142+Tableau134[[#This Row],[Colonne3]]-Tableau134[[#This Row],[Colonne4]])</f>
        <v>20.010000000000389</v>
      </c>
    </row>
    <row r="144" spans="1:6" x14ac:dyDescent="0.25">
      <c r="B144" t="s">
        <v>15</v>
      </c>
      <c r="C144" t="s">
        <v>11</v>
      </c>
      <c r="E144" s="17">
        <v>25.85</v>
      </c>
      <c r="F144" s="16">
        <f>IF(Tableau134[[#This Row],[Colonne1]]="","",F143+Tableau134[[#This Row],[Colonne3]]-Tableau134[[#This Row],[Colonne4]])</f>
        <v>-5.8399999999996126</v>
      </c>
    </row>
    <row r="145" spans="1:6" x14ac:dyDescent="0.25">
      <c r="A145" s="11"/>
      <c r="B145" t="s">
        <v>19</v>
      </c>
      <c r="C145" t="s">
        <v>93</v>
      </c>
      <c r="E145" s="17">
        <v>9.1999999999999993</v>
      </c>
      <c r="F145" s="16">
        <f>IF(Tableau134[[#This Row],[Colonne1]]="","",F144+Tableau134[[#This Row],[Colonne3]]-Tableau134[[#This Row],[Colonne4]])</f>
        <v>-15.039999999999612</v>
      </c>
    </row>
    <row r="146" spans="1:6" x14ac:dyDescent="0.25">
      <c r="A146" s="11"/>
      <c r="B146" t="s">
        <v>15</v>
      </c>
      <c r="C146" t="s">
        <v>323</v>
      </c>
      <c r="E146" s="17">
        <v>5.98</v>
      </c>
      <c r="F146" s="16">
        <f>IF(Tableau134[[#This Row],[Colonne1]]="","",F145+Tableau134[[#This Row],[Colonne3]]-Tableau134[[#This Row],[Colonne4]])</f>
        <v>-21.019999999999612</v>
      </c>
    </row>
    <row r="147" spans="1:6" x14ac:dyDescent="0.25">
      <c r="A147" s="11">
        <v>44639</v>
      </c>
      <c r="B147" t="s">
        <v>64</v>
      </c>
      <c r="C147" t="s">
        <v>329</v>
      </c>
      <c r="E147" s="17">
        <v>10.19</v>
      </c>
      <c r="F147" s="16">
        <f>IF(Tableau134[[#This Row],[Colonne1]]="","",F146+Tableau134[[#This Row],[Colonne3]]-Tableau134[[#This Row],[Colonne4]])</f>
        <v>-31.20999999999961</v>
      </c>
    </row>
    <row r="148" spans="1:6" x14ac:dyDescent="0.25">
      <c r="B148" t="s">
        <v>13</v>
      </c>
      <c r="C148" t="s">
        <v>202</v>
      </c>
      <c r="E148" s="17">
        <v>8.5</v>
      </c>
      <c r="F148" s="16">
        <f>IF(Tableau134[[#This Row],[Colonne1]]="","",F147+Tableau134[[#This Row],[Colonne3]]-Tableau134[[#This Row],[Colonne4]])</f>
        <v>-39.70999999999961</v>
      </c>
    </row>
    <row r="149" spans="1:6" x14ac:dyDescent="0.25">
      <c r="A149" s="11"/>
      <c r="B149" t="s">
        <v>13</v>
      </c>
      <c r="C149" t="s">
        <v>25</v>
      </c>
      <c r="E149" s="17">
        <v>8.0500000000000007</v>
      </c>
      <c r="F149" s="16">
        <f>IF(Tableau134[[#This Row],[Colonne1]]="","",F148+Tableau134[[#This Row],[Colonne3]]-Tableau134[[#This Row],[Colonne4]])</f>
        <v>-47.759999999999607</v>
      </c>
    </row>
    <row r="150" spans="1:6" x14ac:dyDescent="0.25">
      <c r="A150" s="11">
        <v>44641</v>
      </c>
      <c r="B150" t="s">
        <v>42</v>
      </c>
      <c r="C150" t="s">
        <v>43</v>
      </c>
      <c r="E150" s="17">
        <v>165</v>
      </c>
      <c r="F150" s="16">
        <f>IF(Tableau134[[#This Row],[Colonne1]]="","",F149+Tableau134[[#This Row],[Colonne3]]-Tableau134[[#This Row],[Colonne4]])</f>
        <v>-212.75999999999959</v>
      </c>
    </row>
    <row r="151" spans="1:6" x14ac:dyDescent="0.25">
      <c r="B151" t="s">
        <v>15</v>
      </c>
      <c r="C151" t="s">
        <v>330</v>
      </c>
      <c r="E151" s="17">
        <v>35</v>
      </c>
      <c r="F151" s="16">
        <f>IF(Tableau134[[#This Row],[Colonne1]]="","",F150+Tableau134[[#This Row],[Colonne3]]-Tableau134[[#This Row],[Colonne4]])</f>
        <v>-247.75999999999959</v>
      </c>
    </row>
    <row r="152" spans="1:6" x14ac:dyDescent="0.25">
      <c r="A152" s="11">
        <v>44642</v>
      </c>
      <c r="B152" t="s">
        <v>13</v>
      </c>
      <c r="C152" t="s">
        <v>17</v>
      </c>
      <c r="E152" s="17">
        <v>3.6</v>
      </c>
      <c r="F152" s="16">
        <f>IF(Tableau134[[#This Row],[Colonne1]]="","",F151+Tableau134[[#This Row],[Colonne3]]-Tableau134[[#This Row],[Colonne4]])</f>
        <v>-251.35999999999959</v>
      </c>
    </row>
    <row r="153" spans="1:6" x14ac:dyDescent="0.25">
      <c r="A153" s="11">
        <v>44643</v>
      </c>
      <c r="B153" t="s">
        <v>13</v>
      </c>
      <c r="C153" t="s">
        <v>14</v>
      </c>
      <c r="E153" s="17">
        <v>89.39</v>
      </c>
      <c r="F153" s="16">
        <f>IF(Tableau134[[#This Row],[Colonne1]]="","",F152+Tableau134[[#This Row],[Colonne3]]-Tableau134[[#This Row],[Colonne4]])</f>
        <v>-340.7499999999996</v>
      </c>
    </row>
    <row r="154" spans="1:6" x14ac:dyDescent="0.25">
      <c r="A154" s="11"/>
      <c r="B154" t="s">
        <v>112</v>
      </c>
      <c r="C154" t="s">
        <v>310</v>
      </c>
      <c r="E154" s="17">
        <v>24.95</v>
      </c>
      <c r="F154" s="16">
        <f>IF(Tableau134[[#This Row],[Colonne1]]="","",F153+Tableau134[[#This Row],[Colonne3]]-Tableau134[[#This Row],[Colonne4]])</f>
        <v>-365.69999999999959</v>
      </c>
    </row>
    <row r="155" spans="1:6" x14ac:dyDescent="0.25">
      <c r="A155" s="11">
        <v>44644</v>
      </c>
      <c r="B155" t="s">
        <v>4</v>
      </c>
      <c r="D155">
        <v>1981.49</v>
      </c>
      <c r="E155" s="17"/>
      <c r="F155" s="16">
        <f>IF(Tableau134[[#This Row],[Colonne1]]="","",F154+Tableau134[[#This Row],[Colonne3]]-Tableau134[[#This Row],[Colonne4]])</f>
        <v>1615.7900000000004</v>
      </c>
    </row>
    <row r="156" spans="1:6" x14ac:dyDescent="0.25">
      <c r="B156" t="s">
        <v>15</v>
      </c>
      <c r="C156" t="s">
        <v>11</v>
      </c>
      <c r="E156" s="17">
        <v>36.75</v>
      </c>
      <c r="F156" s="16">
        <f>IF(Tableau134[[#This Row],[Colonne1]]="","",F155+Tableau134[[#This Row],[Colonne3]]-Tableau134[[#This Row],[Colonne4]])</f>
        <v>1579.0400000000004</v>
      </c>
    </row>
    <row r="157" spans="1:6" x14ac:dyDescent="0.25">
      <c r="B157" t="s">
        <v>6</v>
      </c>
      <c r="C157" t="s">
        <v>331</v>
      </c>
      <c r="E157" s="17">
        <v>14.78</v>
      </c>
      <c r="F157" s="16">
        <f>IF(Tableau134[[#This Row],[Colonne1]]="","",F156+Tableau134[[#This Row],[Colonne3]]-Tableau134[[#This Row],[Colonne4]])</f>
        <v>1564.2600000000004</v>
      </c>
    </row>
    <row r="158" spans="1:6" x14ac:dyDescent="0.25">
      <c r="A158" s="11">
        <v>44645</v>
      </c>
      <c r="B158" t="s">
        <v>64</v>
      </c>
      <c r="C158" t="s">
        <v>332</v>
      </c>
      <c r="D158" s="10"/>
      <c r="E158" s="18">
        <v>22.4</v>
      </c>
      <c r="F158" s="16">
        <f>IF(Tableau134[[#This Row],[Colonne1]]="","",F157+Tableau134[[#This Row],[Colonne3]]-Tableau134[[#This Row],[Colonne4]])</f>
        <v>1541.8600000000004</v>
      </c>
    </row>
    <row r="159" spans="1:6" x14ac:dyDescent="0.25">
      <c r="A159" s="11"/>
      <c r="B159" t="s">
        <v>6</v>
      </c>
      <c r="C159" t="s">
        <v>333</v>
      </c>
      <c r="D159" s="10"/>
      <c r="E159" s="18">
        <v>19.98</v>
      </c>
      <c r="F159" s="16">
        <f>IF(Tableau134[[#This Row],[Colonne1]]="","",F158+Tableau134[[#This Row],[Colonne3]]-Tableau134[[#This Row],[Colonne4]])</f>
        <v>1521.8800000000003</v>
      </c>
    </row>
    <row r="160" spans="1:6" x14ac:dyDescent="0.25">
      <c r="A160" s="11"/>
      <c r="B160" t="s">
        <v>19</v>
      </c>
      <c r="C160" t="s">
        <v>318</v>
      </c>
      <c r="D160" s="10"/>
      <c r="E160" s="18">
        <v>14.2</v>
      </c>
      <c r="F160" s="16">
        <f>IF(Tableau134[[#This Row],[Colonne1]]="","",F159+Tableau134[[#This Row],[Colonne3]]-Tableau134[[#This Row],[Colonne4]])</f>
        <v>1507.6800000000003</v>
      </c>
    </row>
    <row r="161" spans="1:6" x14ac:dyDescent="0.25">
      <c r="A161" s="11"/>
      <c r="B161" t="s">
        <v>13</v>
      </c>
      <c r="C161" t="s">
        <v>379</v>
      </c>
      <c r="E161" s="17">
        <v>9.24</v>
      </c>
      <c r="F161" s="16">
        <f>IF(Tableau134[[#This Row],[Colonne1]]="","",F160+Tableau134[[#This Row],[Colonne3]]-Tableau134[[#This Row],[Colonne4]])</f>
        <v>1498.4400000000003</v>
      </c>
    </row>
    <row r="162" spans="1:6" x14ac:dyDescent="0.25">
      <c r="A162" s="11"/>
      <c r="B162" t="s">
        <v>12</v>
      </c>
      <c r="E162" s="17">
        <v>0.47</v>
      </c>
      <c r="F162" s="16">
        <f>IF(Tableau134[[#This Row],[Colonne1]]="","",F161+Tableau134[[#This Row],[Colonne3]]-Tableau134[[#This Row],[Colonne4]])</f>
        <v>1497.9700000000003</v>
      </c>
    </row>
    <row r="163" spans="1:6" x14ac:dyDescent="0.25">
      <c r="A163" s="11">
        <v>44646</v>
      </c>
      <c r="B163" t="s">
        <v>13</v>
      </c>
      <c r="C163" t="s">
        <v>25</v>
      </c>
      <c r="E163" s="17">
        <v>13.2</v>
      </c>
      <c r="F163" s="16">
        <f>IF(Tableau134[[#This Row],[Colonne1]]="","",F162+Tableau134[[#This Row],[Colonne3]]-Tableau134[[#This Row],[Colonne4]])</f>
        <v>1484.7700000000002</v>
      </c>
    </row>
    <row r="164" spans="1:6" x14ac:dyDescent="0.25">
      <c r="A164" s="11"/>
      <c r="B164" t="s">
        <v>12</v>
      </c>
      <c r="E164" s="17">
        <v>2.1800000000000002</v>
      </c>
      <c r="F164" s="16">
        <f>IF(Tableau134[[#This Row],[Colonne1]]="","",F163+Tableau134[[#This Row],[Colonne3]]-Tableau134[[#This Row],[Colonne4]])</f>
        <v>1482.5900000000001</v>
      </c>
    </row>
    <row r="165" spans="1:6" x14ac:dyDescent="0.25">
      <c r="A165" s="11">
        <v>44647</v>
      </c>
      <c r="B165" t="s">
        <v>26</v>
      </c>
      <c r="C165" t="s">
        <v>27</v>
      </c>
      <c r="E165" s="17">
        <v>210</v>
      </c>
      <c r="F165" s="16">
        <f>IF(Tableau134[[#This Row],[Colonne1]]="","",F164+Tableau134[[#This Row],[Colonne3]]-Tableau134[[#This Row],[Colonne4]])</f>
        <v>1272.5900000000001</v>
      </c>
    </row>
    <row r="166" spans="1:6" x14ac:dyDescent="0.25">
      <c r="B166" t="s">
        <v>49</v>
      </c>
      <c r="C166" t="s">
        <v>334</v>
      </c>
      <c r="E166" s="17">
        <v>95</v>
      </c>
      <c r="F166" s="16">
        <f>IF(Tableau134[[#This Row],[Colonne1]]="","",F165+Tableau134[[#This Row],[Colonne3]]-Tableau134[[#This Row],[Colonne4]])</f>
        <v>1177.5900000000001</v>
      </c>
    </row>
    <row r="167" spans="1:6" x14ac:dyDescent="0.25">
      <c r="A167" s="11"/>
      <c r="B167" t="s">
        <v>64</v>
      </c>
      <c r="C167" t="s">
        <v>335</v>
      </c>
      <c r="E167" s="17">
        <v>74.400000000000006</v>
      </c>
      <c r="F167" s="16">
        <f>IF(Tableau134[[#This Row],[Colonne1]]="","",F166+Tableau134[[#This Row],[Colonne3]]-Tableau134[[#This Row],[Colonne4]])</f>
        <v>1103.19</v>
      </c>
    </row>
    <row r="168" spans="1:6" x14ac:dyDescent="0.25">
      <c r="A168" s="11"/>
      <c r="B168" t="s">
        <v>12</v>
      </c>
      <c r="E168" s="17">
        <v>0.8</v>
      </c>
      <c r="F168" s="16">
        <f>IF(Tableau134[[#This Row],[Colonne1]]="","",F167+Tableau134[[#This Row],[Colonne3]]-Tableau134[[#This Row],[Colonne4]])</f>
        <v>1102.3900000000001</v>
      </c>
    </row>
    <row r="169" spans="1:6" x14ac:dyDescent="0.25">
      <c r="A169" s="11">
        <v>44648</v>
      </c>
      <c r="B169" t="s">
        <v>12</v>
      </c>
      <c r="E169" s="17">
        <v>0.6</v>
      </c>
      <c r="F169" s="16">
        <f>IF(Tableau134[[#This Row],[Colonne1]]="","",F168+Tableau134[[#This Row],[Colonne3]]-Tableau134[[#This Row],[Colonne4]])</f>
        <v>1101.7900000000002</v>
      </c>
    </row>
    <row r="170" spans="1:6" x14ac:dyDescent="0.25">
      <c r="A170" s="11">
        <v>44649</v>
      </c>
      <c r="B170" t="s">
        <v>13</v>
      </c>
      <c r="C170" t="s">
        <v>336</v>
      </c>
      <c r="E170" s="17">
        <v>7.46</v>
      </c>
      <c r="F170" s="16">
        <f>IF(Tableau134[[#This Row],[Colonne1]]="","",F169+Tableau134[[#This Row],[Colonne3]]-Tableau134[[#This Row],[Colonne4]])</f>
        <v>1094.3300000000002</v>
      </c>
    </row>
    <row r="171" spans="1:6" x14ac:dyDescent="0.25">
      <c r="A171" s="11">
        <v>44650</v>
      </c>
      <c r="B171" t="s">
        <v>13</v>
      </c>
      <c r="C171" t="s">
        <v>14</v>
      </c>
      <c r="E171" s="17">
        <v>166.71</v>
      </c>
      <c r="F171" s="16">
        <f>IF(Tableau134[[#This Row],[Colonne1]]="","",F170+Tableau134[[#This Row],[Colonne3]]-Tableau134[[#This Row],[Colonne4]])</f>
        <v>927.62000000000012</v>
      </c>
    </row>
    <row r="172" spans="1:6" x14ac:dyDescent="0.25">
      <c r="A172" s="11"/>
      <c r="B172" t="s">
        <v>12</v>
      </c>
      <c r="E172" s="17">
        <v>0.54</v>
      </c>
      <c r="F172" s="16">
        <f>IF(Tableau134[[#This Row],[Colonne1]]="","",F171+Tableau134[[#This Row],[Colonne3]]-Tableau134[[#This Row],[Colonne4]])</f>
        <v>927.08000000000015</v>
      </c>
    </row>
    <row r="173" spans="1:6" x14ac:dyDescent="0.25">
      <c r="A173" s="11">
        <v>44652</v>
      </c>
      <c r="B173" t="s">
        <v>13</v>
      </c>
      <c r="C173" t="s">
        <v>23</v>
      </c>
      <c r="E173" s="17">
        <v>17.97</v>
      </c>
      <c r="F173" s="16">
        <f>IF(Tableau134[[#This Row],[Colonne1]]="","",F172+Tableau134[[#This Row],[Colonne3]]-Tableau134[[#This Row],[Colonne4]])</f>
        <v>909.11000000000013</v>
      </c>
    </row>
    <row r="174" spans="1:6" x14ac:dyDescent="0.25">
      <c r="A174" s="11">
        <v>44653</v>
      </c>
      <c r="B174" t="s">
        <v>13</v>
      </c>
      <c r="C174" t="s">
        <v>25</v>
      </c>
      <c r="E174" s="17">
        <v>16.100000000000001</v>
      </c>
      <c r="F174" s="16">
        <f>IF(Tableau134[[#This Row],[Colonne1]]="","",F173+Tableau134[[#This Row],[Colonne3]]-Tableau134[[#This Row],[Colonne4]])</f>
        <v>893.0100000000001</v>
      </c>
    </row>
    <row r="175" spans="1:6" x14ac:dyDescent="0.25">
      <c r="A175" s="11"/>
      <c r="B175" t="s">
        <v>12</v>
      </c>
      <c r="E175" s="17">
        <v>0.03</v>
      </c>
      <c r="F175" s="16">
        <f>IF(Tableau134[[#This Row],[Colonne1]]="","",F174+Tableau134[[#This Row],[Colonne3]]-Tableau134[[#This Row],[Colonne4]])</f>
        <v>892.98000000000013</v>
      </c>
    </row>
    <row r="176" spans="1:6" x14ac:dyDescent="0.25">
      <c r="A176" s="11">
        <v>44654</v>
      </c>
      <c r="B176" t="s">
        <v>49</v>
      </c>
      <c r="C176" t="s">
        <v>337</v>
      </c>
      <c r="E176" s="17">
        <v>95</v>
      </c>
      <c r="F176" s="16">
        <f>IF(Tableau134[[#This Row],[Colonne1]]="","",F175+Tableau134[[#This Row],[Colonne3]]-Tableau134[[#This Row],[Colonne4]])</f>
        <v>797.98000000000013</v>
      </c>
    </row>
    <row r="177" spans="1:6" x14ac:dyDescent="0.25">
      <c r="B177" t="s">
        <v>15</v>
      </c>
      <c r="C177" t="s">
        <v>338</v>
      </c>
      <c r="E177" s="17">
        <v>24.75</v>
      </c>
      <c r="F177" s="16">
        <f>IF(Tableau134[[#This Row],[Colonne1]]="","",F176+Tableau134[[#This Row],[Colonne3]]-Tableau134[[#This Row],[Colonne4]])</f>
        <v>773.23000000000013</v>
      </c>
    </row>
    <row r="178" spans="1:6" x14ac:dyDescent="0.25">
      <c r="A178" s="11"/>
      <c r="B178" t="s">
        <v>12</v>
      </c>
      <c r="E178" s="17">
        <v>0.9</v>
      </c>
      <c r="F178" s="16">
        <f>IF(Tableau134[[#This Row],[Colonne1]]="","",F177+Tableau134[[#This Row],[Colonne3]]-Tableau134[[#This Row],[Colonne4]])</f>
        <v>772.33000000000015</v>
      </c>
    </row>
    <row r="179" spans="1:6" x14ac:dyDescent="0.25">
      <c r="A179" s="11">
        <v>44655</v>
      </c>
      <c r="B179" t="s">
        <v>15</v>
      </c>
      <c r="C179" t="s">
        <v>339</v>
      </c>
      <c r="D179">
        <v>506</v>
      </c>
      <c r="E179" s="17"/>
      <c r="F179" s="16">
        <f>IF(Tableau134[[#This Row],[Colonne1]]="","",F178+Tableau134[[#This Row],[Colonne3]]-Tableau134[[#This Row],[Colonne4]])</f>
        <v>1278.3300000000002</v>
      </c>
    </row>
    <row r="180" spans="1:6" x14ac:dyDescent="0.25">
      <c r="A180" s="11"/>
      <c r="B180" t="s">
        <v>12</v>
      </c>
      <c r="E180" s="17">
        <v>0.25</v>
      </c>
      <c r="F180" s="16">
        <f>IF(Tableau134[[#This Row],[Colonne1]]="","",F179+Tableau134[[#This Row],[Colonne3]]-Tableau134[[#This Row],[Colonne4]])</f>
        <v>1278.0800000000002</v>
      </c>
    </row>
    <row r="181" spans="1:6" x14ac:dyDescent="0.25">
      <c r="A181" s="11">
        <v>44657</v>
      </c>
      <c r="B181" t="s">
        <v>13</v>
      </c>
      <c r="C181" t="s">
        <v>14</v>
      </c>
      <c r="E181" s="17">
        <v>155.25</v>
      </c>
      <c r="F181" s="16">
        <f>IF(Tableau134[[#This Row],[Colonne1]]="","",F180+Tableau134[[#This Row],[Colonne3]]-Tableau134[[#This Row],[Colonne4]])</f>
        <v>1122.8300000000002</v>
      </c>
    </row>
    <row r="182" spans="1:6" x14ac:dyDescent="0.25">
      <c r="A182" s="11"/>
      <c r="B182" t="s">
        <v>88</v>
      </c>
      <c r="C182" t="s">
        <v>340</v>
      </c>
      <c r="E182" s="17">
        <v>125.94</v>
      </c>
      <c r="F182" s="16">
        <f>IF(Tableau134[[#This Row],[Colonne1]]="","",F181+Tableau134[[#This Row],[Colonne3]]-Tableau134[[#This Row],[Colonne4]])</f>
        <v>996.8900000000001</v>
      </c>
    </row>
    <row r="183" spans="1:6" x14ac:dyDescent="0.25">
      <c r="B183" t="s">
        <v>29</v>
      </c>
      <c r="C183" t="s">
        <v>184</v>
      </c>
      <c r="D183" s="10"/>
      <c r="E183" s="18">
        <v>30.22</v>
      </c>
      <c r="F183" s="16">
        <f>IF(Tableau134[[#This Row],[Colonne1]]="","",F182+Tableau134[[#This Row],[Colonne3]]-Tableau134[[#This Row],[Colonne4]])</f>
        <v>966.67000000000007</v>
      </c>
    </row>
    <row r="184" spans="1:6" x14ac:dyDescent="0.25">
      <c r="A184" s="11">
        <v>44658</v>
      </c>
      <c r="B184" t="s">
        <v>146</v>
      </c>
      <c r="C184" t="s">
        <v>106</v>
      </c>
      <c r="D184" s="14">
        <v>100</v>
      </c>
      <c r="E184" s="18"/>
      <c r="F184" s="16">
        <f>IF(Tableau134[[#This Row],[Colonne1]]="","",F183+Tableau134[[#This Row],[Colonne3]]-Tableau134[[#This Row],[Colonne4]])</f>
        <v>1066.67</v>
      </c>
    </row>
    <row r="185" spans="1:6" x14ac:dyDescent="0.25">
      <c r="A185" s="11"/>
      <c r="B185" t="s">
        <v>15</v>
      </c>
      <c r="C185" t="s">
        <v>341</v>
      </c>
      <c r="D185" s="16"/>
      <c r="E185" s="17">
        <v>300</v>
      </c>
      <c r="F185" s="16">
        <f>IF(Tableau134[[#This Row],[Colonne1]]="","",F184+Tableau134[[#This Row],[Colonne3]]-Tableau134[[#This Row],[Colonne4]])</f>
        <v>766.67000000000007</v>
      </c>
    </row>
    <row r="186" spans="1:6" x14ac:dyDescent="0.25">
      <c r="B186" t="s">
        <v>15</v>
      </c>
      <c r="C186" t="s">
        <v>341</v>
      </c>
      <c r="D186" s="16"/>
      <c r="E186" s="17">
        <v>250</v>
      </c>
      <c r="F186" s="16">
        <f>IF(Tableau134[[#This Row],[Colonne1]]="","",F185+Tableau134[[#This Row],[Colonne3]]-Tableau134[[#This Row],[Colonne4]])</f>
        <v>516.67000000000007</v>
      </c>
    </row>
    <row r="187" spans="1:6" x14ac:dyDescent="0.25">
      <c r="A187" s="11"/>
      <c r="B187" t="s">
        <v>33</v>
      </c>
      <c r="C187" t="s">
        <v>305</v>
      </c>
      <c r="D187" s="16"/>
      <c r="E187" s="17">
        <v>7.5</v>
      </c>
      <c r="F187" s="16">
        <f>IF(Tableau134[[#This Row],[Colonne1]]="","",F186+Tableau134[[#This Row],[Colonne3]]-Tableau134[[#This Row],[Colonne4]])</f>
        <v>509.17000000000007</v>
      </c>
    </row>
    <row r="188" spans="1:6" x14ac:dyDescent="0.25">
      <c r="A188" s="11">
        <v>44659</v>
      </c>
      <c r="B188" t="s">
        <v>15</v>
      </c>
      <c r="C188" t="s">
        <v>342</v>
      </c>
      <c r="D188" s="16"/>
      <c r="E188" s="17">
        <v>28.5</v>
      </c>
      <c r="F188" s="16">
        <f>IF(Tableau134[[#This Row],[Colonne1]]="","",F187+Tableau134[[#This Row],[Colonne3]]-Tableau134[[#This Row],[Colonne4]])</f>
        <v>480.67000000000007</v>
      </c>
    </row>
    <row r="189" spans="1:6" x14ac:dyDescent="0.25">
      <c r="B189" t="s">
        <v>243</v>
      </c>
      <c r="C189" t="s">
        <v>53</v>
      </c>
      <c r="D189" s="16"/>
      <c r="E189" s="17">
        <v>22.48</v>
      </c>
      <c r="F189" s="16">
        <f>IF(Tableau134[[#This Row],[Colonne1]]="","",F188+Tableau134[[#This Row],[Colonne3]]-Tableau134[[#This Row],[Colonne4]])</f>
        <v>458.19000000000005</v>
      </c>
    </row>
    <row r="190" spans="1:6" x14ac:dyDescent="0.25">
      <c r="A190" s="11"/>
      <c r="B190" t="s">
        <v>19</v>
      </c>
      <c r="C190" t="s">
        <v>318</v>
      </c>
      <c r="D190" s="16"/>
      <c r="E190" s="17">
        <v>9.1999999999999993</v>
      </c>
      <c r="F190" s="16">
        <f>IF(Tableau134[[#This Row],[Colonne1]]="","",F189+Tableau134[[#This Row],[Colonne3]]-Tableau134[[#This Row],[Colonne4]])</f>
        <v>448.99000000000007</v>
      </c>
    </row>
    <row r="191" spans="1:6" x14ac:dyDescent="0.25">
      <c r="A191" s="11">
        <v>44660</v>
      </c>
      <c r="B191" t="s">
        <v>13</v>
      </c>
      <c r="C191" t="s">
        <v>25</v>
      </c>
      <c r="D191" s="16"/>
      <c r="E191" s="17">
        <v>9.0500000000000007</v>
      </c>
      <c r="F191" s="16">
        <f>IF(Tableau134[[#This Row],[Colonne1]]="","",F190+Tableau134[[#This Row],[Colonne3]]-Tableau134[[#This Row],[Colonne4]])</f>
        <v>439.94000000000005</v>
      </c>
    </row>
    <row r="192" spans="1:6" x14ac:dyDescent="0.25">
      <c r="B192" t="s">
        <v>12</v>
      </c>
      <c r="D192" s="16"/>
      <c r="E192" s="17">
        <v>1.32</v>
      </c>
      <c r="F192" s="16">
        <f>IF(Tableau134[[#This Row],[Colonne1]]="","",F191+Tableau134[[#This Row],[Colonne3]]-Tableau134[[#This Row],[Colonne4]])</f>
        <v>438.62000000000006</v>
      </c>
    </row>
    <row r="193" spans="1:6" x14ac:dyDescent="0.25">
      <c r="A193" s="11">
        <v>44661</v>
      </c>
      <c r="B193" t="s">
        <v>15</v>
      </c>
      <c r="C193" t="s">
        <v>343</v>
      </c>
      <c r="D193" s="16"/>
      <c r="E193" s="17">
        <v>32</v>
      </c>
      <c r="F193" s="16">
        <f>IF(Tableau134[[#This Row],[Colonne1]]="","",F192+Tableau134[[#This Row],[Colonne3]]-Tableau134[[#This Row],[Colonne4]])</f>
        <v>406.62000000000006</v>
      </c>
    </row>
    <row r="194" spans="1:6" x14ac:dyDescent="0.25">
      <c r="A194" s="11"/>
      <c r="B194" t="s">
        <v>12</v>
      </c>
      <c r="D194" s="16"/>
      <c r="E194" s="17">
        <v>0.95</v>
      </c>
      <c r="F194" s="16">
        <f>IF(Tableau134[[#This Row],[Colonne1]]="","",F193+Tableau134[[#This Row],[Colonne3]]-Tableau134[[#This Row],[Colonne4]])</f>
        <v>405.67000000000007</v>
      </c>
    </row>
    <row r="195" spans="1:6" x14ac:dyDescent="0.25">
      <c r="A195" s="11">
        <v>44664</v>
      </c>
      <c r="B195" t="s">
        <v>33</v>
      </c>
      <c r="C195" t="s">
        <v>126</v>
      </c>
      <c r="D195" s="16"/>
      <c r="E195" s="17">
        <v>240.93</v>
      </c>
      <c r="F195" s="16">
        <f>IF(Tableau134[[#This Row],[Colonne1]]="","",F194+Tableau134[[#This Row],[Colonne3]]-Tableau134[[#This Row],[Colonne4]])</f>
        <v>164.74000000000007</v>
      </c>
    </row>
    <row r="196" spans="1:6" x14ac:dyDescent="0.25">
      <c r="B196" t="s">
        <v>13</v>
      </c>
      <c r="C196" t="s">
        <v>14</v>
      </c>
      <c r="D196" s="16"/>
      <c r="E196" s="17">
        <v>143.12</v>
      </c>
      <c r="F196" s="16">
        <f>IF(Tableau134[[#This Row],[Colonne1]]="","",F195+Tableau134[[#This Row],[Colonne3]]-Tableau134[[#This Row],[Colonne4]])</f>
        <v>21.620000000000061</v>
      </c>
    </row>
    <row r="197" spans="1:6" x14ac:dyDescent="0.25">
      <c r="A197" s="11"/>
      <c r="B197" t="s">
        <v>29</v>
      </c>
      <c r="C197" t="s">
        <v>344</v>
      </c>
      <c r="D197" s="16"/>
      <c r="E197" s="17">
        <v>30</v>
      </c>
      <c r="F197" s="16">
        <f>IF(Tableau134[[#This Row],[Colonne1]]="","",F196+Tableau134[[#This Row],[Colonne3]]-Tableau134[[#This Row],[Colonne4]])</f>
        <v>-8.3799999999999386</v>
      </c>
    </row>
    <row r="198" spans="1:6" x14ac:dyDescent="0.25">
      <c r="A198" s="11">
        <v>44665</v>
      </c>
      <c r="B198" t="s">
        <v>29</v>
      </c>
      <c r="C198" t="s">
        <v>345</v>
      </c>
      <c r="D198" s="16"/>
      <c r="E198" s="17">
        <v>209.72</v>
      </c>
      <c r="F198" s="16">
        <f>IF(Tableau134[[#This Row],[Colonne1]]="","",F197+Tableau134[[#This Row],[Colonne3]]-Tableau134[[#This Row],[Colonne4]])</f>
        <v>-218.09999999999994</v>
      </c>
    </row>
    <row r="199" spans="1:6" x14ac:dyDescent="0.25">
      <c r="A199" s="11">
        <v>44666</v>
      </c>
      <c r="B199" t="s">
        <v>13</v>
      </c>
      <c r="C199" t="s">
        <v>17</v>
      </c>
      <c r="D199" s="16"/>
      <c r="E199" s="17">
        <v>19.420000000000002</v>
      </c>
      <c r="F199" s="16">
        <f>IF(Tableau134[[#This Row],[Colonne1]]="","",F198+Tableau134[[#This Row],[Colonne3]]-Tableau134[[#This Row],[Colonne4]])</f>
        <v>-237.51999999999992</v>
      </c>
    </row>
    <row r="200" spans="1:6" x14ac:dyDescent="0.25">
      <c r="B200" t="s">
        <v>19</v>
      </c>
      <c r="C200" t="s">
        <v>318</v>
      </c>
      <c r="D200" s="16"/>
      <c r="E200" s="17">
        <v>12.2</v>
      </c>
      <c r="F200" s="16">
        <f>IF(Tableau134[[#This Row],[Colonne1]]="","",F199+Tableau134[[#This Row],[Colonne3]]-Tableau134[[#This Row],[Colonne4]])</f>
        <v>-249.71999999999991</v>
      </c>
    </row>
    <row r="201" spans="1:6" x14ac:dyDescent="0.25">
      <c r="A201" s="11"/>
      <c r="B201" t="s">
        <v>15</v>
      </c>
      <c r="C201" t="s">
        <v>11</v>
      </c>
      <c r="D201" s="16"/>
      <c r="E201" s="17">
        <v>12.15</v>
      </c>
      <c r="F201" s="16">
        <f>IF(Tableau134[[#This Row],[Colonne1]]="","",F200+Tableau134[[#This Row],[Colonne3]]-Tableau134[[#This Row],[Colonne4]])</f>
        <v>-261.86999999999989</v>
      </c>
    </row>
    <row r="202" spans="1:6" x14ac:dyDescent="0.25">
      <c r="A202" s="11">
        <v>44667</v>
      </c>
      <c r="B202" t="s">
        <v>13</v>
      </c>
      <c r="C202" t="s">
        <v>25</v>
      </c>
      <c r="D202" s="16"/>
      <c r="E202" s="17">
        <v>11.05</v>
      </c>
      <c r="F202" s="16">
        <f>IF(Tableau134[[#This Row],[Colonne1]]="","",F201+Tableau134[[#This Row],[Colonne3]]-Tableau134[[#This Row],[Colonne4]])</f>
        <v>-272.9199999999999</v>
      </c>
    </row>
    <row r="203" spans="1:6" x14ac:dyDescent="0.25">
      <c r="A203" s="11">
        <v>44668</v>
      </c>
      <c r="B203" t="s">
        <v>120</v>
      </c>
      <c r="C203" t="s">
        <v>66</v>
      </c>
      <c r="D203" s="16"/>
      <c r="E203" s="17">
        <v>2.79</v>
      </c>
      <c r="F203" s="16">
        <f>IF(Tableau134[[#This Row],[Colonne1]]="","",F202+Tableau134[[#This Row],[Colonne3]]-Tableau134[[#This Row],[Colonne4]])</f>
        <v>-275.70999999999992</v>
      </c>
    </row>
    <row r="204" spans="1:6" x14ac:dyDescent="0.25">
      <c r="A204" s="11">
        <v>44669</v>
      </c>
      <c r="B204" t="s">
        <v>135</v>
      </c>
      <c r="C204" t="s">
        <v>346</v>
      </c>
      <c r="D204" s="16"/>
      <c r="E204" s="17">
        <v>20</v>
      </c>
      <c r="F204" s="16">
        <f>IF(Tableau134[[#This Row],[Colonne1]]="","",F203+Tableau134[[#This Row],[Colonne3]]-Tableau134[[#This Row],[Colonne4]])</f>
        <v>-295.70999999999992</v>
      </c>
    </row>
    <row r="205" spans="1:6" x14ac:dyDescent="0.25">
      <c r="A205" s="11">
        <v>44670</v>
      </c>
      <c r="B205" t="s">
        <v>33</v>
      </c>
      <c r="C205" t="s">
        <v>347</v>
      </c>
      <c r="D205" s="16">
        <v>200</v>
      </c>
      <c r="E205" s="17"/>
      <c r="F205" s="16">
        <f>IF(Tableau134[[#This Row],[Colonne1]]="","",F204+Tableau134[[#This Row],[Colonne3]]-Tableau134[[#This Row],[Colonne4]])</f>
        <v>-95.709999999999923</v>
      </c>
    </row>
    <row r="206" spans="1:6" x14ac:dyDescent="0.25">
      <c r="A206" s="11"/>
      <c r="B206" t="s">
        <v>44</v>
      </c>
      <c r="C206" t="s">
        <v>45</v>
      </c>
      <c r="D206" s="16"/>
      <c r="E206" s="17">
        <v>74.59</v>
      </c>
      <c r="F206" s="16">
        <f>IF(Tableau134[[#This Row],[Colonne1]]="","",F205+Tableau134[[#This Row],[Colonne3]]-Tableau134[[#This Row],[Colonne4]])</f>
        <v>-170.29999999999993</v>
      </c>
    </row>
    <row r="207" spans="1:6" x14ac:dyDescent="0.25">
      <c r="A207" s="11">
        <v>44671</v>
      </c>
      <c r="B207" t="s">
        <v>42</v>
      </c>
      <c r="C207" t="s">
        <v>43</v>
      </c>
      <c r="D207" s="16"/>
      <c r="E207" s="17">
        <v>145.03</v>
      </c>
      <c r="F207" s="16">
        <f>IF(Tableau134[[#This Row],[Colonne1]]="","",F206+Tableau134[[#This Row],[Colonne3]]-Tableau134[[#This Row],[Colonne4]])</f>
        <v>-315.32999999999993</v>
      </c>
    </row>
    <row r="208" spans="1:6" x14ac:dyDescent="0.25">
      <c r="A208" s="11"/>
      <c r="B208" t="s">
        <v>64</v>
      </c>
      <c r="C208" t="s">
        <v>145</v>
      </c>
      <c r="D208" s="16"/>
      <c r="E208" s="17">
        <v>45.61</v>
      </c>
      <c r="F208" s="16">
        <f>IF(Tableau134[[#This Row],[Colonne1]]="","",F207+Tableau134[[#This Row],[Colonne3]]-Tableau134[[#This Row],[Colonne4]])</f>
        <v>-360.93999999999994</v>
      </c>
    </row>
    <row r="209" spans="1:6" x14ac:dyDescent="0.25">
      <c r="B209" t="s">
        <v>64</v>
      </c>
      <c r="C209" t="s">
        <v>66</v>
      </c>
      <c r="D209" s="16"/>
      <c r="E209" s="17">
        <v>9.98</v>
      </c>
      <c r="F209" s="16">
        <f>IF(Tableau134[[#This Row],[Colonne1]]="","",F208+Tableau134[[#This Row],[Colonne3]]-Tableau134[[#This Row],[Colonne4]])</f>
        <v>-370.91999999999996</v>
      </c>
    </row>
    <row r="210" spans="1:6" x14ac:dyDescent="0.25">
      <c r="A210" s="11">
        <v>44672</v>
      </c>
      <c r="B210" t="s">
        <v>13</v>
      </c>
      <c r="C210" t="s">
        <v>14</v>
      </c>
      <c r="D210" s="16"/>
      <c r="E210" s="17">
        <v>113.35</v>
      </c>
      <c r="F210" s="16">
        <f>IF(Tableau134[[#This Row],[Colonne1]]="","",F209+Tableau134[[#This Row],[Colonne3]]-Tableau134[[#This Row],[Colonne4]])</f>
        <v>-484.27</v>
      </c>
    </row>
    <row r="211" spans="1:6" x14ac:dyDescent="0.25">
      <c r="A211" s="11"/>
      <c r="B211" t="s">
        <v>29</v>
      </c>
      <c r="C211" t="s">
        <v>348</v>
      </c>
      <c r="D211" s="16"/>
      <c r="E211" s="17">
        <v>24.96</v>
      </c>
      <c r="F211" s="16">
        <f>IF(Tableau134[[#This Row],[Colonne1]]="","",F210+Tableau134[[#This Row],[Colonne3]]-Tableau134[[#This Row],[Colonne4]])</f>
        <v>-509.22999999999996</v>
      </c>
    </row>
    <row r="212" spans="1:6" x14ac:dyDescent="0.25">
      <c r="A212" s="11">
        <v>44673</v>
      </c>
      <c r="B212" t="s">
        <v>4</v>
      </c>
      <c r="D212" s="16">
        <v>1981.49</v>
      </c>
      <c r="E212" s="17"/>
      <c r="F212" s="16">
        <f>IF(Tableau134[[#This Row],[Colonne1]]="","",F211+Tableau134[[#This Row],[Colonne3]]-Tableau134[[#This Row],[Colonne4]])</f>
        <v>1472.26</v>
      </c>
    </row>
    <row r="213" spans="1:6" x14ac:dyDescent="0.25">
      <c r="A213" s="11"/>
      <c r="B213" t="s">
        <v>15</v>
      </c>
      <c r="C213" t="s">
        <v>349</v>
      </c>
      <c r="D213" s="16">
        <v>75</v>
      </c>
      <c r="E213" s="17"/>
      <c r="F213" s="16">
        <f>IF(Tableau134[[#This Row],[Colonne1]]="","",F212+Tableau134[[#This Row],[Colonne3]]-Tableau134[[#This Row],[Colonne4]])</f>
        <v>1547.26</v>
      </c>
    </row>
    <row r="214" spans="1:6" x14ac:dyDescent="0.25">
      <c r="B214" t="s">
        <v>13</v>
      </c>
      <c r="C214" t="s">
        <v>23</v>
      </c>
      <c r="D214" s="16"/>
      <c r="E214" s="17">
        <v>22.44</v>
      </c>
      <c r="F214" s="16">
        <f>IF(Tableau134[[#This Row],[Colonne1]]="","",F213+Tableau134[[#This Row],[Colonne3]]-Tableau134[[#This Row],[Colonne4]])</f>
        <v>1524.82</v>
      </c>
    </row>
    <row r="215" spans="1:6" x14ac:dyDescent="0.25">
      <c r="A215" s="11"/>
      <c r="B215" t="s">
        <v>19</v>
      </c>
      <c r="C215" t="s">
        <v>318</v>
      </c>
      <c r="E215" s="17">
        <v>9.8000000000000007</v>
      </c>
      <c r="F215" s="16">
        <f>IF(Tableau134[[#This Row],[Colonne1]]="","",F214+Tableau134[[#This Row],[Colonne3]]-Tableau134[[#This Row],[Colonne4]])</f>
        <v>1515.02</v>
      </c>
    </row>
    <row r="216" spans="1:6" x14ac:dyDescent="0.25">
      <c r="A216" s="11">
        <v>44674</v>
      </c>
      <c r="B216" t="s">
        <v>6</v>
      </c>
      <c r="C216" t="s">
        <v>350</v>
      </c>
      <c r="E216" s="17">
        <v>40.700000000000003</v>
      </c>
      <c r="F216" s="16">
        <f>IF(Tableau134[[#This Row],[Colonne1]]="","",F215+Tableau134[[#This Row],[Colonne3]]-Tableau134[[#This Row],[Colonne4]])</f>
        <v>1474.32</v>
      </c>
    </row>
    <row r="217" spans="1:6" x14ac:dyDescent="0.25">
      <c r="A217" s="11"/>
      <c r="B217" t="s">
        <v>15</v>
      </c>
      <c r="C217" t="s">
        <v>11</v>
      </c>
      <c r="E217" s="17">
        <v>36.75</v>
      </c>
      <c r="F217" s="16">
        <f>IF(Tableau134[[#This Row],[Colonne1]]="","",F216+Tableau134[[#This Row],[Colonne3]]-Tableau134[[#This Row],[Colonne4]])</f>
        <v>1437.57</v>
      </c>
    </row>
    <row r="218" spans="1:6" x14ac:dyDescent="0.25">
      <c r="B218" t="s">
        <v>13</v>
      </c>
      <c r="C218" t="s">
        <v>25</v>
      </c>
      <c r="E218" s="17">
        <v>15.75</v>
      </c>
      <c r="F218" s="16">
        <f>IF(Tableau134[[#This Row],[Colonne1]]="","",F217+Tableau134[[#This Row],[Colonne3]]-Tableau134[[#This Row],[Colonne4]])</f>
        <v>1421.82</v>
      </c>
    </row>
    <row r="219" spans="1:6" x14ac:dyDescent="0.25">
      <c r="A219" s="11"/>
      <c r="B219" t="s">
        <v>12</v>
      </c>
      <c r="E219" s="17">
        <v>1.06</v>
      </c>
      <c r="F219" s="16">
        <f>IF(Tableau134[[#This Row],[Colonne1]]="","",F218+Tableau134[[#This Row],[Colonne3]]-Tableau134[[#This Row],[Colonne4]])</f>
        <v>1420.76</v>
      </c>
    </row>
    <row r="220" spans="1:6" x14ac:dyDescent="0.25">
      <c r="A220" s="11">
        <v>44675</v>
      </c>
      <c r="B220" t="s">
        <v>12</v>
      </c>
      <c r="E220" s="17">
        <v>0.5</v>
      </c>
      <c r="F220" s="16">
        <f>IF(Tableau134[[#This Row],[Colonne1]]="","",F219+Tableau134[[#This Row],[Colonne3]]-Tableau134[[#This Row],[Colonne4]])</f>
        <v>1420.26</v>
      </c>
    </row>
    <row r="221" spans="1:6" x14ac:dyDescent="0.25">
      <c r="A221" s="11">
        <v>44676</v>
      </c>
      <c r="B221" t="s">
        <v>15</v>
      </c>
      <c r="C221" t="s">
        <v>326</v>
      </c>
      <c r="E221" s="17">
        <v>28</v>
      </c>
      <c r="F221" s="16">
        <f>IF(Tableau134[[#This Row],[Colonne1]]="","",F220+Tableau134[[#This Row],[Colonne3]]-Tableau134[[#This Row],[Colonne4]])</f>
        <v>1392.26</v>
      </c>
    </row>
    <row r="222" spans="1:6" x14ac:dyDescent="0.25">
      <c r="B222" t="s">
        <v>120</v>
      </c>
      <c r="C222" t="s">
        <v>351</v>
      </c>
      <c r="E222" s="17">
        <v>5</v>
      </c>
      <c r="F222" s="16">
        <f>IF(Tableau134[[#This Row],[Colonne1]]="","",F221+Tableau134[[#This Row],[Colonne3]]-Tableau134[[#This Row],[Colonne4]])</f>
        <v>1387.26</v>
      </c>
    </row>
    <row r="223" spans="1:6" x14ac:dyDescent="0.25">
      <c r="A223" s="11">
        <v>44678</v>
      </c>
      <c r="B223" t="s">
        <v>13</v>
      </c>
      <c r="C223" t="s">
        <v>14</v>
      </c>
      <c r="E223" s="17">
        <v>120.9</v>
      </c>
      <c r="F223" s="16">
        <f>IF(Tableau134[[#This Row],[Colonne1]]="","",F222+Tableau134[[#This Row],[Colonne3]]-Tableau134[[#This Row],[Colonne4]])</f>
        <v>1266.3599999999999</v>
      </c>
    </row>
    <row r="224" spans="1:6" x14ac:dyDescent="0.25">
      <c r="A224" s="11">
        <v>44680</v>
      </c>
      <c r="B224" t="s">
        <v>29</v>
      </c>
      <c r="C224" t="s">
        <v>352</v>
      </c>
      <c r="E224" s="17">
        <v>45.01</v>
      </c>
      <c r="F224" s="16">
        <f>IF(Tableau134[[#This Row],[Colonne1]]="","",F223+Tableau134[[#This Row],[Colonne3]]-Tableau134[[#This Row],[Colonne4]])</f>
        <v>1221.3499999999999</v>
      </c>
    </row>
    <row r="225" spans="1:6" x14ac:dyDescent="0.25">
      <c r="A225" s="11"/>
      <c r="B225" t="s">
        <v>13</v>
      </c>
      <c r="C225" t="s">
        <v>79</v>
      </c>
      <c r="E225" s="17">
        <v>3.15</v>
      </c>
      <c r="F225" s="16">
        <f>IF(Tableau134[[#This Row],[Colonne1]]="","",F224+Tableau134[[#This Row],[Colonne3]]-Tableau134[[#This Row],[Colonne4]])</f>
        <v>1218.1999999999998</v>
      </c>
    </row>
    <row r="226" spans="1:6" x14ac:dyDescent="0.25">
      <c r="A226" s="11">
        <v>44681</v>
      </c>
      <c r="B226" t="s">
        <v>13</v>
      </c>
      <c r="C226" t="s">
        <v>25</v>
      </c>
      <c r="E226" s="17">
        <v>13.55</v>
      </c>
      <c r="F226" s="16">
        <f>IF(Tableau134[[#This Row],[Colonne1]]="","",F225+Tableau134[[#This Row],[Colonne3]]-Tableau134[[#This Row],[Colonne4]])</f>
        <v>1204.6499999999999</v>
      </c>
    </row>
    <row r="227" spans="1:6" x14ac:dyDescent="0.25">
      <c r="B227" t="s">
        <v>120</v>
      </c>
      <c r="C227" t="s">
        <v>353</v>
      </c>
      <c r="E227" s="17">
        <v>10</v>
      </c>
      <c r="F227" s="16">
        <f>IF(Tableau134[[#This Row],[Colonne1]]="","",F226+Tableau134[[#This Row],[Colonne3]]-Tableau134[[#This Row],[Colonne4]])</f>
        <v>1194.6499999999999</v>
      </c>
    </row>
    <row r="228" spans="1:6" x14ac:dyDescent="0.25">
      <c r="B228" t="s">
        <v>120</v>
      </c>
      <c r="C228" t="s">
        <v>353</v>
      </c>
      <c r="E228" s="17">
        <v>5</v>
      </c>
      <c r="F228" s="16">
        <f>IF(Tableau134[[#This Row],[Colonne1]]="","",F227+Tableau134[[#This Row],[Colonne3]]-Tableau134[[#This Row],[Colonne4]])</f>
        <v>1189.6499999999999</v>
      </c>
    </row>
    <row r="229" spans="1:6" x14ac:dyDescent="0.25">
      <c r="A229" s="11"/>
      <c r="B229" t="s">
        <v>12</v>
      </c>
      <c r="E229" s="17">
        <v>0.99</v>
      </c>
      <c r="F229" s="16">
        <f>IF(Tableau134[[#This Row],[Colonne1]]="","",F228+Tableau134[[#This Row],[Colonne3]]-Tableau134[[#This Row],[Colonne4]])</f>
        <v>1188.6599999999999</v>
      </c>
    </row>
    <row r="230" spans="1:6" x14ac:dyDescent="0.25">
      <c r="A230" s="11">
        <v>44682</v>
      </c>
      <c r="B230" t="s">
        <v>12</v>
      </c>
      <c r="E230" s="17">
        <v>0.45</v>
      </c>
      <c r="F230" s="16">
        <f>IF(Tableau134[[#This Row],[Colonne1]]="","",F229+Tableau134[[#This Row],[Colonne3]]-Tableau134[[#This Row],[Colonne4]])</f>
        <v>1188.2099999999998</v>
      </c>
    </row>
    <row r="231" spans="1:6" x14ac:dyDescent="0.25">
      <c r="A231" s="11">
        <v>44683</v>
      </c>
      <c r="B231" t="s">
        <v>49</v>
      </c>
      <c r="C231" t="s">
        <v>354</v>
      </c>
      <c r="E231" s="17">
        <v>95</v>
      </c>
      <c r="F231" s="16">
        <f>IF(Tableau134[[#This Row],[Colonne1]]="","",F230+Tableau134[[#This Row],[Colonne3]]-Tableau134[[#This Row],[Colonne4]])</f>
        <v>1093.2099999999998</v>
      </c>
    </row>
    <row r="232" spans="1:6" x14ac:dyDescent="0.25">
      <c r="A232" s="11">
        <v>44685</v>
      </c>
      <c r="B232" t="s">
        <v>13</v>
      </c>
      <c r="C232" t="s">
        <v>14</v>
      </c>
      <c r="E232" s="17">
        <v>130.68</v>
      </c>
      <c r="F232" s="16">
        <f>IF(Tableau134[[#This Row],[Colonne1]]="","",F231+Tableau134[[#This Row],[Colonne3]]-Tableau134[[#This Row],[Colonne4]])</f>
        <v>962.52999999999975</v>
      </c>
    </row>
    <row r="233" spans="1:6" x14ac:dyDescent="0.25">
      <c r="B233" t="s">
        <v>19</v>
      </c>
      <c r="C233" t="s">
        <v>303</v>
      </c>
      <c r="E233" s="17">
        <v>9.5</v>
      </c>
      <c r="F233" s="16">
        <f>IF(Tableau134[[#This Row],[Colonne1]]="","",F232+Tableau134[[#This Row],[Colonne3]]-Tableau134[[#This Row],[Colonne4]])</f>
        <v>953.02999999999975</v>
      </c>
    </row>
    <row r="234" spans="1:6" x14ac:dyDescent="0.25">
      <c r="A234" s="11"/>
      <c r="B234" t="s">
        <v>15</v>
      </c>
      <c r="C234" t="s">
        <v>323</v>
      </c>
      <c r="E234" s="17">
        <v>7.98</v>
      </c>
      <c r="F234" s="16">
        <f>IF(Tableau134[[#This Row],[Colonne1]]="","",F233+Tableau134[[#This Row],[Colonne3]]-Tableau134[[#This Row],[Colonne4]])</f>
        <v>945.04999999999973</v>
      </c>
    </row>
    <row r="235" spans="1:6" x14ac:dyDescent="0.25">
      <c r="A235" s="11">
        <v>44686</v>
      </c>
      <c r="B235" t="s">
        <v>12</v>
      </c>
      <c r="E235" s="17">
        <v>0.52</v>
      </c>
      <c r="F235" s="16">
        <f>IF(Tableau134[[#This Row],[Colonne1]]="","",F234+Tableau134[[#This Row],[Colonne3]]-Tableau134[[#This Row],[Colonne4]])</f>
        <v>944.52999999999975</v>
      </c>
    </row>
    <row r="236" spans="1:6" x14ac:dyDescent="0.25">
      <c r="A236" s="11">
        <v>44687</v>
      </c>
      <c r="B236" t="s">
        <v>13</v>
      </c>
      <c r="C236" t="s">
        <v>379</v>
      </c>
      <c r="E236" s="17">
        <v>14.5</v>
      </c>
      <c r="F236" s="16">
        <f>IF(Tableau134[[#This Row],[Colonne1]]="","",F235+Tableau134[[#This Row],[Colonne3]]-Tableau134[[#This Row],[Colonne4]])</f>
        <v>930.02999999999975</v>
      </c>
    </row>
    <row r="237" spans="1:6" x14ac:dyDescent="0.25">
      <c r="A237" s="11"/>
      <c r="B237" t="s">
        <v>15</v>
      </c>
      <c r="C237" t="s">
        <v>11</v>
      </c>
      <c r="E237" s="17">
        <v>13.1</v>
      </c>
      <c r="F237" s="16">
        <f>IF(Tableau134[[#This Row],[Colonne1]]="","",F236+Tableau134[[#This Row],[Colonne3]]-Tableau134[[#This Row],[Colonne4]])</f>
        <v>916.92999999999972</v>
      </c>
    </row>
    <row r="238" spans="1:6" x14ac:dyDescent="0.25">
      <c r="B238" t="s">
        <v>19</v>
      </c>
      <c r="C238" t="s">
        <v>318</v>
      </c>
      <c r="E238" s="17">
        <v>10.95</v>
      </c>
      <c r="F238" s="16">
        <f>IF(Tableau134[[#This Row],[Colonne1]]="","",F237+Tableau134[[#This Row],[Colonne3]]-Tableau134[[#This Row],[Colonne4]])</f>
        <v>905.97999999999968</v>
      </c>
    </row>
    <row r="239" spans="1:6" x14ac:dyDescent="0.25">
      <c r="A239" s="11"/>
      <c r="B239" t="s">
        <v>33</v>
      </c>
      <c r="C239" t="s">
        <v>305</v>
      </c>
      <c r="E239" s="17">
        <v>7.5</v>
      </c>
      <c r="F239" s="16">
        <f>IF(Tableau134[[#This Row],[Colonne1]]="","",F238+Tableau134[[#This Row],[Colonne3]]-Tableau134[[#This Row],[Colonne4]])</f>
        <v>898.47999999999968</v>
      </c>
    </row>
    <row r="240" spans="1:6" x14ac:dyDescent="0.25">
      <c r="A240" s="11"/>
      <c r="B240" t="s">
        <v>33</v>
      </c>
      <c r="C240" t="s">
        <v>320</v>
      </c>
      <c r="E240" s="17">
        <v>0.37</v>
      </c>
      <c r="F240" s="16">
        <f>IF(Tableau134[[#This Row],[Colonne1]]="","",F239+Tableau134[[#This Row],[Colonne3]]-Tableau134[[#This Row],[Colonne4]])</f>
        <v>898.10999999999967</v>
      </c>
    </row>
    <row r="241" spans="1:6" x14ac:dyDescent="0.25">
      <c r="A241" s="11">
        <v>44688</v>
      </c>
      <c r="B241" t="s">
        <v>13</v>
      </c>
      <c r="C241" t="s">
        <v>25</v>
      </c>
      <c r="E241" s="17">
        <v>6.55</v>
      </c>
      <c r="F241" s="16">
        <f>IF(Tableau134[[#This Row],[Colonne1]]="","",F240+Tableau134[[#This Row],[Colonne3]]-Tableau134[[#This Row],[Colonne4]])</f>
        <v>891.55999999999972</v>
      </c>
    </row>
    <row r="242" spans="1:6" x14ac:dyDescent="0.25">
      <c r="B242" t="s">
        <v>12</v>
      </c>
      <c r="E242" s="17">
        <v>1.45</v>
      </c>
      <c r="F242" s="16">
        <f>IF(Tableau134[[#This Row],[Colonne1]]="","",F241+Tableau134[[#This Row],[Colonne3]]-Tableau134[[#This Row],[Colonne4]])</f>
        <v>890.10999999999967</v>
      </c>
    </row>
    <row r="243" spans="1:6" x14ac:dyDescent="0.25">
      <c r="A243" s="11">
        <v>44689</v>
      </c>
      <c r="B243" t="s">
        <v>64</v>
      </c>
      <c r="C243" t="s">
        <v>335</v>
      </c>
      <c r="E243" s="17">
        <v>74.400000000000006</v>
      </c>
      <c r="F243" s="16">
        <f>IF(Tableau134[[#This Row],[Colonne1]]="","",F242+Tableau134[[#This Row],[Colonne3]]-Tableau134[[#This Row],[Colonne4]])</f>
        <v>815.7099999999997</v>
      </c>
    </row>
    <row r="244" spans="1:6" x14ac:dyDescent="0.25">
      <c r="A244" s="11"/>
      <c r="B244" t="s">
        <v>13</v>
      </c>
      <c r="C244" t="s">
        <v>231</v>
      </c>
      <c r="E244" s="17">
        <v>10.9</v>
      </c>
      <c r="F244" s="16">
        <f>IF(Tableau134[[#This Row],[Colonne1]]="","",F243+Tableau134[[#This Row],[Colonne3]]-Tableau134[[#This Row],[Colonne4]])</f>
        <v>804.80999999999972</v>
      </c>
    </row>
    <row r="245" spans="1:6" x14ac:dyDescent="0.25">
      <c r="A245" s="11"/>
      <c r="B245" t="s">
        <v>12</v>
      </c>
      <c r="E245" s="17">
        <v>0.45</v>
      </c>
      <c r="F245" s="16">
        <f>IF(Tableau134[[#This Row],[Colonne1]]="","",F244+Tableau134[[#This Row],[Colonne3]]-Tableau134[[#This Row],[Colonne4]])</f>
        <v>804.35999999999967</v>
      </c>
    </row>
    <row r="246" spans="1:6" x14ac:dyDescent="0.25">
      <c r="A246" s="11">
        <v>44690</v>
      </c>
      <c r="B246" t="s">
        <v>15</v>
      </c>
      <c r="C246" t="s">
        <v>361</v>
      </c>
      <c r="E246" s="17">
        <v>27</v>
      </c>
      <c r="F246" s="16">
        <f>IF(Tableau134[[#This Row],[Colonne1]]="","",F245+Tableau134[[#This Row],[Colonne3]]-Tableau134[[#This Row],[Colonne4]])</f>
        <v>777.35999999999967</v>
      </c>
    </row>
    <row r="247" spans="1:6" x14ac:dyDescent="0.25">
      <c r="A247" s="11"/>
      <c r="B247" t="s">
        <v>12</v>
      </c>
      <c r="E247" s="17">
        <v>0.7</v>
      </c>
      <c r="F247" s="16">
        <f>IF(Tableau134[[#This Row],[Colonne1]]="","",F246+Tableau134[[#This Row],[Colonne3]]-Tableau134[[#This Row],[Colonne4]])</f>
        <v>776.65999999999963</v>
      </c>
    </row>
    <row r="248" spans="1:6" x14ac:dyDescent="0.25">
      <c r="A248" s="11">
        <v>44692</v>
      </c>
      <c r="B248" s="11" t="s">
        <v>146</v>
      </c>
      <c r="C248" t="s">
        <v>362</v>
      </c>
      <c r="D248">
        <v>70</v>
      </c>
      <c r="E248" s="17"/>
      <c r="F248" s="16">
        <f>IF(Tableau134[[#This Row],[Colonne1]]="","",F247+Tableau134[[#This Row],[Colonne3]]-Tableau134[[#This Row],[Colonne4]])</f>
        <v>846.65999999999963</v>
      </c>
    </row>
    <row r="249" spans="1:6" x14ac:dyDescent="0.25">
      <c r="B249" t="s">
        <v>26</v>
      </c>
      <c r="C249" t="s">
        <v>27</v>
      </c>
      <c r="E249" s="17">
        <v>210</v>
      </c>
      <c r="F249" s="16">
        <f>IF(Tableau134[[#This Row],[Colonne1]]="","",F248+Tableau134[[#This Row],[Colonne3]]-Tableau134[[#This Row],[Colonne4]])</f>
        <v>636.65999999999963</v>
      </c>
    </row>
    <row r="250" spans="1:6" x14ac:dyDescent="0.25">
      <c r="B250" t="s">
        <v>13</v>
      </c>
      <c r="C250" t="s">
        <v>14</v>
      </c>
      <c r="E250" s="17">
        <v>29.92</v>
      </c>
      <c r="F250" s="16">
        <f>IF(Tableau134[[#This Row],[Colonne1]]="","",F249+Tableau134[[#This Row],[Colonne3]]-Tableau134[[#This Row],[Colonne4]])</f>
        <v>606.73999999999967</v>
      </c>
    </row>
    <row r="251" spans="1:6" x14ac:dyDescent="0.25">
      <c r="A251" s="11"/>
      <c r="B251" t="s">
        <v>15</v>
      </c>
      <c r="C251" t="s">
        <v>11</v>
      </c>
      <c r="E251" s="17">
        <v>13.05</v>
      </c>
      <c r="F251" s="16">
        <f>IF(Tableau134[[#This Row],[Colonne1]]="","",F250+Tableau134[[#This Row],[Colonne3]]-Tableau134[[#This Row],[Colonne4]])</f>
        <v>593.68999999999971</v>
      </c>
    </row>
    <row r="252" spans="1:6" x14ac:dyDescent="0.25">
      <c r="A252" s="11">
        <v>44693</v>
      </c>
      <c r="B252" t="s">
        <v>13</v>
      </c>
      <c r="C252" t="s">
        <v>14</v>
      </c>
      <c r="E252" s="17">
        <v>130.55000000000001</v>
      </c>
      <c r="F252" s="16">
        <f>IF(Tableau134[[#This Row],[Colonne1]]="","",F251+Tableau134[[#This Row],[Colonne3]]-Tableau134[[#This Row],[Colonne4]])</f>
        <v>463.1399999999997</v>
      </c>
    </row>
    <row r="253" spans="1:6" x14ac:dyDescent="0.25">
      <c r="A253" s="11"/>
      <c r="B253" s="11" t="s">
        <v>12</v>
      </c>
      <c r="E253" s="17">
        <v>0.95</v>
      </c>
      <c r="F253" s="16">
        <f>IF(Tableau134[[#This Row],[Colonne1]]="","",F252+Tableau134[[#This Row],[Colonne3]]-Tableau134[[#This Row],[Colonne4]])</f>
        <v>462.18999999999971</v>
      </c>
    </row>
    <row r="254" spans="1:6" x14ac:dyDescent="0.25">
      <c r="A254" s="11"/>
      <c r="B254" t="s">
        <v>13</v>
      </c>
      <c r="C254" t="s">
        <v>79</v>
      </c>
      <c r="E254" s="17">
        <v>0.89</v>
      </c>
      <c r="F254" s="16">
        <f>IF(Tableau134[[#This Row],[Colonne1]]="","",F253+Tableau134[[#This Row],[Colonne3]]-Tableau134[[#This Row],[Colonne4]])</f>
        <v>461.29999999999973</v>
      </c>
    </row>
    <row r="255" spans="1:6" x14ac:dyDescent="0.25">
      <c r="A255" s="11">
        <v>44694</v>
      </c>
      <c r="B255" t="s">
        <v>146</v>
      </c>
      <c r="C255" t="s">
        <v>363</v>
      </c>
      <c r="D255">
        <v>270</v>
      </c>
      <c r="E255" s="17"/>
      <c r="F255" s="16">
        <f>IF(Tableau134[[#This Row],[Colonne1]]="","",F254+Tableau134[[#This Row],[Colonne3]]-Tableau134[[#This Row],[Colonne4]])</f>
        <v>731.29999999999973</v>
      </c>
    </row>
    <row r="256" spans="1:6" x14ac:dyDescent="0.25">
      <c r="B256" t="s">
        <v>33</v>
      </c>
      <c r="C256" t="s">
        <v>126</v>
      </c>
      <c r="E256" s="17">
        <v>133.25</v>
      </c>
      <c r="F256" s="16">
        <f>IF(Tableau134[[#This Row],[Colonne1]]="","",F255+Tableau134[[#This Row],[Colonne3]]-Tableau134[[#This Row],[Colonne4]])</f>
        <v>598.04999999999973</v>
      </c>
    </row>
    <row r="257" spans="1:6" x14ac:dyDescent="0.25">
      <c r="A257" s="11"/>
      <c r="B257" t="s">
        <v>13</v>
      </c>
      <c r="C257" t="s">
        <v>379</v>
      </c>
      <c r="E257" s="17">
        <v>19.170000000000002</v>
      </c>
      <c r="F257" s="16">
        <f>IF(Tableau134[[#This Row],[Colonne1]]="","",F256+Tableau134[[#This Row],[Colonne3]]-Tableau134[[#This Row],[Colonne4]])</f>
        <v>578.87999999999977</v>
      </c>
    </row>
    <row r="258" spans="1:6" x14ac:dyDescent="0.25">
      <c r="A258" s="11"/>
      <c r="B258" t="s">
        <v>13</v>
      </c>
      <c r="C258" t="s">
        <v>79</v>
      </c>
      <c r="E258" s="17">
        <v>1.78</v>
      </c>
      <c r="F258" s="16">
        <f>IF(Tableau134[[#This Row],[Colonne1]]="","",F257+Tableau134[[#This Row],[Colonne3]]-Tableau134[[#This Row],[Colonne4]])</f>
        <v>577.0999999999998</v>
      </c>
    </row>
    <row r="259" spans="1:6" x14ac:dyDescent="0.25">
      <c r="A259" s="11">
        <v>44695</v>
      </c>
      <c r="B259" t="s">
        <v>29</v>
      </c>
      <c r="C259" t="s">
        <v>345</v>
      </c>
      <c r="E259" s="17">
        <v>209.72</v>
      </c>
      <c r="F259" s="16">
        <f>IF(Tableau134[[#This Row],[Colonne1]]="","",F258+Tableau134[[#This Row],[Colonne3]]-Tableau134[[#This Row],[Colonne4]])</f>
        <v>367.37999999999977</v>
      </c>
    </row>
    <row r="260" spans="1:6" x14ac:dyDescent="0.25">
      <c r="A260" s="11"/>
      <c r="B260" t="s">
        <v>15</v>
      </c>
      <c r="C260" t="s">
        <v>11</v>
      </c>
      <c r="E260" s="17">
        <v>31.15</v>
      </c>
      <c r="F260" s="16">
        <f>IF(Tableau134[[#This Row],[Colonne1]]="","",F259+Tableau134[[#This Row],[Colonne3]]-Tableau134[[#This Row],[Colonne4]])</f>
        <v>336.22999999999979</v>
      </c>
    </row>
    <row r="261" spans="1:6" x14ac:dyDescent="0.25">
      <c r="A261" s="11"/>
      <c r="B261" t="s">
        <v>13</v>
      </c>
      <c r="C261" t="s">
        <v>25</v>
      </c>
      <c r="E261" s="17">
        <v>13.2</v>
      </c>
      <c r="F261" s="16">
        <f>IF(Tableau134[[#This Row],[Colonne1]]="","",F260+Tableau134[[#This Row],[Colonne3]]-Tableau134[[#This Row],[Colonne4]])</f>
        <v>323.0299999999998</v>
      </c>
    </row>
    <row r="262" spans="1:6" x14ac:dyDescent="0.25">
      <c r="B262" t="s">
        <v>13</v>
      </c>
      <c r="C262" t="s">
        <v>124</v>
      </c>
      <c r="E262" s="17">
        <v>11.37</v>
      </c>
      <c r="F262" s="16">
        <f>IF(Tableau134[[#This Row],[Colonne1]]="","",F261+Tableau134[[#This Row],[Colonne3]]-Tableau134[[#This Row],[Colonne4]])</f>
        <v>311.6599999999998</v>
      </c>
    </row>
    <row r="263" spans="1:6" x14ac:dyDescent="0.25">
      <c r="B263" t="s">
        <v>12</v>
      </c>
      <c r="E263" s="17">
        <v>0.83</v>
      </c>
      <c r="F263" s="16">
        <f>IF(Tableau134[[#This Row],[Colonne1]]="","",F262+Tableau134[[#This Row],[Colonne3]]-Tableau134[[#This Row],[Colonne4]])</f>
        <v>310.82999999999981</v>
      </c>
    </row>
    <row r="264" spans="1:6" x14ac:dyDescent="0.25">
      <c r="A264" s="11">
        <v>44696</v>
      </c>
      <c r="B264" t="s">
        <v>12</v>
      </c>
      <c r="E264" s="17">
        <v>2.2799999999999998</v>
      </c>
      <c r="F264" s="16">
        <f>IF(Tableau134[[#This Row],[Colonne1]]="","",F263+Tableau134[[#This Row],[Colonne3]]-Tableau134[[#This Row],[Colonne4]])</f>
        <v>308.54999999999984</v>
      </c>
    </row>
    <row r="265" spans="1:6" x14ac:dyDescent="0.25">
      <c r="A265" s="11">
        <v>44698</v>
      </c>
      <c r="B265" t="s">
        <v>13</v>
      </c>
      <c r="C265" t="s">
        <v>17</v>
      </c>
      <c r="E265" s="17">
        <v>5.39</v>
      </c>
      <c r="F265" s="16">
        <f>IF(Tableau134[[#This Row],[Colonne1]]="","",F264+Tableau134[[#This Row],[Colonne3]]-Tableau134[[#This Row],[Colonne4]])</f>
        <v>303.15999999999985</v>
      </c>
    </row>
    <row r="266" spans="1:6" x14ac:dyDescent="0.25">
      <c r="A266" s="11">
        <v>44699</v>
      </c>
      <c r="B266" t="s">
        <v>13</v>
      </c>
      <c r="C266" t="s">
        <v>14</v>
      </c>
      <c r="E266" s="17">
        <v>98.58</v>
      </c>
      <c r="F266" s="16">
        <f>IF(Tableau134[[#This Row],[Colonne1]]="","",F265+Tableau134[[#This Row],[Colonne3]]-Tableau134[[#This Row],[Colonne4]])</f>
        <v>204.57999999999987</v>
      </c>
    </row>
    <row r="267" spans="1:6" x14ac:dyDescent="0.25">
      <c r="B267" t="s">
        <v>12</v>
      </c>
      <c r="E267" s="17">
        <v>0.61</v>
      </c>
      <c r="F267" s="16">
        <f>IF(Tableau134[[#This Row],[Colonne1]]="","",F266+Tableau134[[#This Row],[Colonne3]]-Tableau134[[#This Row],[Colonne4]])</f>
        <v>203.96999999999986</v>
      </c>
    </row>
    <row r="268" spans="1:6" x14ac:dyDescent="0.25">
      <c r="A268" s="11">
        <v>44700</v>
      </c>
      <c r="B268" t="s">
        <v>146</v>
      </c>
      <c r="C268" t="s">
        <v>364</v>
      </c>
      <c r="E268" s="17">
        <v>270.60000000000002</v>
      </c>
      <c r="F268" s="16">
        <f>IF(Tableau134[[#This Row],[Colonne1]]="","",F267+Tableau134[[#This Row],[Colonne3]]-Tableau134[[#This Row],[Colonne4]])</f>
        <v>-66.630000000000166</v>
      </c>
    </row>
    <row r="269" spans="1:6" x14ac:dyDescent="0.25">
      <c r="B269" t="s">
        <v>44</v>
      </c>
      <c r="C269" t="s">
        <v>45</v>
      </c>
      <c r="E269" s="17">
        <v>76.97</v>
      </c>
      <c r="F269" s="16">
        <f>IF(Tableau134[[#This Row],[Colonne1]]="","",F268+Tableau134[[#This Row],[Colonne3]]-Tableau134[[#This Row],[Colonne4]])</f>
        <v>-143.60000000000016</v>
      </c>
    </row>
    <row r="270" spans="1:6" x14ac:dyDescent="0.25">
      <c r="A270" s="11"/>
      <c r="B270" t="s">
        <v>15</v>
      </c>
      <c r="C270" t="s">
        <v>338</v>
      </c>
      <c r="E270" s="17">
        <v>2.97</v>
      </c>
      <c r="F270" s="16">
        <f>IF(Tableau134[[#This Row],[Colonne1]]="","",F269+Tableau134[[#This Row],[Colonne3]]-Tableau134[[#This Row],[Colonne4]])</f>
        <v>-146.57000000000016</v>
      </c>
    </row>
    <row r="271" spans="1:6" x14ac:dyDescent="0.25">
      <c r="A271" s="11">
        <v>44701</v>
      </c>
      <c r="B271" t="s">
        <v>4</v>
      </c>
      <c r="D271">
        <v>2584.09</v>
      </c>
      <c r="E271" s="17"/>
      <c r="F271" s="16">
        <f>IF(Tableau134[[#This Row],[Colonne1]]="","",F270+Tableau134[[#This Row],[Colonne3]]-Tableau134[[#This Row],[Colonne4]])</f>
        <v>2437.52</v>
      </c>
    </row>
    <row r="272" spans="1:6" x14ac:dyDescent="0.25">
      <c r="A272" s="11"/>
      <c r="B272" t="s">
        <v>42</v>
      </c>
      <c r="C272" t="s">
        <v>43</v>
      </c>
      <c r="E272" s="17">
        <v>145.03</v>
      </c>
      <c r="F272" s="16">
        <f>IF(Tableau134[[#This Row],[Colonne1]]="","",F271+Tableau134[[#This Row],[Colonne3]]-Tableau134[[#This Row],[Colonne4]])</f>
        <v>2292.4899999999998</v>
      </c>
    </row>
    <row r="273" spans="1:6" x14ac:dyDescent="0.25">
      <c r="B273" t="s">
        <v>13</v>
      </c>
      <c r="C273" t="s">
        <v>23</v>
      </c>
      <c r="E273" s="17">
        <v>16.52</v>
      </c>
      <c r="F273" s="16">
        <f>IF(Tableau134[[#This Row],[Colonne1]]="","",F272+Tableau134[[#This Row],[Colonne3]]-Tableau134[[#This Row],[Colonne4]])</f>
        <v>2275.9699999999998</v>
      </c>
    </row>
    <row r="274" spans="1:6" x14ac:dyDescent="0.25">
      <c r="A274" s="11"/>
      <c r="B274" t="s">
        <v>19</v>
      </c>
      <c r="C274" t="s">
        <v>318</v>
      </c>
      <c r="E274" s="17">
        <v>10.75</v>
      </c>
      <c r="F274" s="16">
        <f>IF(Tableau134[[#This Row],[Colonne1]]="","",F273+Tableau134[[#This Row],[Colonne3]]-Tableau134[[#This Row],[Colonne4]])</f>
        <v>2265.2199999999998</v>
      </c>
    </row>
    <row r="275" spans="1:6" x14ac:dyDescent="0.25">
      <c r="A275" s="11">
        <v>44702</v>
      </c>
      <c r="B275" t="s">
        <v>120</v>
      </c>
      <c r="C275" t="s">
        <v>365</v>
      </c>
      <c r="E275" s="17">
        <v>80.5</v>
      </c>
      <c r="F275" s="16">
        <f>IF(Tableau134[[#This Row],[Colonne1]]="","",F274+Tableau134[[#This Row],[Colonne3]]-Tableau134[[#This Row],[Colonne4]])</f>
        <v>2184.7199999999998</v>
      </c>
    </row>
    <row r="276" spans="1:6" x14ac:dyDescent="0.25">
      <c r="B276" t="s">
        <v>13</v>
      </c>
      <c r="C276" t="s">
        <v>25</v>
      </c>
      <c r="E276" s="17">
        <v>12.95</v>
      </c>
      <c r="F276" s="16">
        <f>IF(Tableau134[[#This Row],[Colonne1]]="","",F275+Tableau134[[#This Row],[Colonne3]]-Tableau134[[#This Row],[Colonne4]])</f>
        <v>2171.77</v>
      </c>
    </row>
    <row r="277" spans="1:6" x14ac:dyDescent="0.25">
      <c r="B277" t="s">
        <v>120</v>
      </c>
      <c r="C277" t="s">
        <v>53</v>
      </c>
      <c r="E277" s="17">
        <v>1.53</v>
      </c>
      <c r="F277" s="16">
        <f>IF(Tableau134[[#This Row],[Colonne1]]="","",F276+Tableau134[[#This Row],[Colonne3]]-Tableau134[[#This Row],[Colonne4]])</f>
        <v>2170.2399999999998</v>
      </c>
    </row>
    <row r="278" spans="1:6" x14ac:dyDescent="0.25">
      <c r="B278" t="s">
        <v>12</v>
      </c>
      <c r="E278" s="17">
        <v>0.73</v>
      </c>
      <c r="F278" s="16">
        <f>IF(Tableau134[[#This Row],[Colonne1]]="","",F277+Tableau134[[#This Row],[Colonne3]]-Tableau134[[#This Row],[Colonne4]])</f>
        <v>2169.5099999999998</v>
      </c>
    </row>
    <row r="279" spans="1:6" x14ac:dyDescent="0.25">
      <c r="A279" s="11">
        <v>44703</v>
      </c>
      <c r="B279" t="s">
        <v>12</v>
      </c>
      <c r="E279" s="17">
        <v>1.02</v>
      </c>
      <c r="F279" s="16">
        <f>IF(Tableau134[[#This Row],[Colonne1]]="","",F278+Tableau134[[#This Row],[Colonne3]]-Tableau134[[#This Row],[Colonne4]])</f>
        <v>2168.4899999999998</v>
      </c>
    </row>
    <row r="280" spans="1:6" x14ac:dyDescent="0.25">
      <c r="A280" s="11">
        <v>44704</v>
      </c>
      <c r="B280" t="s">
        <v>29</v>
      </c>
      <c r="C280" t="s">
        <v>366</v>
      </c>
      <c r="E280" s="17">
        <v>25.02</v>
      </c>
      <c r="F280" s="16">
        <f>IF(Tableau134[[#This Row],[Colonne1]]="","",F279+Tableau134[[#This Row],[Colonne3]]-Tableau134[[#This Row],[Colonne4]])</f>
        <v>2143.4699999999998</v>
      </c>
    </row>
    <row r="281" spans="1:6" x14ac:dyDescent="0.25">
      <c r="B281" t="s">
        <v>64</v>
      </c>
      <c r="C281" t="s">
        <v>210</v>
      </c>
      <c r="E281" s="17">
        <v>11.64</v>
      </c>
      <c r="F281" s="16">
        <f>IF(Tableau134[[#This Row],[Colonne1]]="","",F280+Tableau134[[#This Row],[Colonne3]]-Tableau134[[#This Row],[Colonne4]])</f>
        <v>2131.83</v>
      </c>
    </row>
    <row r="282" spans="1:6" x14ac:dyDescent="0.25">
      <c r="B282" t="s">
        <v>15</v>
      </c>
      <c r="C282" t="s">
        <v>11</v>
      </c>
      <c r="E282" s="17">
        <v>9.25</v>
      </c>
      <c r="F282" s="16">
        <f>IF(Tableau134[[#This Row],[Colonne1]]="","",F281+Tableau134[[#This Row],[Colonne3]]-Tableau134[[#This Row],[Colonne4]])</f>
        <v>2122.58</v>
      </c>
    </row>
    <row r="283" spans="1:6" x14ac:dyDescent="0.25">
      <c r="A283" s="11"/>
      <c r="B283" t="s">
        <v>6</v>
      </c>
      <c r="C283" t="s">
        <v>7</v>
      </c>
      <c r="E283" s="17">
        <v>2.19</v>
      </c>
      <c r="F283" s="16">
        <f>IF(Tableau134[[#This Row],[Colonne1]]="","",F282+Tableau134[[#This Row],[Colonne3]]-Tableau134[[#This Row],[Colonne4]])</f>
        <v>2120.39</v>
      </c>
    </row>
    <row r="284" spans="1:6" x14ac:dyDescent="0.25">
      <c r="A284" s="11">
        <v>44705</v>
      </c>
      <c r="B284" t="s">
        <v>13</v>
      </c>
      <c r="C284" t="s">
        <v>17</v>
      </c>
      <c r="E284" s="17">
        <v>10</v>
      </c>
      <c r="F284" s="16">
        <f>IF(Tableau134[[#This Row],[Colonne1]]="","",F283+Tableau134[[#This Row],[Colonne3]]-Tableau134[[#This Row],[Colonne4]])</f>
        <v>2110.39</v>
      </c>
    </row>
    <row r="285" spans="1:6" x14ac:dyDescent="0.25">
      <c r="B285" t="s">
        <v>12</v>
      </c>
      <c r="E285" s="17">
        <v>2.9</v>
      </c>
      <c r="F285" s="16">
        <f>IF(Tableau134[[#This Row],[Colonne1]]="","",F284+Tableau134[[#This Row],[Colonne3]]-Tableau134[[#This Row],[Colonne4]])</f>
        <v>2107.4899999999998</v>
      </c>
    </row>
    <row r="286" spans="1:6" x14ac:dyDescent="0.25">
      <c r="A286" s="11">
        <v>44706</v>
      </c>
      <c r="B286" t="s">
        <v>42</v>
      </c>
      <c r="C286" t="s">
        <v>367</v>
      </c>
      <c r="D286">
        <v>555.6</v>
      </c>
      <c r="E286" s="17"/>
      <c r="F286" s="16">
        <f>IF(Tableau134[[#This Row],[Colonne1]]="","",F285+Tableau134[[#This Row],[Colonne3]]-Tableau134[[#This Row],[Colonne4]])</f>
        <v>2663.0899999999997</v>
      </c>
    </row>
    <row r="287" spans="1:6" x14ac:dyDescent="0.25">
      <c r="B287" t="s">
        <v>13</v>
      </c>
      <c r="C287" t="s">
        <v>14</v>
      </c>
      <c r="E287" s="17">
        <v>148.32</v>
      </c>
      <c r="F287" s="16">
        <f>IF(Tableau134[[#This Row],[Colonne1]]="","",F286+Tableau134[[#This Row],[Colonne3]]-Tableau134[[#This Row],[Colonne4]])</f>
        <v>2514.7699999999995</v>
      </c>
    </row>
    <row r="288" spans="1:6" x14ac:dyDescent="0.25">
      <c r="B288" t="s">
        <v>29</v>
      </c>
      <c r="C288" t="s">
        <v>310</v>
      </c>
      <c r="E288" s="17">
        <v>39.909999999999997</v>
      </c>
      <c r="F288" s="16">
        <f>IF(Tableau134[[#This Row],[Colonne1]]="","",F287+Tableau134[[#This Row],[Colonne3]]-Tableau134[[#This Row],[Colonne4]])</f>
        <v>2474.8599999999997</v>
      </c>
    </row>
    <row r="289" spans="1:6" x14ac:dyDescent="0.25">
      <c r="A289" s="11"/>
      <c r="B289" t="s">
        <v>276</v>
      </c>
      <c r="C289" t="s">
        <v>66</v>
      </c>
      <c r="E289" s="17">
        <v>12.38</v>
      </c>
      <c r="F289" s="16">
        <f>IF(Tableau134[[#This Row],[Colonne1]]="","",F288+Tableau134[[#This Row],[Colonne3]]-Tableau134[[#This Row],[Colonne4]])</f>
        <v>2462.4799999999996</v>
      </c>
    </row>
    <row r="290" spans="1:6" x14ac:dyDescent="0.25">
      <c r="A290" s="11">
        <v>44707</v>
      </c>
      <c r="B290" t="s">
        <v>12</v>
      </c>
      <c r="E290" s="17">
        <v>0.62</v>
      </c>
      <c r="F290" s="16">
        <f>IF(Tableau134[[#This Row],[Colonne1]]="","",F289+Tableau134[[#This Row],[Colonne3]]-Tableau134[[#This Row],[Colonne4]])</f>
        <v>2461.8599999999997</v>
      </c>
    </row>
    <row r="291" spans="1:6" x14ac:dyDescent="0.25">
      <c r="A291" s="11">
        <v>44708</v>
      </c>
      <c r="B291" t="s">
        <v>13</v>
      </c>
      <c r="C291" t="s">
        <v>23</v>
      </c>
      <c r="E291" s="17">
        <v>22.72</v>
      </c>
      <c r="F291" s="16">
        <f>IF(Tableau134[[#This Row],[Colonne1]]="","",F290+Tableau134[[#This Row],[Colonne3]]-Tableau134[[#This Row],[Colonne4]])</f>
        <v>2439.14</v>
      </c>
    </row>
    <row r="292" spans="1:6" x14ac:dyDescent="0.25">
      <c r="B292" t="s">
        <v>19</v>
      </c>
      <c r="C292" t="s">
        <v>318</v>
      </c>
      <c r="E292" s="17">
        <v>14.2</v>
      </c>
      <c r="F292" s="16">
        <f>IF(Tableau134[[#This Row],[Colonne1]]="","",F291+Tableau134[[#This Row],[Colonne3]]-Tableau134[[#This Row],[Colonne4]])</f>
        <v>2424.94</v>
      </c>
    </row>
    <row r="293" spans="1:6" x14ac:dyDescent="0.25">
      <c r="A293" s="11"/>
      <c r="B293" t="s">
        <v>64</v>
      </c>
      <c r="C293" t="s">
        <v>368</v>
      </c>
      <c r="E293" s="17">
        <v>7.45</v>
      </c>
      <c r="F293" s="16">
        <f>IF(Tableau134[[#This Row],[Colonne1]]="","",F292+Tableau134[[#This Row],[Colonne3]]-Tableau134[[#This Row],[Colonne4]])</f>
        <v>2417.4900000000002</v>
      </c>
    </row>
    <row r="294" spans="1:6" x14ac:dyDescent="0.25">
      <c r="A294" s="11">
        <v>44709</v>
      </c>
      <c r="B294" t="s">
        <v>13</v>
      </c>
      <c r="C294" t="s">
        <v>25</v>
      </c>
      <c r="E294" s="17">
        <v>18.149999999999999</v>
      </c>
      <c r="F294" s="16">
        <f>IF(Tableau134[[#This Row],[Colonne1]]="","",F293+Tableau134[[#This Row],[Colonne3]]-Tableau134[[#This Row],[Colonne4]])</f>
        <v>2399.34</v>
      </c>
    </row>
    <row r="295" spans="1:6" x14ac:dyDescent="0.25">
      <c r="A295" s="11"/>
      <c r="B295" t="s">
        <v>12</v>
      </c>
      <c r="E295" s="17">
        <v>1.63</v>
      </c>
      <c r="F295" s="16">
        <f>IF(Tableau134[[#This Row],[Colonne1]]="","",F294+Tableau134[[#This Row],[Colonne3]]-Tableau134[[#This Row],[Colonne4]])</f>
        <v>2397.71</v>
      </c>
    </row>
    <row r="296" spans="1:6" x14ac:dyDescent="0.25">
      <c r="A296" s="11">
        <v>44710</v>
      </c>
      <c r="B296" t="s">
        <v>44</v>
      </c>
      <c r="C296" t="s">
        <v>369</v>
      </c>
      <c r="E296" s="17">
        <v>15</v>
      </c>
      <c r="F296" s="16">
        <f>IF(Tableau134[[#This Row],[Colonne1]]="","",F295+Tableau134[[#This Row],[Colonne3]]-Tableau134[[#This Row],[Colonne4]])</f>
        <v>2382.71</v>
      </c>
    </row>
    <row r="297" spans="1:6" x14ac:dyDescent="0.25">
      <c r="B297" t="s">
        <v>12</v>
      </c>
      <c r="E297" s="17">
        <v>0.85</v>
      </c>
      <c r="F297" s="16">
        <f>IF(Tableau134[[#This Row],[Colonne1]]="","",F296+Tableau134[[#This Row],[Colonne3]]-Tableau134[[#This Row],[Colonne4]])</f>
        <v>2381.86</v>
      </c>
    </row>
    <row r="298" spans="1:6" x14ac:dyDescent="0.25">
      <c r="A298" s="11">
        <v>44711</v>
      </c>
      <c r="B298" t="s">
        <v>26</v>
      </c>
      <c r="C298" t="s">
        <v>27</v>
      </c>
      <c r="E298" s="17">
        <v>210</v>
      </c>
      <c r="F298" s="16">
        <f>IF(Tableau134[[#This Row],[Colonne1]]="","",F297+Tableau134[[#This Row],[Colonne3]]-Tableau134[[#This Row],[Colonne4]])</f>
        <v>2171.86</v>
      </c>
    </row>
    <row r="299" spans="1:6" x14ac:dyDescent="0.25">
      <c r="A299" s="11">
        <v>44712</v>
      </c>
      <c r="B299" t="s">
        <v>13</v>
      </c>
      <c r="C299" t="s">
        <v>273</v>
      </c>
      <c r="E299" s="17">
        <v>13.28</v>
      </c>
      <c r="F299" s="16">
        <f>IF(Tableau134[[#This Row],[Colonne1]]="","",F298+Tableau134[[#This Row],[Colonne3]]-Tableau134[[#This Row],[Colonne4]])</f>
        <v>2158.58</v>
      </c>
    </row>
    <row r="300" spans="1:6" x14ac:dyDescent="0.25">
      <c r="B300" t="s">
        <v>15</v>
      </c>
      <c r="C300" t="s">
        <v>338</v>
      </c>
      <c r="E300" s="17">
        <v>3</v>
      </c>
      <c r="F300" s="16">
        <f>IF(Tableau134[[#This Row],[Colonne1]]="","",F299+Tableau134[[#This Row],[Colonne3]]-Tableau134[[#This Row],[Colonne4]])</f>
        <v>2155.58</v>
      </c>
    </row>
    <row r="301" spans="1:6" x14ac:dyDescent="0.25">
      <c r="A301" s="11">
        <v>44713</v>
      </c>
      <c r="B301" t="s">
        <v>12</v>
      </c>
      <c r="C301" t="s">
        <v>370</v>
      </c>
      <c r="E301" s="17">
        <v>550</v>
      </c>
      <c r="F301" s="16">
        <f>IF(Tableau134[[#This Row],[Colonne1]]="","",F300+Tableau134[[#This Row],[Colonne3]]-Tableau134[[#This Row],[Colonne4]])</f>
        <v>1605.58</v>
      </c>
    </row>
    <row r="302" spans="1:6" x14ac:dyDescent="0.25">
      <c r="B302" t="s">
        <v>12</v>
      </c>
      <c r="C302" t="s">
        <v>371</v>
      </c>
      <c r="E302" s="17">
        <v>500</v>
      </c>
      <c r="F302" s="16">
        <f>IF(Tableau134[[#This Row],[Colonne1]]="","",F301+Tableau134[[#This Row],[Colonne3]]-Tableau134[[#This Row],[Colonne4]])</f>
        <v>1105.58</v>
      </c>
    </row>
    <row r="303" spans="1:6" x14ac:dyDescent="0.25">
      <c r="B303" t="s">
        <v>12</v>
      </c>
      <c r="E303" s="17">
        <v>0.72</v>
      </c>
      <c r="F303" s="16">
        <f>IF(Tableau134[[#This Row],[Colonne1]]="","",F302+Tableau134[[#This Row],[Colonne3]]-Tableau134[[#This Row],[Colonne4]])</f>
        <v>1104.8599999999999</v>
      </c>
    </row>
    <row r="304" spans="1:6" x14ac:dyDescent="0.25">
      <c r="A304" s="11">
        <v>44715</v>
      </c>
      <c r="B304" t="s">
        <v>15</v>
      </c>
      <c r="C304" t="s">
        <v>11</v>
      </c>
      <c r="E304" s="17">
        <v>50.85</v>
      </c>
      <c r="F304" s="16">
        <f>IF(Tableau134[[#This Row],[Colonne1]]="","",F303+Tableau134[[#This Row],[Colonne3]]-Tableau134[[#This Row],[Colonne4]])</f>
        <v>1054.01</v>
      </c>
    </row>
    <row r="305" spans="1:6" x14ac:dyDescent="0.25">
      <c r="A305" s="11"/>
      <c r="B305" t="s">
        <v>64</v>
      </c>
      <c r="C305" t="s">
        <v>372</v>
      </c>
      <c r="E305" s="17">
        <v>19.95</v>
      </c>
      <c r="F305" s="16">
        <f>IF(Tableau134[[#This Row],[Colonne1]]="","",F304+Tableau134[[#This Row],[Colonne3]]-Tableau134[[#This Row],[Colonne4]])</f>
        <v>1034.06</v>
      </c>
    </row>
    <row r="306" spans="1:6" x14ac:dyDescent="0.25">
      <c r="A306" s="11"/>
      <c r="B306" t="s">
        <v>19</v>
      </c>
      <c r="C306" t="s">
        <v>318</v>
      </c>
      <c r="E306" s="17">
        <v>10.95</v>
      </c>
      <c r="F306" s="16">
        <f>IF(Tableau134[[#This Row],[Colonne1]]="","",F305+Tableau134[[#This Row],[Colonne3]]-Tableau134[[#This Row],[Colonne4]])</f>
        <v>1023.1099999999999</v>
      </c>
    </row>
    <row r="307" spans="1:6" x14ac:dyDescent="0.25">
      <c r="B307" t="s">
        <v>13</v>
      </c>
      <c r="C307" t="s">
        <v>379</v>
      </c>
      <c r="E307" s="17">
        <v>10.18</v>
      </c>
      <c r="F307" s="16">
        <f>IF(Tableau134[[#This Row],[Colonne1]]="","",F306+Tableau134[[#This Row],[Colonne3]]-Tableau134[[#This Row],[Colonne4]])</f>
        <v>1012.93</v>
      </c>
    </row>
    <row r="308" spans="1:6" x14ac:dyDescent="0.25">
      <c r="A308" s="11">
        <v>44716</v>
      </c>
      <c r="B308" t="s">
        <v>13</v>
      </c>
      <c r="C308" t="s">
        <v>25</v>
      </c>
      <c r="E308" s="17">
        <v>17.05</v>
      </c>
      <c r="F308" s="16">
        <f>IF(Tableau134[[#This Row],[Colonne1]]="","",F307+Tableau134[[#This Row],[Colonne3]]-Tableau134[[#This Row],[Colonne4]])</f>
        <v>995.88</v>
      </c>
    </row>
    <row r="309" spans="1:6" x14ac:dyDescent="0.25">
      <c r="A309" s="11"/>
      <c r="B309" t="s">
        <v>12</v>
      </c>
      <c r="E309" s="17">
        <v>1.07</v>
      </c>
      <c r="F309" s="16">
        <f>IF(Tableau134[[#This Row],[Colonne1]]="","",F308+Tableau134[[#This Row],[Colonne3]]-Tableau134[[#This Row],[Colonne4]])</f>
        <v>994.81</v>
      </c>
    </row>
    <row r="310" spans="1:6" x14ac:dyDescent="0.25">
      <c r="A310" s="11">
        <v>44717</v>
      </c>
      <c r="B310" t="s">
        <v>12</v>
      </c>
      <c r="E310" s="17">
        <v>0.95</v>
      </c>
      <c r="F310" s="16">
        <f>IF(Tableau134[[#This Row],[Colonne1]]="","",F309+Tableau134[[#This Row],[Colonne3]]-Tableau134[[#This Row],[Colonne4]])</f>
        <v>993.8599999999999</v>
      </c>
    </row>
    <row r="311" spans="1:6" x14ac:dyDescent="0.25">
      <c r="A311" s="11">
        <v>44718</v>
      </c>
      <c r="B311" t="s">
        <v>13</v>
      </c>
      <c r="C311" t="s">
        <v>14</v>
      </c>
      <c r="E311" s="17">
        <v>115.02</v>
      </c>
      <c r="F311" s="16">
        <f>IF(Tableau134[[#This Row],[Colonne1]]="","",F310+Tableau134[[#This Row],[Colonne3]]-Tableau134[[#This Row],[Colonne4]])</f>
        <v>878.83999999999992</v>
      </c>
    </row>
    <row r="312" spans="1:6" x14ac:dyDescent="0.25">
      <c r="A312" s="11"/>
      <c r="B312" t="s">
        <v>29</v>
      </c>
      <c r="C312" t="s">
        <v>310</v>
      </c>
      <c r="E312" s="17">
        <v>49.88</v>
      </c>
      <c r="F312" s="16">
        <f>IF(Tableau134[[#This Row],[Colonne1]]="","",F311+Tableau134[[#This Row],[Colonne3]]-Tableau134[[#This Row],[Colonne4]])</f>
        <v>828.95999999999992</v>
      </c>
    </row>
    <row r="313" spans="1:6" x14ac:dyDescent="0.25">
      <c r="B313" t="s">
        <v>15</v>
      </c>
      <c r="C313" t="s">
        <v>330</v>
      </c>
      <c r="E313" s="17">
        <v>32</v>
      </c>
      <c r="F313" s="16">
        <f>IF(Tableau134[[#This Row],[Colonne1]]="","",F312+Tableau134[[#This Row],[Colonne3]]-Tableau134[[#This Row],[Colonne4]])</f>
        <v>796.95999999999992</v>
      </c>
    </row>
    <row r="314" spans="1:6" x14ac:dyDescent="0.25">
      <c r="A314" s="11">
        <v>44720</v>
      </c>
      <c r="B314" t="s">
        <v>33</v>
      </c>
      <c r="C314" t="s">
        <v>305</v>
      </c>
      <c r="E314" s="17">
        <v>7.5</v>
      </c>
      <c r="F314" s="16">
        <f>IF(Tableau134[[#This Row],[Colonne1]]="","",F313+Tableau134[[#This Row],[Colonne3]]-Tableau134[[#This Row],[Colonne4]])</f>
        <v>789.45999999999992</v>
      </c>
    </row>
    <row r="315" spans="1:6" x14ac:dyDescent="0.25">
      <c r="A315" s="11">
        <v>44721</v>
      </c>
      <c r="B315" t="s">
        <v>13</v>
      </c>
      <c r="C315" t="s">
        <v>14</v>
      </c>
      <c r="E315" s="17">
        <v>121.68</v>
      </c>
      <c r="F315" s="16">
        <f>IF(Tableau134[[#This Row],[Colonne1]]="","",F314+Tableau134[[#This Row],[Colonne3]]-Tableau134[[#This Row],[Colonne4]])</f>
        <v>667.78</v>
      </c>
    </row>
    <row r="316" spans="1:6" x14ac:dyDescent="0.25">
      <c r="B316" t="s">
        <v>276</v>
      </c>
      <c r="C316" t="s">
        <v>53</v>
      </c>
      <c r="E316" s="17">
        <v>16.920000000000002</v>
      </c>
      <c r="F316" s="16">
        <f>IF(Tableau134[[#This Row],[Colonne1]]="","",F315+Tableau134[[#This Row],[Colonne3]]-Tableau134[[#This Row],[Colonne4]])</f>
        <v>650.86</v>
      </c>
    </row>
    <row r="317" spans="1:6" x14ac:dyDescent="0.25">
      <c r="A317" s="11"/>
      <c r="B317" t="s">
        <v>13</v>
      </c>
      <c r="C317" t="s">
        <v>17</v>
      </c>
      <c r="E317" s="17">
        <v>10.41</v>
      </c>
      <c r="F317" s="16">
        <f>IF(Tableau134[[#This Row],[Colonne1]]="","",F316+Tableau134[[#This Row],[Colonne3]]-Tableau134[[#This Row],[Colonne4]])</f>
        <v>640.45000000000005</v>
      </c>
    </row>
    <row r="318" spans="1:6" x14ac:dyDescent="0.25">
      <c r="B318" t="s">
        <v>13</v>
      </c>
      <c r="C318" t="s">
        <v>17</v>
      </c>
      <c r="E318" s="17">
        <v>3.19</v>
      </c>
      <c r="F318" s="16">
        <f>IF(Tableau134[[#This Row],[Colonne1]]="","",F317+Tableau134[[#This Row],[Colonne3]]-Tableau134[[#This Row],[Colonne4]])</f>
        <v>637.26</v>
      </c>
    </row>
    <row r="319" spans="1:6" x14ac:dyDescent="0.25">
      <c r="A319" s="11">
        <v>44722</v>
      </c>
      <c r="B319" t="s">
        <v>15</v>
      </c>
      <c r="C319" t="s">
        <v>11</v>
      </c>
      <c r="E319" s="17">
        <v>26.6</v>
      </c>
      <c r="F319" s="16">
        <f>IF(Tableau134[[#This Row],[Colonne1]]="","",F318+Tableau134[[#This Row],[Colonne3]]-Tableau134[[#This Row],[Colonne4]])</f>
        <v>610.66</v>
      </c>
    </row>
    <row r="320" spans="1:6" x14ac:dyDescent="0.25">
      <c r="A320" s="11"/>
      <c r="B320" t="s">
        <v>19</v>
      </c>
      <c r="C320" t="s">
        <v>318</v>
      </c>
      <c r="E320" s="17">
        <v>9.1999999999999993</v>
      </c>
      <c r="F320" s="16">
        <f>IF(Tableau134[[#This Row],[Colonne1]]="","",F319+Tableau134[[#This Row],[Colonne3]]-Tableau134[[#This Row],[Colonne4]])</f>
        <v>601.45999999999992</v>
      </c>
    </row>
    <row r="321" spans="1:6" x14ac:dyDescent="0.25">
      <c r="B321" t="s">
        <v>15</v>
      </c>
      <c r="C321" t="s">
        <v>11</v>
      </c>
      <c r="E321" s="17">
        <v>4</v>
      </c>
      <c r="F321" s="16">
        <f>IF(Tableau134[[#This Row],[Colonne1]]="","",F320+Tableau134[[#This Row],[Colonne3]]-Tableau134[[#This Row],[Colonne4]])</f>
        <v>597.45999999999992</v>
      </c>
    </row>
    <row r="322" spans="1:6" x14ac:dyDescent="0.25">
      <c r="B322" t="s">
        <v>12</v>
      </c>
      <c r="E322" s="17">
        <v>1.48</v>
      </c>
      <c r="F322" s="16">
        <f>IF(Tableau134[[#This Row],[Colonne1]]="","",F321+Tableau134[[#This Row],[Colonne3]]-Tableau134[[#This Row],[Colonne4]])</f>
        <v>595.9799999999999</v>
      </c>
    </row>
    <row r="323" spans="1:6" x14ac:dyDescent="0.25">
      <c r="A323" s="11"/>
      <c r="B323" t="s">
        <v>13</v>
      </c>
      <c r="C323" t="s">
        <v>23</v>
      </c>
      <c r="E323" s="17">
        <v>26.32</v>
      </c>
      <c r="F323" s="16">
        <f>IF(Tableau134[[#This Row],[Colonne1]]="","",F322+Tableau134[[#This Row],[Colonne3]]-Tableau134[[#This Row],[Colonne4]])</f>
        <v>569.65999999999985</v>
      </c>
    </row>
    <row r="324" spans="1:6" x14ac:dyDescent="0.25">
      <c r="A324" s="11"/>
      <c r="B324" t="s">
        <v>13</v>
      </c>
      <c r="C324" t="s">
        <v>25</v>
      </c>
      <c r="E324" s="17">
        <v>16.850000000000001</v>
      </c>
      <c r="F324" s="16">
        <f>IF(Tableau134[[#This Row],[Colonne1]]="","",F323+Tableau134[[#This Row],[Colonne3]]-Tableau134[[#This Row],[Colonne4]])</f>
        <v>552.80999999999983</v>
      </c>
    </row>
    <row r="325" spans="1:6" x14ac:dyDescent="0.25">
      <c r="A325" s="11">
        <v>44723</v>
      </c>
      <c r="B325" t="s">
        <v>12</v>
      </c>
      <c r="E325" s="17">
        <v>1.2</v>
      </c>
      <c r="F325" s="16">
        <f>IF(Tableau134[[#This Row],[Colonne1]]="","",F324+Tableau134[[#This Row],[Colonne3]]-Tableau134[[#This Row],[Colonne4]])</f>
        <v>551.60999999999979</v>
      </c>
    </row>
    <row r="326" spans="1:6" x14ac:dyDescent="0.25">
      <c r="A326" s="11">
        <v>44724</v>
      </c>
      <c r="B326" t="s">
        <v>13</v>
      </c>
      <c r="C326" t="s">
        <v>373</v>
      </c>
      <c r="E326" s="17">
        <v>8.5</v>
      </c>
      <c r="F326" s="16">
        <f>IF(Tableau134[[#This Row],[Colonne1]]="","",F325+Tableau134[[#This Row],[Colonne3]]-Tableau134[[#This Row],[Colonne4]])</f>
        <v>543.10999999999979</v>
      </c>
    </row>
    <row r="327" spans="1:6" x14ac:dyDescent="0.25">
      <c r="A327" s="11"/>
      <c r="B327" t="s">
        <v>12</v>
      </c>
      <c r="E327" s="17">
        <v>0.83</v>
      </c>
      <c r="F327" s="16">
        <f>IF(Tableau134[[#This Row],[Colonne1]]="","",F326+Tableau134[[#This Row],[Colonne3]]-Tableau134[[#This Row],[Colonne4]])</f>
        <v>542.27999999999975</v>
      </c>
    </row>
    <row r="328" spans="1:6" x14ac:dyDescent="0.25">
      <c r="A328" s="11">
        <v>44725</v>
      </c>
      <c r="B328" t="s">
        <v>33</v>
      </c>
      <c r="C328" t="s">
        <v>126</v>
      </c>
      <c r="E328" s="17">
        <v>141.24</v>
      </c>
      <c r="F328" s="16">
        <f>IF(Tableau134[[#This Row],[Colonne1]]="","",F327+Tableau134[[#This Row],[Colonne3]]-Tableau134[[#This Row],[Colonne4]])</f>
        <v>401.03999999999974</v>
      </c>
    </row>
    <row r="329" spans="1:6" x14ac:dyDescent="0.25">
      <c r="B329" t="s">
        <v>12</v>
      </c>
      <c r="E329" s="17">
        <v>0.5</v>
      </c>
      <c r="F329" s="16">
        <f>IF(Tableau134[[#This Row],[Colonne1]]="","",F328+Tableau134[[#This Row],[Colonne3]]-Tableau134[[#This Row],[Colonne4]])</f>
        <v>400.53999999999974</v>
      </c>
    </row>
    <row r="330" spans="1:6" x14ac:dyDescent="0.25">
      <c r="A330" s="11">
        <v>44726</v>
      </c>
      <c r="B330" t="s">
        <v>29</v>
      </c>
      <c r="C330" t="s">
        <v>345</v>
      </c>
      <c r="E330" s="17">
        <v>209.72</v>
      </c>
      <c r="F330" s="16">
        <f>IF(Tableau134[[#This Row],[Colonne1]]="","",F329+Tableau134[[#This Row],[Colonne3]]-Tableau134[[#This Row],[Colonne4]])</f>
        <v>190.81999999999974</v>
      </c>
    </row>
    <row r="331" spans="1:6" x14ac:dyDescent="0.25">
      <c r="A331" s="11"/>
      <c r="B331" t="s">
        <v>64</v>
      </c>
      <c r="C331" t="s">
        <v>335</v>
      </c>
      <c r="E331" s="17">
        <v>74.400000000000006</v>
      </c>
      <c r="F331" s="16">
        <f>IF(Tableau134[[#This Row],[Colonne1]]="","",F330+Tableau134[[#This Row],[Colonne3]]-Tableau134[[#This Row],[Colonne4]])</f>
        <v>116.41999999999973</v>
      </c>
    </row>
    <row r="332" spans="1:6" x14ac:dyDescent="0.25">
      <c r="B332" t="s">
        <v>15</v>
      </c>
      <c r="C332" t="s">
        <v>11</v>
      </c>
      <c r="E332" s="17">
        <v>42.9</v>
      </c>
      <c r="F332" s="16">
        <f>IF(Tableau134[[#This Row],[Colonne1]]="","",F331+Tableau134[[#This Row],[Colonne3]]-Tableau134[[#This Row],[Colonne4]])</f>
        <v>73.519999999999726</v>
      </c>
    </row>
    <row r="333" spans="1:6" x14ac:dyDescent="0.25">
      <c r="A333" s="11"/>
      <c r="B333" t="s">
        <v>120</v>
      </c>
      <c r="C333" t="s">
        <v>374</v>
      </c>
      <c r="E333" s="17">
        <v>14.99</v>
      </c>
      <c r="F333" s="16">
        <f>IF(Tableau134[[#This Row],[Colonne1]]="","",F332+Tableau134[[#This Row],[Colonne3]]-Tableau134[[#This Row],[Colonne4]])</f>
        <v>58.529999999999724</v>
      </c>
    </row>
    <row r="334" spans="1:6" x14ac:dyDescent="0.25">
      <c r="A334" s="11">
        <v>44727</v>
      </c>
      <c r="B334" t="s">
        <v>13</v>
      </c>
      <c r="C334" t="s">
        <v>14</v>
      </c>
      <c r="E334" s="17">
        <v>79.66</v>
      </c>
      <c r="F334" s="16">
        <f>IF(Tableau134[[#This Row],[Colonne1]]="","",F333+Tableau134[[#This Row],[Colonne3]]-Tableau134[[#This Row],[Colonne4]])</f>
        <v>-21.130000000000273</v>
      </c>
    </row>
    <row r="335" spans="1:6" x14ac:dyDescent="0.25">
      <c r="A335" s="11"/>
      <c r="B335" t="s">
        <v>12</v>
      </c>
      <c r="E335" s="17">
        <v>0.71</v>
      </c>
      <c r="F335" s="16">
        <f>IF(Tableau134[[#This Row],[Colonne1]]="","",F334+Tableau134[[#This Row],[Colonne3]]-Tableau134[[#This Row],[Colonne4]])</f>
        <v>-21.840000000000273</v>
      </c>
    </row>
    <row r="336" spans="1:6" x14ac:dyDescent="0.25">
      <c r="A336" s="11">
        <v>44728</v>
      </c>
      <c r="B336" t="s">
        <v>26</v>
      </c>
      <c r="C336" t="s">
        <v>349</v>
      </c>
      <c r="D336">
        <v>1</v>
      </c>
      <c r="E336" s="17"/>
      <c r="F336" s="16">
        <f>IF(Tableau134[[#This Row],[Colonne1]]="","",F335+Tableau134[[#This Row],[Colonne3]]-Tableau134[[#This Row],[Colonne4]])</f>
        <v>-20.840000000000273</v>
      </c>
    </row>
    <row r="337" spans="1:6" x14ac:dyDescent="0.25">
      <c r="A337" s="11"/>
      <c r="B337" t="s">
        <v>19</v>
      </c>
      <c r="C337" t="s">
        <v>375</v>
      </c>
      <c r="E337" s="17">
        <v>15.5</v>
      </c>
      <c r="F337" s="16">
        <f>IF(Tableau134[[#This Row],[Colonne1]]="","",F336+Tableau134[[#This Row],[Colonne3]]-Tableau134[[#This Row],[Colonne4]])</f>
        <v>-36.340000000000273</v>
      </c>
    </row>
    <row r="338" spans="1:6" x14ac:dyDescent="0.25">
      <c r="A338" s="11">
        <v>44729</v>
      </c>
      <c r="B338" t="s">
        <v>44</v>
      </c>
      <c r="C338" t="s">
        <v>45</v>
      </c>
      <c r="E338" s="17">
        <v>76.59</v>
      </c>
      <c r="F338" s="16">
        <f>IF(Tableau134[[#This Row],[Colonne1]]="","",F337+Tableau134[[#This Row],[Colonne3]]-Tableau134[[#This Row],[Colonne4]])</f>
        <v>-112.93000000000028</v>
      </c>
    </row>
    <row r="339" spans="1:6" x14ac:dyDescent="0.25">
      <c r="A339" s="11"/>
      <c r="B339" t="s">
        <v>15</v>
      </c>
      <c r="C339" t="s">
        <v>323</v>
      </c>
      <c r="E339" s="17">
        <v>16.670000000000002</v>
      </c>
      <c r="F339" s="16">
        <f>IF(Tableau134[[#This Row],[Colonne1]]="","",F338+Tableau134[[#This Row],[Colonne3]]-Tableau134[[#This Row],[Colonne4]])</f>
        <v>-129.60000000000028</v>
      </c>
    </row>
    <row r="340" spans="1:6" x14ac:dyDescent="0.25">
      <c r="B340" t="s">
        <v>19</v>
      </c>
      <c r="C340" t="s">
        <v>318</v>
      </c>
      <c r="E340" s="17">
        <v>11.7</v>
      </c>
      <c r="F340" s="16">
        <f>IF(Tableau134[[#This Row],[Colonne1]]="","",F339+Tableau134[[#This Row],[Colonne3]]-Tableau134[[#This Row],[Colonne4]])</f>
        <v>-141.30000000000027</v>
      </c>
    </row>
    <row r="341" spans="1:6" x14ac:dyDescent="0.25">
      <c r="B341" t="s">
        <v>13</v>
      </c>
      <c r="C341" t="s">
        <v>379</v>
      </c>
      <c r="E341" s="17">
        <v>10.1</v>
      </c>
      <c r="F341" s="16">
        <f>IF(Tableau134[[#This Row],[Colonne1]]="","",F340+Tableau134[[#This Row],[Colonne3]]-Tableau134[[#This Row],[Colonne4]])</f>
        <v>-151.40000000000026</v>
      </c>
    </row>
    <row r="342" spans="1:6" x14ac:dyDescent="0.25">
      <c r="A342" s="11">
        <v>44730</v>
      </c>
      <c r="B342" t="s">
        <v>13</v>
      </c>
      <c r="C342" t="s">
        <v>25</v>
      </c>
      <c r="E342" s="17">
        <v>19.45</v>
      </c>
      <c r="F342" s="16">
        <f>IF(Tableau134[[#This Row],[Colonne1]]="","",F341+Tableau134[[#This Row],[Colonne3]]-Tableau134[[#This Row],[Colonne4]])</f>
        <v>-170.85000000000025</v>
      </c>
    </row>
    <row r="343" spans="1:6" x14ac:dyDescent="0.25">
      <c r="A343" s="11">
        <v>44732</v>
      </c>
      <c r="B343" t="s">
        <v>15</v>
      </c>
      <c r="C343" t="s">
        <v>376</v>
      </c>
      <c r="D343">
        <v>5</v>
      </c>
      <c r="E343" s="17"/>
      <c r="F343" s="16">
        <f>IF(Tableau134[[#This Row],[Colonne1]]="","",F342+Tableau134[[#This Row],[Colonne3]]-Tableau134[[#This Row],[Colonne4]])</f>
        <v>-165.85000000000025</v>
      </c>
    </row>
    <row r="344" spans="1:6" x14ac:dyDescent="0.25">
      <c r="A344" s="11"/>
      <c r="B344" t="s">
        <v>42</v>
      </c>
      <c r="C344" t="s">
        <v>377</v>
      </c>
      <c r="E344" s="17">
        <v>46</v>
      </c>
      <c r="F344" s="16">
        <f>IF(Tableau134[[#This Row],[Colonne1]]="","",F343+Tableau134[[#This Row],[Colonne3]]-Tableau134[[#This Row],[Colonne4]])</f>
        <v>-211.85000000000025</v>
      </c>
    </row>
    <row r="345" spans="1:6" x14ac:dyDescent="0.25">
      <c r="B345" t="s">
        <v>15</v>
      </c>
      <c r="C345" t="s">
        <v>11</v>
      </c>
      <c r="E345" s="17">
        <v>20.05</v>
      </c>
      <c r="F345" s="16">
        <f>IF(Tableau134[[#This Row],[Colonne1]]="","",F344+Tableau134[[#This Row],[Colonne3]]-Tableau134[[#This Row],[Colonne4]])</f>
        <v>-231.90000000000026</v>
      </c>
    </row>
    <row r="346" spans="1:6" x14ac:dyDescent="0.25">
      <c r="A346" s="11">
        <v>44733</v>
      </c>
      <c r="B346" t="s">
        <v>15</v>
      </c>
      <c r="C346" t="s">
        <v>11</v>
      </c>
      <c r="E346" s="17">
        <v>6.25</v>
      </c>
      <c r="F346" s="16">
        <f>IF(Tableau134[[#This Row],[Colonne1]]="","",F345+Tableau134[[#This Row],[Colonne3]]-Tableau134[[#This Row],[Colonne4]])</f>
        <v>-238.15000000000026</v>
      </c>
    </row>
    <row r="347" spans="1:6" x14ac:dyDescent="0.25">
      <c r="A347" s="11">
        <v>44734</v>
      </c>
      <c r="B347" t="s">
        <v>13</v>
      </c>
      <c r="C347" t="s">
        <v>14</v>
      </c>
      <c r="E347" s="17">
        <v>134.99</v>
      </c>
      <c r="F347" s="16">
        <f>IF(Tableau134[[#This Row],[Colonne1]]="","",F346+Tableau134[[#This Row],[Colonne3]]-Tableau134[[#This Row],[Colonne4]])</f>
        <v>-373.14000000000027</v>
      </c>
    </row>
    <row r="348" spans="1:6" x14ac:dyDescent="0.25">
      <c r="A348" s="11">
        <v>44735</v>
      </c>
      <c r="B348" t="s">
        <v>4</v>
      </c>
      <c r="D348">
        <v>2004.14</v>
      </c>
      <c r="E348" s="17"/>
      <c r="F348" s="16">
        <f>IF(Tableau134[[#This Row],[Colonne1]]="","",F347+Tableau134[[#This Row],[Colonne3]]-Tableau134[[#This Row],[Colonne4]])</f>
        <v>1630.9999999999998</v>
      </c>
    </row>
    <row r="349" spans="1:6" x14ac:dyDescent="0.25">
      <c r="B349" t="s">
        <v>15</v>
      </c>
      <c r="C349" t="s">
        <v>11</v>
      </c>
      <c r="E349" s="17">
        <v>4.95</v>
      </c>
      <c r="F349" s="16">
        <f>IF(Tableau134[[#This Row],[Colonne1]]="","",F348+Tableau134[[#This Row],[Colonne3]]-Tableau134[[#This Row],[Colonne4]])</f>
        <v>1626.0499999999997</v>
      </c>
    </row>
    <row r="350" spans="1:6" x14ac:dyDescent="0.25">
      <c r="A350" s="11">
        <v>44736</v>
      </c>
      <c r="B350" t="s">
        <v>112</v>
      </c>
      <c r="C350" t="s">
        <v>378</v>
      </c>
      <c r="E350" s="17">
        <v>50</v>
      </c>
      <c r="F350" s="16">
        <f>IF(Tableau134[[#This Row],[Colonne1]]="","",F349+Tableau134[[#This Row],[Colonne3]]-Tableau134[[#This Row],[Colonne4]])</f>
        <v>1576.0499999999997</v>
      </c>
    </row>
    <row r="351" spans="1:6" x14ac:dyDescent="0.25">
      <c r="A351" s="11"/>
      <c r="B351" t="s">
        <v>13</v>
      </c>
      <c r="C351" t="s">
        <v>23</v>
      </c>
      <c r="E351" s="17">
        <v>19.11</v>
      </c>
      <c r="F351" s="16">
        <f>IF(Tableau134[[#This Row],[Colonne1]]="","",F350+Tableau134[[#This Row],[Colonne3]]-Tableau134[[#This Row],[Colonne4]])</f>
        <v>1556.9399999999998</v>
      </c>
    </row>
    <row r="352" spans="1:6" x14ac:dyDescent="0.25">
      <c r="A352" s="11"/>
      <c r="B352" t="s">
        <v>13</v>
      </c>
      <c r="C352" t="s">
        <v>379</v>
      </c>
      <c r="E352" s="17">
        <v>12.95</v>
      </c>
      <c r="F352" s="16">
        <f>IF(Tableau134[[#This Row],[Colonne1]]="","",F351+Tableau134[[#This Row],[Colonne3]]-Tableau134[[#This Row],[Colonne4]])</f>
        <v>1543.9899999999998</v>
      </c>
    </row>
    <row r="353" spans="1:6" x14ac:dyDescent="0.25">
      <c r="B353" t="s">
        <v>12</v>
      </c>
      <c r="E353" s="17">
        <v>0.05</v>
      </c>
      <c r="F353" s="16">
        <f>IF(Tableau134[[#This Row],[Colonne1]]="","",F352+Tableau134[[#This Row],[Colonne3]]-Tableau134[[#This Row],[Colonne4]])</f>
        <v>1543.9399999999998</v>
      </c>
    </row>
    <row r="354" spans="1:6" x14ac:dyDescent="0.25">
      <c r="A354" s="11">
        <v>44737</v>
      </c>
      <c r="B354" t="s">
        <v>13</v>
      </c>
      <c r="C354" t="s">
        <v>25</v>
      </c>
      <c r="E354" s="17">
        <v>14.85</v>
      </c>
      <c r="F354" s="16">
        <f>IF(Tableau134[[#This Row],[Colonne1]]="","",F353+Tableau134[[#This Row],[Colonne3]]-Tableau134[[#This Row],[Colonne4]])</f>
        <v>1529.09</v>
      </c>
    </row>
    <row r="355" spans="1:6" x14ac:dyDescent="0.25">
      <c r="B355" t="s">
        <v>12</v>
      </c>
      <c r="D355" s="17"/>
      <c r="E355" s="17">
        <v>0.94</v>
      </c>
      <c r="F355" s="16">
        <f>IF(Tableau134[[#This Row],[Colonne1]]="","",F354+Tableau134[[#This Row],[Colonne3]]-Tableau134[[#This Row],[Colonne4]])</f>
        <v>1528.1499999999999</v>
      </c>
    </row>
    <row r="356" spans="1:6" x14ac:dyDescent="0.25">
      <c r="A356" s="11">
        <v>44738</v>
      </c>
      <c r="B356" t="s">
        <v>12</v>
      </c>
      <c r="E356" s="17">
        <v>0.15</v>
      </c>
      <c r="F356" s="16">
        <f>IF(Tableau134[[#This Row],[Colonne1]]="","",F355+Tableau134[[#This Row],[Colonne3]]-Tableau134[[#This Row],[Colonne4]])</f>
        <v>1527.9999999999998</v>
      </c>
    </row>
    <row r="357" spans="1:6" x14ac:dyDescent="0.25">
      <c r="A357" s="11">
        <v>44740</v>
      </c>
      <c r="B357" t="s">
        <v>276</v>
      </c>
      <c r="C357" t="s">
        <v>380</v>
      </c>
      <c r="E357" s="17">
        <v>3.98</v>
      </c>
      <c r="F357" s="16">
        <f>IF(Tableau134[[#This Row],[Colonne1]]="","",F356+Tableau134[[#This Row],[Colonne3]]-Tableau134[[#This Row],[Colonne4]])</f>
        <v>1524.0199999999998</v>
      </c>
    </row>
    <row r="358" spans="1:6" x14ac:dyDescent="0.25">
      <c r="A358" s="11">
        <v>44741</v>
      </c>
      <c r="B358" t="s">
        <v>13</v>
      </c>
      <c r="C358" t="s">
        <v>14</v>
      </c>
      <c r="E358" s="17">
        <v>149.08000000000001</v>
      </c>
      <c r="F358" s="16">
        <f>IF(Tableau134[[#This Row],[Colonne1]]="","",F357+Tableau134[[#This Row],[Colonne3]]-Tableau134[[#This Row],[Colonne4]])</f>
        <v>1374.9399999999998</v>
      </c>
    </row>
    <row r="359" spans="1:6" x14ac:dyDescent="0.25">
      <c r="B359" t="s">
        <v>12</v>
      </c>
      <c r="E359" s="17">
        <v>0.02</v>
      </c>
      <c r="F359" s="16">
        <f>IF(Tableau134[[#This Row],[Colonne1]]="","",F358+Tableau134[[#This Row],[Colonne3]]-Tableau134[[#This Row],[Colonne4]])</f>
        <v>1374.9199999999998</v>
      </c>
    </row>
    <row r="360" spans="1:6" x14ac:dyDescent="0.25">
      <c r="A360" s="11">
        <v>44742</v>
      </c>
      <c r="B360" t="s">
        <v>15</v>
      </c>
      <c r="C360" t="s">
        <v>381</v>
      </c>
      <c r="E360" s="17">
        <v>28</v>
      </c>
      <c r="F360" s="16">
        <f>IF(Tableau134[[#This Row],[Colonne1]]="","",F359+Tableau134[[#This Row],[Colonne3]]-Tableau134[[#This Row],[Colonne4]])</f>
        <v>1346.9199999999998</v>
      </c>
    </row>
    <row r="361" spans="1:6" x14ac:dyDescent="0.25">
      <c r="B361" t="s">
        <v>276</v>
      </c>
      <c r="C361" t="s">
        <v>382</v>
      </c>
      <c r="E361" s="17">
        <v>6</v>
      </c>
      <c r="F361" s="16">
        <f>IF(Tableau134[[#This Row],[Colonne1]]="","",F360+Tableau134[[#This Row],[Colonne3]]-Tableau134[[#This Row],[Colonne4]])</f>
        <v>1340.9199999999998</v>
      </c>
    </row>
    <row r="362" spans="1:6" x14ac:dyDescent="0.25">
      <c r="A362" s="11">
        <v>44743</v>
      </c>
      <c r="B362" t="s">
        <v>13</v>
      </c>
      <c r="C362" t="s">
        <v>379</v>
      </c>
      <c r="E362" s="17">
        <v>25.5</v>
      </c>
      <c r="F362" s="16">
        <f>IF(Tableau134[[#This Row],[Colonne1]]="","",F361+Tableau134[[#This Row],[Colonne3]]-Tableau134[[#This Row],[Colonne4]])</f>
        <v>1315.4199999999998</v>
      </c>
    </row>
    <row r="363" spans="1:6" x14ac:dyDescent="0.25">
      <c r="A363" s="11"/>
      <c r="B363" t="s">
        <v>15</v>
      </c>
      <c r="C363" t="s">
        <v>383</v>
      </c>
      <c r="E363" s="17">
        <v>3.72</v>
      </c>
      <c r="F363" s="16">
        <f>IF(Tableau134[[#This Row],[Colonne1]]="","",F362+Tableau134[[#This Row],[Colonne3]]-Tableau134[[#This Row],[Colonne4]])</f>
        <v>1311.6999999999998</v>
      </c>
    </row>
    <row r="364" spans="1:6" x14ac:dyDescent="0.25">
      <c r="A364" s="11"/>
      <c r="B364" t="s">
        <v>15</v>
      </c>
      <c r="C364" t="s">
        <v>383</v>
      </c>
      <c r="E364" s="17">
        <v>11.72</v>
      </c>
      <c r="F364" s="16">
        <f>IF(Tableau134[[#This Row],[Colonne1]]="","",F363+Tableau134[[#This Row],[Colonne3]]-Tableau134[[#This Row],[Colonne4]])</f>
        <v>1299.9799999999998</v>
      </c>
    </row>
    <row r="365" spans="1:6" x14ac:dyDescent="0.25">
      <c r="A365" s="11"/>
      <c r="B365" t="s">
        <v>19</v>
      </c>
      <c r="C365" t="s">
        <v>93</v>
      </c>
      <c r="E365" s="17">
        <v>9.1999999999999993</v>
      </c>
      <c r="F365" s="16">
        <f>IF(Tableau134[[#This Row],[Colonne1]]="","",F364+Tableau134[[#This Row],[Colonne3]]-Tableau134[[#This Row],[Colonne4]])</f>
        <v>1290.7799999999997</v>
      </c>
    </row>
    <row r="366" spans="1:6" x14ac:dyDescent="0.25">
      <c r="A366" s="11">
        <v>44744</v>
      </c>
      <c r="B366" t="s">
        <v>13</v>
      </c>
      <c r="C366" t="s">
        <v>25</v>
      </c>
      <c r="E366" s="17">
        <v>6.55</v>
      </c>
      <c r="F366" s="16">
        <f>IF(Tableau134[[#This Row],[Colonne1]]="","",F365+Tableau134[[#This Row],[Colonne3]]-Tableau134[[#This Row],[Colonne4]])</f>
        <v>1284.2299999999998</v>
      </c>
    </row>
    <row r="367" spans="1:6" x14ac:dyDescent="0.25">
      <c r="A367" s="11"/>
      <c r="B367" t="s">
        <v>12</v>
      </c>
      <c r="D367" s="17"/>
      <c r="E367" s="17">
        <v>1.86</v>
      </c>
      <c r="F367" s="16">
        <f>IF(Tableau134[[#This Row],[Colonne1]]="","",F366+Tableau134[[#This Row],[Colonne3]]-Tableau134[[#This Row],[Colonne4]])</f>
        <v>1282.3699999999999</v>
      </c>
    </row>
    <row r="368" spans="1:6" x14ac:dyDescent="0.25">
      <c r="A368" s="11">
        <v>44745</v>
      </c>
      <c r="B368" t="s">
        <v>12</v>
      </c>
      <c r="D368" s="17"/>
      <c r="E368" s="17">
        <v>0.45</v>
      </c>
      <c r="F368" s="16">
        <f>IF(Tableau134[[#This Row],[Colonne1]]="","",F367+Tableau134[[#This Row],[Colonne3]]-Tableau134[[#This Row],[Colonne4]])</f>
        <v>1281.9199999999998</v>
      </c>
    </row>
    <row r="369" spans="1:15" x14ac:dyDescent="0.25">
      <c r="A369" s="11">
        <v>44746</v>
      </c>
      <c r="B369" t="s">
        <v>26</v>
      </c>
      <c r="C369" t="s">
        <v>27</v>
      </c>
      <c r="D369" s="17"/>
      <c r="E369" s="17">
        <v>210</v>
      </c>
      <c r="F369" s="16">
        <f>IF(Tableau134[[#This Row],[Colonne1]]="","",F368+Tableau134[[#This Row],[Colonne3]]-Tableau134[[#This Row],[Colonne4]])</f>
        <v>1071.9199999999998</v>
      </c>
    </row>
    <row r="370" spans="1:15" x14ac:dyDescent="0.25">
      <c r="A370" s="11">
        <v>44748</v>
      </c>
      <c r="B370" t="s">
        <v>388</v>
      </c>
      <c r="C370" t="s">
        <v>389</v>
      </c>
      <c r="D370" s="17">
        <v>94.7</v>
      </c>
      <c r="E370" s="17"/>
      <c r="F370" s="16">
        <f>IF(Tableau134[[#This Row],[Colonne1]]="","",F369+Tableau134[[#This Row],[Colonne3]]-Tableau134[[#This Row],[Colonne4]])</f>
        <v>1166.6199999999999</v>
      </c>
    </row>
    <row r="371" spans="1:15" x14ac:dyDescent="0.25">
      <c r="B371" t="s">
        <v>13</v>
      </c>
      <c r="C371" t="s">
        <v>14</v>
      </c>
      <c r="D371" s="17"/>
      <c r="E371" s="17">
        <v>120.59</v>
      </c>
      <c r="F371" s="16">
        <f>IF(Tableau134[[#This Row],[Colonne1]]="","",F370+Tableau134[[#This Row],[Colonne3]]-Tableau134[[#This Row],[Colonne4]])</f>
        <v>1046.03</v>
      </c>
    </row>
    <row r="372" spans="1:15" x14ac:dyDescent="0.25">
      <c r="A372" s="11">
        <v>44749</v>
      </c>
      <c r="B372" t="s">
        <v>33</v>
      </c>
      <c r="C372" t="s">
        <v>305</v>
      </c>
      <c r="D372" s="17"/>
      <c r="E372" s="17">
        <v>7.5</v>
      </c>
      <c r="F372" s="16">
        <f>IF(Tableau134[[#This Row],[Colonne1]]="","",F371+Tableau134[[#This Row],[Colonne3]]-Tableau134[[#This Row],[Colonne4]])</f>
        <v>1038.53</v>
      </c>
    </row>
    <row r="373" spans="1:15" x14ac:dyDescent="0.25">
      <c r="A373" s="11">
        <v>44750</v>
      </c>
      <c r="B373" t="s">
        <v>15</v>
      </c>
      <c r="C373" t="s">
        <v>11</v>
      </c>
      <c r="E373" s="17">
        <v>45.9</v>
      </c>
      <c r="F373" s="16">
        <f>IF(Tableau134[[#This Row],[Colonne1]]="","",F372+Tableau134[[#This Row],[Colonne3]]-Tableau134[[#This Row],[Colonne4]])</f>
        <v>992.63</v>
      </c>
    </row>
    <row r="374" spans="1:15" x14ac:dyDescent="0.25">
      <c r="B374" t="s">
        <v>15</v>
      </c>
      <c r="C374" t="s">
        <v>170</v>
      </c>
      <c r="E374" s="17">
        <v>28.5</v>
      </c>
      <c r="F374" s="16">
        <f>IF(Tableau134[[#This Row],[Colonne1]]="","",F373+Tableau134[[#This Row],[Colonne3]]-Tableau134[[#This Row],[Colonne4]])</f>
        <v>964.13</v>
      </c>
    </row>
    <row r="375" spans="1:15" x14ac:dyDescent="0.25">
      <c r="A375" s="11">
        <v>44751</v>
      </c>
      <c r="B375" t="s">
        <v>13</v>
      </c>
      <c r="C375" t="s">
        <v>25</v>
      </c>
      <c r="E375" s="17">
        <v>12.25</v>
      </c>
      <c r="F375" s="16">
        <f>IF(Tableau134[[#This Row],[Colonne1]]="","",F374+Tableau134[[#This Row],[Colonne3]]-Tableau134[[#This Row],[Colonne4]])</f>
        <v>951.88</v>
      </c>
    </row>
    <row r="376" spans="1:15" x14ac:dyDescent="0.25">
      <c r="A376" s="11"/>
      <c r="B376" t="s">
        <v>6</v>
      </c>
      <c r="C376" t="s">
        <v>7</v>
      </c>
      <c r="E376" s="17">
        <v>7.99</v>
      </c>
      <c r="F376" s="16">
        <f>IF(Tableau134[[#This Row],[Colonne1]]="","",F375+Tableau134[[#This Row],[Colonne3]]-Tableau134[[#This Row],[Colonne4]])</f>
        <v>943.89</v>
      </c>
    </row>
    <row r="377" spans="1:15" x14ac:dyDescent="0.25">
      <c r="B377" t="s">
        <v>276</v>
      </c>
      <c r="C377" t="s">
        <v>53</v>
      </c>
      <c r="E377" s="17">
        <v>7.33</v>
      </c>
      <c r="F377" s="16">
        <f>IF(Tableau134[[#This Row],[Colonne1]]="","",F376+Tableau134[[#This Row],[Colonne3]]-Tableau134[[#This Row],[Colonne4]])</f>
        <v>936.56</v>
      </c>
    </row>
    <row r="378" spans="1:15" x14ac:dyDescent="0.25">
      <c r="A378" s="11"/>
      <c r="B378" t="s">
        <v>12</v>
      </c>
      <c r="E378" s="17">
        <v>0.1</v>
      </c>
      <c r="F378" s="16">
        <f>IF(Tableau134[[#This Row],[Colonne1]]="","",F377+Tableau134[[#This Row],[Colonne3]]-Tableau134[[#This Row],[Colonne4]])</f>
        <v>936.45999999999992</v>
      </c>
    </row>
    <row r="379" spans="1:15" x14ac:dyDescent="0.25">
      <c r="A379" s="11">
        <v>44752</v>
      </c>
      <c r="B379" t="s">
        <v>12</v>
      </c>
      <c r="E379" s="17">
        <v>1.43</v>
      </c>
      <c r="F379" s="16">
        <f>IF(Tableau134[[#This Row],[Colonne1]]="","",F378+Tableau134[[#This Row],[Colonne3]]-Tableau134[[#This Row],[Colonne4]])</f>
        <v>935.03</v>
      </c>
    </row>
    <row r="380" spans="1:15" x14ac:dyDescent="0.25">
      <c r="A380" s="11">
        <v>44753</v>
      </c>
      <c r="B380" t="s">
        <v>112</v>
      </c>
      <c r="C380" t="s">
        <v>390</v>
      </c>
      <c r="E380" s="17">
        <v>235.09</v>
      </c>
      <c r="F380" s="16">
        <f>IF(Tableau134[[#This Row],[Colonne1]]="","",F379+Tableau134[[#This Row],[Colonne3]]-Tableau134[[#This Row],[Colonne4]])</f>
        <v>699.93999999999994</v>
      </c>
    </row>
    <row r="381" spans="1:15" x14ac:dyDescent="0.25">
      <c r="A381" s="11">
        <v>44754</v>
      </c>
      <c r="B381" t="s">
        <v>12</v>
      </c>
      <c r="E381" s="17">
        <v>0.91</v>
      </c>
      <c r="F381" s="16">
        <f>IF(Tableau134[[#This Row],[Colonne1]]="","",F380+Tableau134[[#This Row],[Colonne3]]-Tableau134[[#This Row],[Colonne4]])</f>
        <v>699.03</v>
      </c>
    </row>
    <row r="382" spans="1:15" x14ac:dyDescent="0.25">
      <c r="A382" s="11">
        <v>44755</v>
      </c>
      <c r="B382" t="s">
        <v>33</v>
      </c>
      <c r="C382" t="s">
        <v>126</v>
      </c>
      <c r="E382" s="17">
        <v>159.07</v>
      </c>
      <c r="F382" s="16">
        <f>IF(Tableau134[[#This Row],[Colonne1]]="","",F381+Tableau134[[#This Row],[Colonne3]]-Tableau134[[#This Row],[Colonne4]])</f>
        <v>539.96</v>
      </c>
    </row>
    <row r="383" spans="1:15" x14ac:dyDescent="0.25">
      <c r="A383" s="11"/>
      <c r="B383" t="s">
        <v>13</v>
      </c>
      <c r="C383" t="s">
        <v>14</v>
      </c>
      <c r="E383" s="17">
        <v>87.07</v>
      </c>
      <c r="F383" s="16">
        <f>IF(Tableau134[[#This Row],[Colonne1]]="","",F382+Tableau134[[#This Row],[Colonne3]]-Tableau134[[#This Row],[Colonne4]])</f>
        <v>452.89000000000004</v>
      </c>
    </row>
    <row r="384" spans="1:15" x14ac:dyDescent="0.25">
      <c r="B384" t="s">
        <v>29</v>
      </c>
      <c r="C384" t="s">
        <v>344</v>
      </c>
      <c r="E384" s="17">
        <v>30</v>
      </c>
      <c r="F384" s="16">
        <f>IF(Tableau134[[#This Row],[Colonne1]]="","",F383+Tableau134[[#This Row],[Colonne3]]-Tableau134[[#This Row],[Colonne4]])</f>
        <v>422.89000000000004</v>
      </c>
      <c r="O384" s="58"/>
    </row>
    <row r="385" spans="1:6" x14ac:dyDescent="0.25">
      <c r="A385" s="11"/>
      <c r="B385" t="s">
        <v>13</v>
      </c>
      <c r="C385" t="s">
        <v>262</v>
      </c>
      <c r="E385" s="17">
        <v>1.59</v>
      </c>
      <c r="F385" s="16">
        <f>IF(Tableau134[[#This Row],[Colonne1]]="","",F384+Tableau134[[#This Row],[Colonne3]]-Tableau134[[#This Row],[Colonne4]])</f>
        <v>421.30000000000007</v>
      </c>
    </row>
    <row r="386" spans="1:6" x14ac:dyDescent="0.25">
      <c r="B386" t="s">
        <v>112</v>
      </c>
      <c r="C386" t="s">
        <v>391</v>
      </c>
      <c r="E386" s="17">
        <v>29.92</v>
      </c>
      <c r="F386" s="16">
        <f>IF(Tableau134[[#This Row],[Colonne1]]="","",F385+Tableau134[[#This Row],[Colonne3]]-Tableau134[[#This Row],[Colonne4]])</f>
        <v>391.38000000000005</v>
      </c>
    </row>
    <row r="387" spans="1:6" x14ac:dyDescent="0.25">
      <c r="A387" s="11">
        <v>44756</v>
      </c>
      <c r="B387" t="s">
        <v>112</v>
      </c>
      <c r="C387" t="s">
        <v>345</v>
      </c>
      <c r="E387" s="17">
        <v>209.72</v>
      </c>
      <c r="F387" s="16">
        <f>IF(Tableau134[[#This Row],[Colonne1]]="","",F386+Tableau134[[#This Row],[Colonne3]]-Tableau134[[#This Row],[Colonne4]])</f>
        <v>181.66000000000005</v>
      </c>
    </row>
    <row r="388" spans="1:6" x14ac:dyDescent="0.25">
      <c r="B388" t="s">
        <v>12</v>
      </c>
      <c r="E388" s="17">
        <v>2.2000000000000002</v>
      </c>
      <c r="F388" s="16">
        <f>IF(Tableau134[[#This Row],[Colonne1]]="","",F387+Tableau134[[#This Row],[Colonne3]]-Tableau134[[#This Row],[Colonne4]])</f>
        <v>179.46000000000006</v>
      </c>
    </row>
    <row r="389" spans="1:6" x14ac:dyDescent="0.25">
      <c r="B389" t="s">
        <v>120</v>
      </c>
      <c r="C389" t="s">
        <v>392</v>
      </c>
      <c r="E389" s="17">
        <v>1.3</v>
      </c>
      <c r="F389" s="16">
        <f>IF(Tableau134[[#This Row],[Colonne1]]="","",F388+Tableau134[[#This Row],[Colonne3]]-Tableau134[[#This Row],[Colonne4]])</f>
        <v>178.16000000000005</v>
      </c>
    </row>
    <row r="390" spans="1:6" x14ac:dyDescent="0.25">
      <c r="B390" t="s">
        <v>120</v>
      </c>
      <c r="C390" t="s">
        <v>392</v>
      </c>
      <c r="E390" s="17">
        <v>1.3</v>
      </c>
      <c r="F390" s="16">
        <f>IF(Tableau134[[#This Row],[Colonne1]]="","",F389+Tableau134[[#This Row],[Colonne3]]-Tableau134[[#This Row],[Colonne4]])</f>
        <v>176.86000000000004</v>
      </c>
    </row>
    <row r="391" spans="1:6" x14ac:dyDescent="0.25">
      <c r="A391" s="11"/>
      <c r="B391" t="s">
        <v>15</v>
      </c>
      <c r="C391" t="s">
        <v>393</v>
      </c>
      <c r="E391" s="17">
        <v>1.2</v>
      </c>
      <c r="F391" s="16">
        <f>IF(Tableau134[[#This Row],[Colonne1]]="","",F390+Tableau134[[#This Row],[Colonne3]]-Tableau134[[#This Row],[Colonne4]])</f>
        <v>175.66000000000005</v>
      </c>
    </row>
    <row r="392" spans="1:6" x14ac:dyDescent="0.25">
      <c r="A392" s="11">
        <v>44757</v>
      </c>
      <c r="B392" t="s">
        <v>15</v>
      </c>
      <c r="C392" t="s">
        <v>11</v>
      </c>
      <c r="E392" s="17">
        <v>27.75</v>
      </c>
      <c r="F392" s="16">
        <f>IF(Tableau134[[#This Row],[Colonne1]]="","",F391+Tableau134[[#This Row],[Colonne3]]-Tableau134[[#This Row],[Colonne4]])</f>
        <v>147.91000000000005</v>
      </c>
    </row>
    <row r="393" spans="1:6" x14ac:dyDescent="0.25">
      <c r="B393" t="s">
        <v>13</v>
      </c>
      <c r="C393" t="s">
        <v>17</v>
      </c>
      <c r="E393" s="17">
        <v>16.57</v>
      </c>
      <c r="F393" s="16">
        <f>IF(Tableau134[[#This Row],[Colonne1]]="","",F392+Tableau134[[#This Row],[Colonne3]]-Tableau134[[#This Row],[Colonne4]])</f>
        <v>131.34000000000006</v>
      </c>
    </row>
    <row r="394" spans="1:6" x14ac:dyDescent="0.25">
      <c r="A394" s="11"/>
      <c r="B394" t="s">
        <v>13</v>
      </c>
      <c r="C394" t="s">
        <v>379</v>
      </c>
      <c r="E394" s="17">
        <v>11.45</v>
      </c>
      <c r="F394" s="16">
        <f>IF(Tableau134[[#This Row],[Colonne1]]="","",F393+Tableau134[[#This Row],[Colonne3]]-Tableau134[[#This Row],[Colonne4]])</f>
        <v>119.89000000000006</v>
      </c>
    </row>
    <row r="395" spans="1:6" x14ac:dyDescent="0.25">
      <c r="A395" s="11"/>
      <c r="B395" t="s">
        <v>6</v>
      </c>
      <c r="C395" t="s">
        <v>394</v>
      </c>
      <c r="E395" s="17">
        <v>7.39</v>
      </c>
      <c r="F395" s="16">
        <f>IF(Tableau134[[#This Row],[Colonne1]]="","",F394+Tableau134[[#This Row],[Colonne3]]-Tableau134[[#This Row],[Colonne4]])</f>
        <v>112.50000000000006</v>
      </c>
    </row>
    <row r="396" spans="1:6" x14ac:dyDescent="0.25">
      <c r="A396" s="11"/>
      <c r="B396" t="s">
        <v>276</v>
      </c>
      <c r="C396" t="s">
        <v>395</v>
      </c>
      <c r="E396" s="17">
        <v>6.84</v>
      </c>
      <c r="F396" s="16">
        <f>IF(Tableau134[[#This Row],[Colonne1]]="","",F395+Tableau134[[#This Row],[Colonne3]]-Tableau134[[#This Row],[Colonne4]])</f>
        <v>105.66000000000005</v>
      </c>
    </row>
    <row r="397" spans="1:6" x14ac:dyDescent="0.25">
      <c r="B397" t="s">
        <v>6</v>
      </c>
      <c r="C397" t="s">
        <v>396</v>
      </c>
      <c r="E397" s="17">
        <v>52.99</v>
      </c>
      <c r="F397" s="16">
        <f>IF(Tableau134[[#This Row],[Colonne1]]="","",F396+Tableau134[[#This Row],[Colonne3]]-Tableau134[[#This Row],[Colonne4]])</f>
        <v>52.670000000000051</v>
      </c>
    </row>
    <row r="398" spans="1:6" x14ac:dyDescent="0.25">
      <c r="A398" s="11">
        <v>44758</v>
      </c>
      <c r="B398" t="s">
        <v>13</v>
      </c>
      <c r="C398" t="s">
        <v>25</v>
      </c>
      <c r="E398" s="17">
        <v>13.75</v>
      </c>
      <c r="F398" s="16">
        <f>IF(Tableau134[[#This Row],[Colonne1]]="","",F397+Tableau134[[#This Row],[Colonne3]]-Tableau134[[#This Row],[Colonne4]])</f>
        <v>38.920000000000051</v>
      </c>
    </row>
    <row r="399" spans="1:6" x14ac:dyDescent="0.25">
      <c r="A399" s="11"/>
      <c r="B399" t="s">
        <v>12</v>
      </c>
      <c r="E399" s="17">
        <v>2</v>
      </c>
      <c r="F399" s="16">
        <f>IF(Tableau134[[#This Row],[Colonne1]]="","",F398+Tableau134[[#This Row],[Colonne3]]-Tableau134[[#This Row],[Colonne4]])</f>
        <v>36.920000000000051</v>
      </c>
    </row>
    <row r="400" spans="1:6" x14ac:dyDescent="0.25">
      <c r="A400" s="11">
        <v>44760</v>
      </c>
      <c r="B400" t="s">
        <v>44</v>
      </c>
      <c r="C400" t="s">
        <v>45</v>
      </c>
      <c r="E400" s="17">
        <v>93.4</v>
      </c>
      <c r="F400" s="16">
        <f>IF(Tableau134[[#This Row],[Colonne1]]="","",F399+Tableau134[[#This Row],[Colonne3]]-Tableau134[[#This Row],[Colonne4]])</f>
        <v>-56.479999999999954</v>
      </c>
    </row>
    <row r="401" spans="1:6" x14ac:dyDescent="0.25">
      <c r="A401" s="11">
        <v>44761</v>
      </c>
      <c r="B401" t="s">
        <v>15</v>
      </c>
      <c r="C401" t="s">
        <v>338</v>
      </c>
      <c r="E401" s="17">
        <v>1</v>
      </c>
      <c r="F401" s="16">
        <f>IF(Tableau134[[#This Row],[Colonne1]]="","",F400+Tableau134[[#This Row],[Colonne3]]-Tableau134[[#This Row],[Colonne4]])</f>
        <v>-57.479999999999954</v>
      </c>
    </row>
    <row r="402" spans="1:6" x14ac:dyDescent="0.25">
      <c r="A402" s="11">
        <v>44762</v>
      </c>
      <c r="B402" t="s">
        <v>4</v>
      </c>
      <c r="D402">
        <v>2004.14</v>
      </c>
      <c r="E402" s="17"/>
      <c r="F402" s="16">
        <f>IF(Tableau134[[#This Row],[Colonne1]]="","",F401+Tableau134[[#This Row],[Colonne3]]-Tableau134[[#This Row],[Colonne4]])</f>
        <v>1946.66</v>
      </c>
    </row>
    <row r="403" spans="1:6" x14ac:dyDescent="0.25">
      <c r="B403" t="s">
        <v>15</v>
      </c>
      <c r="C403" t="s">
        <v>397</v>
      </c>
      <c r="D403">
        <v>2</v>
      </c>
      <c r="E403" s="17"/>
      <c r="F403" s="16">
        <f>IF(Tableau134[[#This Row],[Colonne1]]="","",F402+Tableau134[[#This Row],[Colonne3]]-Tableau134[[#This Row],[Colonne4]])</f>
        <v>1948.66</v>
      </c>
    </row>
    <row r="404" spans="1:6" x14ac:dyDescent="0.25">
      <c r="A404" s="11"/>
      <c r="B404" t="s">
        <v>15</v>
      </c>
      <c r="C404" t="s">
        <v>397</v>
      </c>
      <c r="D404">
        <v>1</v>
      </c>
      <c r="E404" s="17"/>
      <c r="F404" s="16">
        <f>IF(Tableau134[[#This Row],[Colonne1]]="","",F403+Tableau134[[#This Row],[Colonne3]]-Tableau134[[#This Row],[Colonne4]])</f>
        <v>1949.66</v>
      </c>
    </row>
    <row r="405" spans="1:6" x14ac:dyDescent="0.25">
      <c r="A405" s="11"/>
      <c r="B405" t="s">
        <v>42</v>
      </c>
      <c r="C405" t="s">
        <v>43</v>
      </c>
      <c r="E405" s="17">
        <v>146</v>
      </c>
      <c r="F405" s="16">
        <f>IF(Tableau134[[#This Row],[Colonne1]]="","",F404+Tableau134[[#This Row],[Colonne3]]-Tableau134[[#This Row],[Colonne4]])</f>
        <v>1803.66</v>
      </c>
    </row>
    <row r="406" spans="1:6" x14ac:dyDescent="0.25">
      <c r="B406" t="s">
        <v>13</v>
      </c>
      <c r="C406" t="s">
        <v>14</v>
      </c>
      <c r="E406" s="17">
        <v>96.35</v>
      </c>
      <c r="F406" s="16">
        <f>IF(Tableau134[[#This Row],[Colonne1]]="","",F405+Tableau134[[#This Row],[Colonne3]]-Tableau134[[#This Row],[Colonne4]])</f>
        <v>1707.3100000000002</v>
      </c>
    </row>
    <row r="407" spans="1:6" x14ac:dyDescent="0.25">
      <c r="A407" s="11"/>
      <c r="B407" t="s">
        <v>13</v>
      </c>
      <c r="C407" t="s">
        <v>17</v>
      </c>
      <c r="E407" s="17">
        <v>13.68</v>
      </c>
      <c r="F407" s="16">
        <f>IF(Tableau134[[#This Row],[Colonne1]]="","",F406+Tableau134[[#This Row],[Colonne3]]-Tableau134[[#This Row],[Colonne4]])</f>
        <v>1693.63</v>
      </c>
    </row>
    <row r="408" spans="1:6" x14ac:dyDescent="0.25">
      <c r="A408" s="11"/>
      <c r="B408" t="s">
        <v>13</v>
      </c>
      <c r="C408" t="s">
        <v>17</v>
      </c>
      <c r="E408" s="17">
        <v>4.5599999999999996</v>
      </c>
      <c r="F408" s="16">
        <f>IF(Tableau134[[#This Row],[Colonne1]]="","",F407+Tableau134[[#This Row],[Colonne3]]-Tableau134[[#This Row],[Colonne4]])</f>
        <v>1689.0700000000002</v>
      </c>
    </row>
    <row r="409" spans="1:6" x14ac:dyDescent="0.25">
      <c r="A409" s="11">
        <v>44763</v>
      </c>
      <c r="B409" t="s">
        <v>12</v>
      </c>
      <c r="E409" s="17">
        <v>0.76</v>
      </c>
      <c r="F409" s="16">
        <f>IF(Tableau134[[#This Row],[Colonne1]]="","",F408+Tableau134[[#This Row],[Colonne3]]-Tableau134[[#This Row],[Colonne4]])</f>
        <v>1688.3100000000002</v>
      </c>
    </row>
    <row r="410" spans="1:6" x14ac:dyDescent="0.25">
      <c r="A410" s="11"/>
      <c r="B410" t="s">
        <v>15</v>
      </c>
      <c r="C410" t="s">
        <v>11</v>
      </c>
      <c r="E410" s="17">
        <v>20.149999999999999</v>
      </c>
      <c r="F410" s="16">
        <f>IF(Tableau134[[#This Row],[Colonne1]]="","",F409+Tableau134[[#This Row],[Colonne3]]-Tableau134[[#This Row],[Colonne4]])</f>
        <v>1668.16</v>
      </c>
    </row>
    <row r="411" spans="1:6" x14ac:dyDescent="0.25">
      <c r="A411" s="11"/>
      <c r="B411" t="s">
        <v>19</v>
      </c>
      <c r="C411" t="s">
        <v>318</v>
      </c>
      <c r="E411" s="17">
        <v>12.2</v>
      </c>
      <c r="F411" s="16">
        <f>IF(Tableau134[[#This Row],[Colonne1]]="","",F410+Tableau134[[#This Row],[Colonne3]]-Tableau134[[#This Row],[Colonne4]])</f>
        <v>1655.96</v>
      </c>
    </row>
    <row r="412" spans="1:6" x14ac:dyDescent="0.25">
      <c r="A412" s="11">
        <v>44765</v>
      </c>
      <c r="B412" t="s">
        <v>13</v>
      </c>
      <c r="C412" t="s">
        <v>25</v>
      </c>
      <c r="E412" s="17">
        <v>22.35</v>
      </c>
      <c r="F412" s="16">
        <f>IF(Tableau134[[#This Row],[Colonne1]]="","",F411+Tableau134[[#This Row],[Colonne3]]-Tableau134[[#This Row],[Colonne4]])</f>
        <v>1633.6100000000001</v>
      </c>
    </row>
    <row r="413" spans="1:6" x14ac:dyDescent="0.25">
      <c r="A413" s="11"/>
      <c r="B413" t="s">
        <v>12</v>
      </c>
      <c r="E413" s="17">
        <v>1.65</v>
      </c>
      <c r="F413" s="16">
        <f>IF(Tableau134[[#This Row],[Colonne1]]="","",F412+Tableau134[[#This Row],[Colonne3]]-Tableau134[[#This Row],[Colonne4]])</f>
        <v>1631.96</v>
      </c>
    </row>
    <row r="414" spans="1:6" x14ac:dyDescent="0.25">
      <c r="A414" s="11">
        <v>44766</v>
      </c>
      <c r="B414" t="s">
        <v>112</v>
      </c>
      <c r="C414" t="s">
        <v>398</v>
      </c>
      <c r="E414" s="17">
        <v>296.60000000000002</v>
      </c>
      <c r="F414" s="16">
        <f>IF(Tableau134[[#This Row],[Colonne1]]="","",F413+Tableau134[[#This Row],[Colonne3]]-Tableau134[[#This Row],[Colonne4]])</f>
        <v>1335.3600000000001</v>
      </c>
    </row>
    <row r="415" spans="1:6" x14ac:dyDescent="0.25">
      <c r="A415" s="11"/>
      <c r="B415" t="s">
        <v>12</v>
      </c>
      <c r="E415" s="17">
        <v>0.65</v>
      </c>
      <c r="F415" s="16">
        <f>IF(Tableau134[[#This Row],[Colonne1]]="","",F414+Tableau134[[#This Row],[Colonne3]]-Tableau134[[#This Row],[Colonne4]])</f>
        <v>1334.71</v>
      </c>
    </row>
    <row r="416" spans="1:6" x14ac:dyDescent="0.25">
      <c r="A416" s="11">
        <v>44767</v>
      </c>
      <c r="B416" t="s">
        <v>12</v>
      </c>
      <c r="E416" s="17">
        <v>0.4</v>
      </c>
      <c r="F416" s="16">
        <f>IF(Tableau134[[#This Row],[Colonne1]]="","",F415+Tableau134[[#This Row],[Colonne3]]-Tableau134[[#This Row],[Colonne4]])</f>
        <v>1334.31</v>
      </c>
    </row>
    <row r="417" spans="1:6" x14ac:dyDescent="0.25">
      <c r="A417" s="11">
        <v>44768</v>
      </c>
      <c r="B417" t="s">
        <v>19</v>
      </c>
      <c r="C417" t="s">
        <v>375</v>
      </c>
      <c r="E417" s="17">
        <v>26.75</v>
      </c>
      <c r="F417" s="16">
        <f>IF(Tableau134[[#This Row],[Colonne1]]="","",F416+Tableau134[[#This Row],[Colonne3]]-Tableau134[[#This Row],[Colonne4]])</f>
        <v>1307.56</v>
      </c>
    </row>
    <row r="418" spans="1:6" x14ac:dyDescent="0.25">
      <c r="A418" s="11"/>
      <c r="B418" t="s">
        <v>13</v>
      </c>
      <c r="C418" t="s">
        <v>273</v>
      </c>
      <c r="E418" s="17">
        <v>4.8600000000000003</v>
      </c>
      <c r="F418" s="16">
        <f>IF(Tableau134[[#This Row],[Colonne1]]="","",F417+Tableau134[[#This Row],[Colonne3]]-Tableau134[[#This Row],[Colonne4]])</f>
        <v>1302.7</v>
      </c>
    </row>
    <row r="419" spans="1:6" x14ac:dyDescent="0.25">
      <c r="A419" s="11">
        <v>44769</v>
      </c>
      <c r="B419" t="s">
        <v>13</v>
      </c>
      <c r="C419" t="s">
        <v>14</v>
      </c>
      <c r="E419" s="17">
        <v>95.97</v>
      </c>
      <c r="F419" s="16">
        <f>IF(Tableau134[[#This Row],[Colonne1]]="","",F418+Tableau134[[#This Row],[Colonne3]]-Tableau134[[#This Row],[Colonne4]])</f>
        <v>1206.73</v>
      </c>
    </row>
    <row r="420" spans="1:6" x14ac:dyDescent="0.25">
      <c r="A420" s="11"/>
      <c r="B420" t="s">
        <v>12</v>
      </c>
      <c r="E420" s="17">
        <v>0.39</v>
      </c>
      <c r="F420" s="16">
        <f>IF(Tableau134[[#This Row],[Colonne1]]="","",F419+Tableau134[[#This Row],[Colonne3]]-Tableau134[[#This Row],[Colonne4]])</f>
        <v>1206.3399999999999</v>
      </c>
    </row>
    <row r="421" spans="1:6" x14ac:dyDescent="0.25">
      <c r="A421" s="11">
        <v>44770</v>
      </c>
      <c r="B421" t="s">
        <v>15</v>
      </c>
      <c r="C421" t="s">
        <v>11</v>
      </c>
      <c r="E421" s="17">
        <v>37.75</v>
      </c>
      <c r="F421" s="16">
        <f>IF(Tableau134[[#This Row],[Colonne1]]="","",F420+Tableau134[[#This Row],[Colonne3]]-Tableau134[[#This Row],[Colonne4]])</f>
        <v>1168.5899999999999</v>
      </c>
    </row>
    <row r="422" spans="1:6" x14ac:dyDescent="0.25">
      <c r="A422" s="11"/>
      <c r="B422" t="s">
        <v>15</v>
      </c>
      <c r="C422" t="s">
        <v>338</v>
      </c>
      <c r="E422" s="17">
        <v>1</v>
      </c>
      <c r="F422" s="16">
        <f>IF(Tableau134[[#This Row],[Colonne1]]="","",F421+Tableau134[[#This Row],[Colonne3]]-Tableau134[[#This Row],[Colonne4]])</f>
        <v>1167.5899999999999</v>
      </c>
    </row>
    <row r="423" spans="1:6" x14ac:dyDescent="0.25">
      <c r="A423" s="11">
        <v>44771</v>
      </c>
      <c r="B423" t="s">
        <v>112</v>
      </c>
      <c r="C423" t="s">
        <v>310</v>
      </c>
      <c r="E423" s="17">
        <v>40.01</v>
      </c>
      <c r="F423" s="16">
        <f>IF(Tableau134[[#This Row],[Colonne1]]="","",F422+Tableau134[[#This Row],[Colonne3]]-Tableau134[[#This Row],[Colonne4]])</f>
        <v>1127.58</v>
      </c>
    </row>
    <row r="424" spans="1:6" x14ac:dyDescent="0.25">
      <c r="A424" s="11"/>
      <c r="B424" t="s">
        <v>13</v>
      </c>
      <c r="C424" t="s">
        <v>23</v>
      </c>
      <c r="E424" s="17">
        <v>20.99</v>
      </c>
      <c r="F424" s="16">
        <f>IF(Tableau134[[#This Row],[Colonne1]]="","",F423+Tableau134[[#This Row],[Colonne3]]-Tableau134[[#This Row],[Colonne4]])</f>
        <v>1106.5899999999999</v>
      </c>
    </row>
    <row r="425" spans="1:6" x14ac:dyDescent="0.25">
      <c r="A425" s="11"/>
      <c r="B425" t="s">
        <v>19</v>
      </c>
      <c r="C425" t="s">
        <v>318</v>
      </c>
      <c r="E425" s="17">
        <v>9.1999999999999993</v>
      </c>
      <c r="F425" s="16">
        <f>IF(Tableau134[[#This Row],[Colonne1]]="","",F424+Tableau134[[#This Row],[Colonne3]]-Tableau134[[#This Row],[Colonne4]])</f>
        <v>1097.3899999999999</v>
      </c>
    </row>
    <row r="426" spans="1:6" x14ac:dyDescent="0.25">
      <c r="A426" s="11"/>
      <c r="B426" t="s">
        <v>12</v>
      </c>
      <c r="E426" s="17">
        <v>0.25</v>
      </c>
      <c r="F426" s="16">
        <f>IF(Tableau134[[#This Row],[Colonne1]]="","",F425+Tableau134[[#This Row],[Colonne3]]-Tableau134[[#This Row],[Colonne4]])</f>
        <v>1097.1399999999999</v>
      </c>
    </row>
    <row r="427" spans="1:6" x14ac:dyDescent="0.25">
      <c r="A427" s="11">
        <v>44772</v>
      </c>
      <c r="B427" t="s">
        <v>13</v>
      </c>
      <c r="C427" t="s">
        <v>25</v>
      </c>
      <c r="E427" s="17">
        <v>17.25</v>
      </c>
      <c r="F427" s="16">
        <f>IF(Tableau134[[#This Row],[Colonne1]]="","",F426+Tableau134[[#This Row],[Colonne3]]-Tableau134[[#This Row],[Colonne4]])</f>
        <v>1079.8899999999999</v>
      </c>
    </row>
    <row r="428" spans="1:6" x14ac:dyDescent="0.25">
      <c r="A428" s="11"/>
      <c r="B428" t="s">
        <v>12</v>
      </c>
      <c r="E428" s="17">
        <v>1.8</v>
      </c>
      <c r="F428" s="16">
        <f>IF(Tableau134[[#This Row],[Colonne1]]="","",F427+Tableau134[[#This Row],[Colonne3]]-Tableau134[[#This Row],[Colonne4]])</f>
        <v>1078.0899999999999</v>
      </c>
    </row>
    <row r="429" spans="1:6" x14ac:dyDescent="0.25">
      <c r="A429" s="11">
        <v>44773</v>
      </c>
      <c r="B429" t="s">
        <v>12</v>
      </c>
      <c r="E429" s="17">
        <v>0.75</v>
      </c>
      <c r="F429" s="59">
        <f>IF(Tableau134[[#This Row],[Colonne1]]="","",F428+Tableau134[[#This Row],[Colonne3]]-Tableau134[[#This Row],[Colonne4]])</f>
        <v>1077.3399999999999</v>
      </c>
    </row>
    <row r="430" spans="1:6" x14ac:dyDescent="0.25">
      <c r="A430" s="11">
        <v>44775</v>
      </c>
      <c r="B430" t="s">
        <v>15</v>
      </c>
      <c r="C430" t="s">
        <v>330</v>
      </c>
      <c r="E430" s="17">
        <v>32</v>
      </c>
      <c r="F430" s="16">
        <f>IF(Tableau134[[#This Row],[Colonne1]]="","",F429+Tableau134[[#This Row],[Colonne3]]-Tableau134[[#This Row],[Colonne4]])</f>
        <v>1045.3399999999999</v>
      </c>
    </row>
    <row r="431" spans="1:6" x14ac:dyDescent="0.25">
      <c r="A431" s="11">
        <v>44776</v>
      </c>
      <c r="B431" t="s">
        <v>13</v>
      </c>
      <c r="C431" t="s">
        <v>14</v>
      </c>
      <c r="E431" s="17">
        <v>58.9</v>
      </c>
      <c r="F431" s="16">
        <f>IF(Tableau134[[#This Row],[Colonne1]]="","",F430+Tableau134[[#This Row],[Colonne3]]-Tableau134[[#This Row],[Colonne4]])</f>
        <v>986.43999999999994</v>
      </c>
    </row>
    <row r="432" spans="1:6" x14ac:dyDescent="0.25">
      <c r="A432" s="11"/>
      <c r="B432" t="s">
        <v>13</v>
      </c>
      <c r="C432" t="s">
        <v>262</v>
      </c>
      <c r="E432" s="17">
        <v>5.05</v>
      </c>
      <c r="F432" s="16">
        <f>IF(Tableau134[[#This Row],[Colonne1]]="","",F431+Tableau134[[#This Row],[Colonne3]]-Tableau134[[#This Row],[Colonne4]])</f>
        <v>981.39</v>
      </c>
    </row>
    <row r="433" spans="1:15" x14ac:dyDescent="0.25">
      <c r="A433" s="11">
        <v>44777</v>
      </c>
      <c r="B433" t="s">
        <v>15</v>
      </c>
      <c r="C433" t="s">
        <v>11</v>
      </c>
      <c r="E433" s="17">
        <v>23.95</v>
      </c>
      <c r="F433" s="16">
        <f>IF(Tableau134[[#This Row],[Colonne1]]="","",F432+Tableau134[[#This Row],[Colonne3]]-Tableau134[[#This Row],[Colonne4]])</f>
        <v>957.43999999999994</v>
      </c>
      <c r="O433" s="31"/>
    </row>
    <row r="434" spans="1:15" x14ac:dyDescent="0.25">
      <c r="A434" s="11"/>
      <c r="B434" t="s">
        <v>15</v>
      </c>
      <c r="C434" t="s">
        <v>11</v>
      </c>
      <c r="E434" s="17">
        <v>14.1</v>
      </c>
      <c r="F434" s="16">
        <f>IF(Tableau134[[#This Row],[Colonne1]]="","",F433+Tableau134[[#This Row],[Colonne3]]-Tableau134[[#This Row],[Colonne4]])</f>
        <v>943.33999999999992</v>
      </c>
      <c r="O434" s="32"/>
    </row>
    <row r="435" spans="1:15" x14ac:dyDescent="0.25">
      <c r="A435" s="11">
        <v>44778</v>
      </c>
      <c r="B435" t="s">
        <v>13</v>
      </c>
      <c r="C435" t="s">
        <v>262</v>
      </c>
      <c r="E435" s="17">
        <v>9.23</v>
      </c>
      <c r="F435" s="16">
        <f>IF(Tableau134[[#This Row],[Colonne1]]="","",F434+Tableau134[[#This Row],[Colonne3]]-Tableau134[[#This Row],[Colonne4]])</f>
        <v>934.1099999999999</v>
      </c>
    </row>
    <row r="436" spans="1:15" x14ac:dyDescent="0.25">
      <c r="A436" s="11"/>
      <c r="B436" t="s">
        <v>19</v>
      </c>
      <c r="C436" t="s">
        <v>93</v>
      </c>
      <c r="E436" s="17">
        <v>9.1999999999999993</v>
      </c>
      <c r="F436" s="16">
        <f>IF(Tableau134[[#This Row],[Colonne1]]="","",F435+Tableau134[[#This Row],[Colonne3]]-Tableau134[[#This Row],[Colonne4]])</f>
        <v>924.90999999999985</v>
      </c>
    </row>
    <row r="437" spans="1:15" x14ac:dyDescent="0.25">
      <c r="A437" s="11"/>
      <c r="B437" t="s">
        <v>33</v>
      </c>
      <c r="C437" t="s">
        <v>305</v>
      </c>
      <c r="E437" s="17">
        <v>7.5</v>
      </c>
      <c r="F437" s="16">
        <f>IF(Tableau134[[#This Row],[Colonne1]]="","",F436+Tableau134[[#This Row],[Colonne3]]-Tableau134[[#This Row],[Colonne4]])</f>
        <v>917.40999999999985</v>
      </c>
    </row>
    <row r="438" spans="1:15" x14ac:dyDescent="0.25">
      <c r="A438" s="11"/>
      <c r="B438" t="s">
        <v>12</v>
      </c>
      <c r="E438" s="17">
        <v>0.95</v>
      </c>
      <c r="F438" s="16">
        <f>IF(Tableau134[[#This Row],[Colonne1]]="","",F437+Tableau134[[#This Row],[Colonne3]]-Tableau134[[#This Row],[Colonne4]])</f>
        <v>916.45999999999981</v>
      </c>
      <c r="O438" s="31"/>
    </row>
    <row r="439" spans="1:15" x14ac:dyDescent="0.25">
      <c r="A439" s="11">
        <v>44779</v>
      </c>
      <c r="B439" t="s">
        <v>276</v>
      </c>
      <c r="C439" t="s">
        <v>124</v>
      </c>
      <c r="E439" s="17">
        <v>17.989999999999998</v>
      </c>
      <c r="F439" s="16">
        <f>IF(Tableau134[[#This Row],[Colonne1]]="","",F438+Tableau134[[#This Row],[Colonne3]]-Tableau134[[#This Row],[Colonne4]])</f>
        <v>898.4699999999998</v>
      </c>
    </row>
    <row r="440" spans="1:15" x14ac:dyDescent="0.25">
      <c r="A440" s="11"/>
      <c r="B440" t="s">
        <v>13</v>
      </c>
      <c r="C440" t="s">
        <v>17</v>
      </c>
      <c r="E440" s="17">
        <v>15.46</v>
      </c>
      <c r="F440" s="16">
        <f>IF(Tableau134[[#This Row],[Colonne1]]="","",F439+Tableau134[[#This Row],[Colonne3]]-Tableau134[[#This Row],[Colonne4]])</f>
        <v>883.00999999999976</v>
      </c>
    </row>
    <row r="441" spans="1:15" x14ac:dyDescent="0.25">
      <c r="A441" s="11"/>
      <c r="B441" t="s">
        <v>12</v>
      </c>
      <c r="E441" s="17">
        <v>0.8</v>
      </c>
      <c r="F441" s="16">
        <f>IF(Tableau134[[#This Row],[Colonne1]]="","",F440+Tableau134[[#This Row],[Colonne3]]-Tableau134[[#This Row],[Colonne4]])</f>
        <v>882.20999999999981</v>
      </c>
    </row>
    <row r="442" spans="1:15" x14ac:dyDescent="0.25">
      <c r="A442" s="11">
        <v>44780</v>
      </c>
      <c r="B442" t="s">
        <v>12</v>
      </c>
      <c r="E442" s="17">
        <v>0.55000000000000004</v>
      </c>
      <c r="F442" s="16">
        <f>IF(Tableau134[[#This Row],[Colonne1]]="","",F441+Tableau134[[#This Row],[Colonne3]]-Tableau134[[#This Row],[Colonne4]])</f>
        <v>881.65999999999985</v>
      </c>
    </row>
    <row r="443" spans="1:15" x14ac:dyDescent="0.25">
      <c r="A443" s="11">
        <v>44783</v>
      </c>
      <c r="B443" t="s">
        <v>13</v>
      </c>
      <c r="C443" t="s">
        <v>14</v>
      </c>
      <c r="E443" s="17">
        <v>98.74</v>
      </c>
      <c r="F443" s="16">
        <f>IF(Tableau134[[#This Row],[Colonne1]]="","",F442+Tableau134[[#This Row],[Colonne3]]-Tableau134[[#This Row],[Colonne4]])</f>
        <v>782.91999999999985</v>
      </c>
    </row>
    <row r="444" spans="1:15" x14ac:dyDescent="0.25">
      <c r="A444" s="11">
        <v>44785</v>
      </c>
      <c r="B444" t="s">
        <v>88</v>
      </c>
      <c r="C444" t="s">
        <v>89</v>
      </c>
      <c r="E444" s="17">
        <v>135.35</v>
      </c>
      <c r="F444" s="16">
        <f>IF(Tableau134[[#This Row],[Colonne1]]="","",F443+Tableau134[[#This Row],[Colonne3]]-Tableau134[[#This Row],[Colonne4]])</f>
        <v>647.56999999999982</v>
      </c>
    </row>
    <row r="445" spans="1:15" x14ac:dyDescent="0.25">
      <c r="A445" s="11"/>
      <c r="B445" t="s">
        <v>29</v>
      </c>
      <c r="C445" t="s">
        <v>310</v>
      </c>
      <c r="E445" s="17">
        <v>40.35</v>
      </c>
      <c r="F445" s="16">
        <f>IF(Tableau134[[#This Row],[Colonne1]]="","",F444+Tableau134[[#This Row],[Colonne3]]-Tableau134[[#This Row],[Colonne4]])</f>
        <v>607.2199999999998</v>
      </c>
    </row>
    <row r="446" spans="1:15" x14ac:dyDescent="0.25">
      <c r="A446" s="11"/>
      <c r="B446" t="s">
        <v>19</v>
      </c>
      <c r="C446" t="s">
        <v>93</v>
      </c>
      <c r="E446" s="17">
        <v>4.2</v>
      </c>
      <c r="F446" s="16">
        <f>IF(Tableau134[[#This Row],[Colonne1]]="","",F445+Tableau134[[#This Row],[Colonne3]]-Tableau134[[#This Row],[Colonne4]])</f>
        <v>603.01999999999975</v>
      </c>
    </row>
    <row r="447" spans="1:15" x14ac:dyDescent="0.25">
      <c r="A447" s="11">
        <v>44786</v>
      </c>
      <c r="B447" t="s">
        <v>13</v>
      </c>
      <c r="C447" t="s">
        <v>17</v>
      </c>
      <c r="E447" s="17">
        <v>13.99</v>
      </c>
      <c r="F447" s="16">
        <f>IF(Tableau134[[#This Row],[Colonne1]]="","",F446+Tableau134[[#This Row],[Colonne3]]-Tableau134[[#This Row],[Colonne4]])</f>
        <v>589.02999999999975</v>
      </c>
    </row>
    <row r="448" spans="1:15" x14ac:dyDescent="0.25">
      <c r="A448" s="11"/>
      <c r="B448" t="s">
        <v>13</v>
      </c>
      <c r="C448" t="s">
        <v>23</v>
      </c>
      <c r="E448" s="17">
        <v>5.66</v>
      </c>
      <c r="F448" s="16">
        <f>IF(Tableau134[[#This Row],[Colonne1]]="","",F447+Tableau134[[#This Row],[Colonne3]]-Tableau134[[#This Row],[Colonne4]])</f>
        <v>583.36999999999978</v>
      </c>
    </row>
    <row r="449" spans="1:8" x14ac:dyDescent="0.25">
      <c r="A449" s="11"/>
      <c r="B449" t="s">
        <v>276</v>
      </c>
      <c r="C449" t="s">
        <v>399</v>
      </c>
      <c r="E449" s="17">
        <v>5.49</v>
      </c>
      <c r="F449" s="16">
        <f>IF(Tableau134[[#This Row],[Colonne1]]="","",F448+Tableau134[[#This Row],[Colonne3]]-Tableau134[[#This Row],[Colonne4]])</f>
        <v>577.87999999999977</v>
      </c>
    </row>
    <row r="450" spans="1:8" x14ac:dyDescent="0.25">
      <c r="A450" s="11"/>
      <c r="B450" t="s">
        <v>12</v>
      </c>
      <c r="E450" s="17">
        <v>1.46</v>
      </c>
      <c r="F450" s="16">
        <f>IF(Tableau134[[#This Row],[Colonne1]]="","",F449+Tableau134[[#This Row],[Colonne3]]-Tableau134[[#This Row],[Colonne4]])</f>
        <v>576.41999999999973</v>
      </c>
    </row>
    <row r="451" spans="1:8" x14ac:dyDescent="0.25">
      <c r="A451" s="11">
        <v>44787</v>
      </c>
      <c r="B451" t="s">
        <v>112</v>
      </c>
      <c r="C451" t="s">
        <v>345</v>
      </c>
      <c r="E451" s="17">
        <v>209.72</v>
      </c>
      <c r="F451" s="16">
        <f>IF(Tableau134[[#This Row],[Colonne1]]="","",F450+Tableau134[[#This Row],[Colonne3]]-Tableau134[[#This Row],[Colonne4]])</f>
        <v>366.6999999999997</v>
      </c>
    </row>
    <row r="452" spans="1:8" x14ac:dyDescent="0.25">
      <c r="A452" s="11"/>
      <c r="B452" t="s">
        <v>12</v>
      </c>
      <c r="E452" s="17">
        <v>0.86</v>
      </c>
      <c r="F452" s="16">
        <f>IF(Tableau134[[#This Row],[Colonne1]]="","",F451+Tableau134[[#This Row],[Colonne3]]-Tableau134[[#This Row],[Colonne4]])</f>
        <v>365.83999999999969</v>
      </c>
    </row>
    <row r="453" spans="1:8" x14ac:dyDescent="0.25">
      <c r="A453" s="11">
        <v>44789</v>
      </c>
      <c r="B453" t="s">
        <v>15</v>
      </c>
      <c r="C453" t="s">
        <v>397</v>
      </c>
      <c r="D453">
        <v>1</v>
      </c>
      <c r="E453" s="17"/>
      <c r="F453" s="16">
        <f>IF(Tableau134[[#This Row],[Colonne1]]="","",F452+Tableau134[[#This Row],[Colonne3]]-Tableau134[[#This Row],[Colonne4]])</f>
        <v>366.83999999999969</v>
      </c>
    </row>
    <row r="454" spans="1:8" x14ac:dyDescent="0.25">
      <c r="A454" s="11"/>
      <c r="B454" t="s">
        <v>400</v>
      </c>
      <c r="C454" t="s">
        <v>126</v>
      </c>
      <c r="E454" s="17">
        <v>23.59</v>
      </c>
      <c r="F454" s="16">
        <f>IF(Tableau134[[#This Row],[Colonne1]]="","",F453+Tableau134[[#This Row],[Colonne3]]-Tableau134[[#This Row],[Colonne4]])</f>
        <v>343.24999999999972</v>
      </c>
    </row>
    <row r="455" spans="1:8" x14ac:dyDescent="0.25">
      <c r="A455" s="11"/>
      <c r="B455" t="s">
        <v>15</v>
      </c>
      <c r="C455" t="s">
        <v>401</v>
      </c>
      <c r="E455" s="17">
        <v>7.78</v>
      </c>
      <c r="F455" s="16">
        <f>IF(Tableau134[[#This Row],[Colonne1]]="","",F454+Tableau134[[#This Row],[Colonne3]]-Tableau134[[#This Row],[Colonne4]])</f>
        <v>335.46999999999974</v>
      </c>
    </row>
    <row r="456" spans="1:8" x14ac:dyDescent="0.25">
      <c r="A456" s="11">
        <v>44790</v>
      </c>
      <c r="B456" t="s">
        <v>12</v>
      </c>
      <c r="E456" s="17">
        <v>0.22</v>
      </c>
      <c r="F456" s="16">
        <f>IF(Tableau134[[#This Row],[Colonne1]]="","",F455+Tableau134[[#This Row],[Colonne3]]-Tableau134[[#This Row],[Colonne4]])</f>
        <v>335.24999999999972</v>
      </c>
    </row>
    <row r="457" spans="1:8" x14ac:dyDescent="0.25">
      <c r="A457" s="11">
        <v>44791</v>
      </c>
      <c r="B457" t="s">
        <v>44</v>
      </c>
      <c r="C457" t="s">
        <v>45</v>
      </c>
      <c r="E457" s="17">
        <v>91.59</v>
      </c>
      <c r="F457" s="16">
        <f>IF(Tableau134[[#This Row],[Colonne1]]="","",F456+Tableau134[[#This Row],[Colonne3]]-Tableau134[[#This Row],[Colonne4]])</f>
        <v>243.65999999999971</v>
      </c>
    </row>
    <row r="458" spans="1:8" x14ac:dyDescent="0.25">
      <c r="A458" s="11"/>
      <c r="B458" t="s">
        <v>13</v>
      </c>
      <c r="C458" t="s">
        <v>14</v>
      </c>
      <c r="E458" s="17">
        <v>69.989999999999995</v>
      </c>
      <c r="F458" s="16">
        <f>IF(Tableau134[[#This Row],[Colonne1]]="","",F457+Tableau134[[#This Row],[Colonne3]]-Tableau134[[#This Row],[Colonne4]])</f>
        <v>173.66999999999973</v>
      </c>
    </row>
    <row r="459" spans="1:8" x14ac:dyDescent="0.25">
      <c r="A459" s="11">
        <v>44792</v>
      </c>
      <c r="B459" t="s">
        <v>276</v>
      </c>
      <c r="C459" t="s">
        <v>399</v>
      </c>
      <c r="E459" s="17">
        <v>16.78</v>
      </c>
      <c r="F459" s="16">
        <f>IF(Tableau134[[#This Row],[Colonne1]]="","",F458+Tableau134[[#This Row],[Colonne3]]-Tableau134[[#This Row],[Colonne4]])</f>
        <v>156.88999999999973</v>
      </c>
    </row>
    <row r="460" spans="1:8" x14ac:dyDescent="0.25">
      <c r="A460" s="11"/>
      <c r="B460" t="s">
        <v>15</v>
      </c>
      <c r="C460" t="s">
        <v>401</v>
      </c>
      <c r="E460" s="17">
        <v>14.12</v>
      </c>
      <c r="F460" s="16">
        <f>IF(Tableau134[[#This Row],[Colonne1]]="","",F459+Tableau134[[#This Row],[Colonne3]]-Tableau134[[#This Row],[Colonne4]])</f>
        <v>142.76999999999973</v>
      </c>
    </row>
    <row r="461" spans="1:8" x14ac:dyDescent="0.25">
      <c r="A461" s="11"/>
      <c r="B461" t="s">
        <v>19</v>
      </c>
      <c r="C461" t="s">
        <v>93</v>
      </c>
      <c r="E461" s="17">
        <v>9.1999999999999993</v>
      </c>
      <c r="F461" s="16">
        <f>IF(Tableau134[[#This Row],[Colonne1]]="","",F460+Tableau134[[#This Row],[Colonne3]]-Tableau134[[#This Row],[Colonne4]])</f>
        <v>133.56999999999974</v>
      </c>
    </row>
    <row r="462" spans="1:8" x14ac:dyDescent="0.25">
      <c r="A462" s="11"/>
      <c r="B462" t="s">
        <v>19</v>
      </c>
      <c r="C462" t="s">
        <v>375</v>
      </c>
      <c r="E462" s="17">
        <v>6.25</v>
      </c>
      <c r="F462" s="16">
        <f>IF(Tableau134[[#This Row],[Colonne1]]="","",F461+Tableau134[[#This Row],[Colonne3]]-Tableau134[[#This Row],[Colonne4]])</f>
        <v>127.31999999999974</v>
      </c>
    </row>
    <row r="463" spans="1:8" x14ac:dyDescent="0.25">
      <c r="A463" s="11">
        <v>44793</v>
      </c>
      <c r="B463" t="s">
        <v>13</v>
      </c>
      <c r="C463" t="s">
        <v>231</v>
      </c>
      <c r="E463" s="17">
        <v>19.7</v>
      </c>
      <c r="F463" s="16">
        <f>IF(Tableau134[[#This Row],[Colonne1]]="","",F462+Tableau134[[#This Row],[Colonne3]]-Tableau134[[#This Row],[Colonne4]])</f>
        <v>107.61999999999973</v>
      </c>
      <c r="H463" t="s">
        <v>204</v>
      </c>
    </row>
    <row r="464" spans="1:8" x14ac:dyDescent="0.25">
      <c r="A464" s="11"/>
      <c r="B464" t="s">
        <v>12</v>
      </c>
      <c r="E464" s="17">
        <v>2.65</v>
      </c>
      <c r="F464" s="16">
        <f>IF(Tableau134[[#This Row],[Colonne1]]="","",F463+Tableau134[[#This Row],[Colonne3]]-Tableau134[[#This Row],[Colonne4]])</f>
        <v>104.96999999999973</v>
      </c>
    </row>
    <row r="465" spans="1:6" x14ac:dyDescent="0.25">
      <c r="A465" s="11">
        <v>44794</v>
      </c>
      <c r="B465" t="s">
        <v>12</v>
      </c>
      <c r="E465" s="17">
        <v>0.3</v>
      </c>
      <c r="F465" s="16">
        <f>IF(Tableau134[[#This Row],[Colonne1]]="","",F464+Tableau134[[#This Row],[Colonne3]]-Tableau134[[#This Row],[Colonne4]])</f>
        <v>104.66999999999973</v>
      </c>
    </row>
    <row r="466" spans="1:6" x14ac:dyDescent="0.25">
      <c r="A466" s="11">
        <v>44795</v>
      </c>
      <c r="B466" t="s">
        <v>42</v>
      </c>
      <c r="C466" t="s">
        <v>402</v>
      </c>
      <c r="E466" s="17">
        <v>146</v>
      </c>
      <c r="F466" s="16">
        <f>IF(Tableau134[[#This Row],[Colonne1]]="","",F465+Tableau134[[#This Row],[Colonne3]]-Tableau134[[#This Row],[Colonne4]])</f>
        <v>-41.330000000000268</v>
      </c>
    </row>
    <row r="467" spans="1:6" x14ac:dyDescent="0.25">
      <c r="A467" s="11"/>
      <c r="B467" t="s">
        <v>15</v>
      </c>
      <c r="C467" t="s">
        <v>11</v>
      </c>
      <c r="E467" s="17">
        <v>1.65</v>
      </c>
      <c r="F467" s="16">
        <f>IF(Tableau134[[#This Row],[Colonne1]]="","",F466+Tableau134[[#This Row],[Colonne3]]-Tableau134[[#This Row],[Colonne4]])</f>
        <v>-42.980000000000267</v>
      </c>
    </row>
    <row r="468" spans="1:6" x14ac:dyDescent="0.25">
      <c r="A468" s="11">
        <v>44796</v>
      </c>
      <c r="B468" t="s">
        <v>13</v>
      </c>
      <c r="C468" t="s">
        <v>273</v>
      </c>
      <c r="E468" s="17">
        <v>1.88</v>
      </c>
      <c r="F468" s="16">
        <f>IF(Tableau134[[#This Row],[Colonne1]]="","",F467+Tableau134[[#This Row],[Colonne3]]-Tableau134[[#This Row],[Colonne4]])</f>
        <v>-44.860000000000269</v>
      </c>
    </row>
    <row r="469" spans="1:6" x14ac:dyDescent="0.25">
      <c r="A469" s="11">
        <v>44797</v>
      </c>
      <c r="B469" t="s">
        <v>4</v>
      </c>
      <c r="D469" s="33">
        <v>2033.3</v>
      </c>
      <c r="E469" s="17"/>
      <c r="F469" s="16">
        <f>IF(Tableau134[[#This Row],[Colonne1]]="","",F468+Tableau134[[#This Row],[Colonne3]]-Tableau134[[#This Row],[Colonne4]])</f>
        <v>1988.4399999999996</v>
      </c>
    </row>
    <row r="470" spans="1:6" x14ac:dyDescent="0.25">
      <c r="A470" s="11"/>
      <c r="B470" t="s">
        <v>250</v>
      </c>
      <c r="C470" t="s">
        <v>403</v>
      </c>
      <c r="D470" s="33">
        <v>225</v>
      </c>
      <c r="E470" s="17"/>
      <c r="F470" s="16">
        <f>IF(Tableau134[[#This Row],[Colonne1]]="","",F469+Tableau134[[#This Row],[Colonne3]]-Tableau134[[#This Row],[Colonne4]])</f>
        <v>2213.4399999999996</v>
      </c>
    </row>
    <row r="471" spans="1:6" x14ac:dyDescent="0.25">
      <c r="A471" s="11"/>
      <c r="B471" t="s">
        <v>13</v>
      </c>
      <c r="C471" t="s">
        <v>14</v>
      </c>
      <c r="D471" s="33"/>
      <c r="E471" s="17">
        <v>97.28</v>
      </c>
      <c r="F471" s="16">
        <f>IF(Tableau134[[#This Row],[Colonne1]]="","",F470+Tableau134[[#This Row],[Colonne3]]-Tableau134[[#This Row],[Colonne4]])</f>
        <v>2116.1599999999994</v>
      </c>
    </row>
    <row r="472" spans="1:6" x14ac:dyDescent="0.25">
      <c r="A472" s="11"/>
      <c r="B472" t="s">
        <v>13</v>
      </c>
      <c r="C472" t="s">
        <v>17</v>
      </c>
      <c r="E472" s="17">
        <v>11.84</v>
      </c>
      <c r="F472" s="16">
        <f>IF(Tableau134[[#This Row],[Colonne1]]="","",F471+Tableau134[[#This Row],[Colonne3]]-Tableau134[[#This Row],[Colonne4]])</f>
        <v>2104.3199999999993</v>
      </c>
    </row>
    <row r="473" spans="1:6" x14ac:dyDescent="0.25">
      <c r="A473" s="11"/>
      <c r="B473" t="s">
        <v>13</v>
      </c>
      <c r="C473" t="s">
        <v>17</v>
      </c>
      <c r="E473" s="17">
        <v>4.74</v>
      </c>
      <c r="F473" s="16">
        <f>IF(Tableau134[[#This Row],[Colonne1]]="","",F472+Tableau134[[#This Row],[Colonne3]]-Tableau134[[#This Row],[Colonne4]])</f>
        <v>2099.5799999999995</v>
      </c>
    </row>
    <row r="474" spans="1:6" x14ac:dyDescent="0.25">
      <c r="A474" s="11">
        <v>44798</v>
      </c>
      <c r="B474" t="s">
        <v>33</v>
      </c>
      <c r="C474" t="s">
        <v>404</v>
      </c>
      <c r="E474" s="17">
        <v>225</v>
      </c>
      <c r="F474" s="16">
        <f>IF(Tableau134[[#This Row],[Colonne1]]="","",F473+Tableau134[[#This Row],[Colonne3]]-Tableau134[[#This Row],[Colonne4]])</f>
        <v>1874.5799999999995</v>
      </c>
    </row>
    <row r="475" spans="1:6" x14ac:dyDescent="0.25">
      <c r="A475" s="11"/>
      <c r="B475" t="s">
        <v>26</v>
      </c>
      <c r="C475" t="s">
        <v>27</v>
      </c>
      <c r="D475" s="33"/>
      <c r="E475" s="17">
        <v>210</v>
      </c>
      <c r="F475" s="16">
        <f>IF(Tableau134[[#This Row],[Colonne1]]="","",F474+Tableau134[[#This Row],[Colonne3]]-Tableau134[[#This Row],[Colonne4]])</f>
        <v>1664.5799999999995</v>
      </c>
    </row>
    <row r="476" spans="1:6" x14ac:dyDescent="0.25">
      <c r="A476" s="11"/>
      <c r="B476" t="s">
        <v>388</v>
      </c>
      <c r="C476" t="s">
        <v>405</v>
      </c>
      <c r="E476" s="17">
        <v>30</v>
      </c>
      <c r="F476" s="16">
        <f>IF(Tableau134[[#This Row],[Colonne1]]="","",F475+Tableau134[[#This Row],[Colonne3]]-Tableau134[[#This Row],[Colonne4]])</f>
        <v>1634.5799999999995</v>
      </c>
    </row>
    <row r="477" spans="1:6" x14ac:dyDescent="0.25">
      <c r="A477" s="11"/>
      <c r="B477" t="s">
        <v>12</v>
      </c>
      <c r="E477" s="17">
        <v>0.42</v>
      </c>
      <c r="F477" s="16">
        <f>IF(Tableau134[[#This Row],[Colonne1]]="","",F476+Tableau134[[#This Row],[Colonne3]]-Tableau134[[#This Row],[Colonne4]])</f>
        <v>1634.1599999999994</v>
      </c>
    </row>
    <row r="478" spans="1:6" x14ac:dyDescent="0.25">
      <c r="A478" s="11">
        <v>44799</v>
      </c>
      <c r="B478" t="s">
        <v>15</v>
      </c>
      <c r="C478" t="s">
        <v>11</v>
      </c>
      <c r="E478" s="17">
        <v>18</v>
      </c>
      <c r="F478" s="16">
        <f>IF(Tableau134[[#This Row],[Colonne1]]="","",F477+Tableau134[[#This Row],[Colonne3]]-Tableau134[[#This Row],[Colonne4]])</f>
        <v>1616.1599999999994</v>
      </c>
    </row>
    <row r="479" spans="1:6" x14ac:dyDescent="0.25">
      <c r="A479" s="11"/>
      <c r="B479" t="s">
        <v>19</v>
      </c>
      <c r="C479" t="s">
        <v>93</v>
      </c>
      <c r="E479" s="17">
        <v>7.95</v>
      </c>
      <c r="F479" s="16">
        <f>IF(Tableau134[[#This Row],[Colonne1]]="","",F478+Tableau134[[#This Row],[Colonne3]]-Tableau134[[#This Row],[Colonne4]])</f>
        <v>1608.2099999999994</v>
      </c>
    </row>
    <row r="480" spans="1:6" x14ac:dyDescent="0.25">
      <c r="A480" s="11"/>
      <c r="B480" t="s">
        <v>15</v>
      </c>
      <c r="C480" t="s">
        <v>11</v>
      </c>
      <c r="E480" s="17">
        <v>6.7</v>
      </c>
      <c r="F480" s="16">
        <f>IF(Tableau134[[#This Row],[Colonne1]]="","",F479+Tableau134[[#This Row],[Colonne3]]-Tableau134[[#This Row],[Colonne4]])</f>
        <v>1601.5099999999993</v>
      </c>
    </row>
    <row r="481" spans="1:6" x14ac:dyDescent="0.25">
      <c r="A481" s="11">
        <v>44800</v>
      </c>
      <c r="B481" t="s">
        <v>12</v>
      </c>
      <c r="C481" t="s">
        <v>204</v>
      </c>
      <c r="E481" s="17">
        <v>0.35</v>
      </c>
      <c r="F481" s="16">
        <f>IF(Tableau134[[#This Row],[Colonne1]]="","",F480+Tableau134[[#This Row],[Colonne3]]-Tableau134[[#This Row],[Colonne4]])</f>
        <v>1601.1599999999994</v>
      </c>
    </row>
    <row r="482" spans="1:6" x14ac:dyDescent="0.25">
      <c r="A482" s="11">
        <v>44801</v>
      </c>
      <c r="B482" t="s">
        <v>13</v>
      </c>
      <c r="C482" t="s">
        <v>373</v>
      </c>
      <c r="E482" s="17">
        <v>14.1</v>
      </c>
      <c r="F482" s="16">
        <f>IF(Tableau134[[#This Row],[Colonne1]]="","",F481+Tableau134[[#This Row],[Colonne3]]-Tableau134[[#This Row],[Colonne4]])</f>
        <v>1587.0599999999995</v>
      </c>
    </row>
    <row r="483" spans="1:6" x14ac:dyDescent="0.25">
      <c r="A483" s="11"/>
      <c r="B483" t="s">
        <v>13</v>
      </c>
      <c r="C483" t="s">
        <v>407</v>
      </c>
      <c r="E483" s="17">
        <v>4.7</v>
      </c>
      <c r="F483" s="16">
        <f>IF(Tableau134[[#This Row],[Colonne1]]="","",F482+Tableau134[[#This Row],[Colonne3]]-Tableau134[[#This Row],[Colonne4]])</f>
        <v>1582.3599999999994</v>
      </c>
    </row>
    <row r="484" spans="1:6" x14ac:dyDescent="0.25">
      <c r="A484" s="11"/>
      <c r="B484" t="s">
        <v>13</v>
      </c>
      <c r="C484" t="s">
        <v>408</v>
      </c>
      <c r="E484" s="17">
        <v>1.3</v>
      </c>
      <c r="F484" s="16">
        <f>IF(Tableau134[[#This Row],[Colonne1]]="","",F483+Tableau134[[#This Row],[Colonne3]]-Tableau134[[#This Row],[Colonne4]])</f>
        <v>1581.0599999999995</v>
      </c>
    </row>
    <row r="485" spans="1:6" x14ac:dyDescent="0.25">
      <c r="A485" s="11"/>
      <c r="B485" t="s">
        <v>29</v>
      </c>
      <c r="C485" t="s">
        <v>393</v>
      </c>
      <c r="E485" s="17">
        <v>1.2</v>
      </c>
      <c r="F485" s="16">
        <f>IF(Tableau134[[#This Row],[Colonne1]]="","",F484+Tableau134[[#This Row],[Colonne3]]-Tableau134[[#This Row],[Colonne4]])</f>
        <v>1579.8599999999994</v>
      </c>
    </row>
    <row r="486" spans="1:6" x14ac:dyDescent="0.25">
      <c r="A486" s="11">
        <v>44802</v>
      </c>
      <c r="B486" t="s">
        <v>29</v>
      </c>
      <c r="C486" t="s">
        <v>406</v>
      </c>
      <c r="E486" s="17">
        <v>40</v>
      </c>
      <c r="F486" s="16">
        <f>IF(Tableau134[[#This Row],[Colonne1]]="","",F485+Tableau134[[#This Row],[Colonne3]]-Tableau134[[#This Row],[Colonne4]])</f>
        <v>1539.8599999999994</v>
      </c>
    </row>
    <row r="487" spans="1:6" x14ac:dyDescent="0.25">
      <c r="A487" s="11"/>
      <c r="B487" t="s">
        <v>13</v>
      </c>
      <c r="C487" t="s">
        <v>273</v>
      </c>
      <c r="E487" s="17">
        <v>6.07</v>
      </c>
      <c r="F487" s="16">
        <f>IF(Tableau134[[#This Row],[Colonne1]]="","",F486+Tableau134[[#This Row],[Colonne3]]-Tableau134[[#This Row],[Colonne4]])</f>
        <v>1533.7899999999995</v>
      </c>
    </row>
    <row r="488" spans="1:6" x14ac:dyDescent="0.25">
      <c r="A488" s="11"/>
      <c r="B488" t="s">
        <v>112</v>
      </c>
      <c r="C488" t="s">
        <v>393</v>
      </c>
      <c r="E488" s="17">
        <v>3</v>
      </c>
      <c r="F488" s="16">
        <f>IF(Tableau134[[#This Row],[Colonne1]]="","",F487+Tableau134[[#This Row],[Colonne3]]-Tableau134[[#This Row],[Colonne4]])</f>
        <v>1530.7899999999995</v>
      </c>
    </row>
    <row r="489" spans="1:6" x14ac:dyDescent="0.25">
      <c r="A489" s="11"/>
      <c r="B489" t="s">
        <v>12</v>
      </c>
      <c r="E489" s="17">
        <v>2.7</v>
      </c>
      <c r="F489" s="16">
        <f>IF(Tableau134[[#This Row],[Colonne1]]="","",F488+Tableau134[[#This Row],[Colonne3]]-Tableau134[[#This Row],[Colonne4]])</f>
        <v>1528.0899999999995</v>
      </c>
    </row>
    <row r="490" spans="1:6" x14ac:dyDescent="0.25">
      <c r="A490" s="11">
        <v>44803</v>
      </c>
      <c r="B490" t="s">
        <v>13</v>
      </c>
      <c r="C490" t="s">
        <v>409</v>
      </c>
      <c r="E490" s="17">
        <v>13.15</v>
      </c>
      <c r="F490" s="16">
        <f>IF(Tableau134[[#This Row],[Colonne1]]="","",F489+Tableau134[[#This Row],[Colonne3]]-Tableau134[[#This Row],[Colonne4]])</f>
        <v>1514.9399999999994</v>
      </c>
    </row>
    <row r="491" spans="1:6" x14ac:dyDescent="0.25">
      <c r="A491" s="11"/>
      <c r="B491" t="s">
        <v>15</v>
      </c>
      <c r="C491" t="s">
        <v>338</v>
      </c>
      <c r="E491" s="17">
        <v>3</v>
      </c>
      <c r="F491" s="16">
        <f>IF(Tableau134[[#This Row],[Colonne1]]="","",F490+Tableau134[[#This Row],[Colonne3]]-Tableau134[[#This Row],[Colonne4]])</f>
        <v>1511.9399999999994</v>
      </c>
    </row>
    <row r="492" spans="1:6" x14ac:dyDescent="0.25">
      <c r="A492" s="11"/>
      <c r="B492" t="s">
        <v>12</v>
      </c>
      <c r="E492" s="17">
        <v>0.93</v>
      </c>
      <c r="F492" s="16">
        <f>IF(Tableau134[[#This Row],[Colonne1]]="","",F491+Tableau134[[#This Row],[Colonne3]]-Tableau134[[#This Row],[Colonne4]])</f>
        <v>1511.0099999999993</v>
      </c>
    </row>
    <row r="493" spans="1:6" x14ac:dyDescent="0.25">
      <c r="A493" s="11">
        <v>44804</v>
      </c>
      <c r="B493" t="s">
        <v>163</v>
      </c>
      <c r="C493" t="s">
        <v>410</v>
      </c>
      <c r="E493" s="17">
        <v>31.42</v>
      </c>
      <c r="F493" s="16">
        <f>IF(Tableau134[[#This Row],[Colonne1]]="","",F492+Tableau134[[#This Row],[Colonne3]]-Tableau134[[#This Row],[Colonne4]])</f>
        <v>1479.5899999999992</v>
      </c>
    </row>
    <row r="494" spans="1:6" x14ac:dyDescent="0.25">
      <c r="A494" s="11"/>
      <c r="B494" t="s">
        <v>13</v>
      </c>
      <c r="C494" t="s">
        <v>14</v>
      </c>
      <c r="E494" s="17">
        <v>108.04</v>
      </c>
      <c r="F494" s="16">
        <f>IF(Tableau134[[#This Row],[Colonne1]]="","",F493+Tableau134[[#This Row],[Colonne3]]-Tableau134[[#This Row],[Colonne4]])</f>
        <v>1371.5499999999993</v>
      </c>
    </row>
    <row r="495" spans="1:6" x14ac:dyDescent="0.25">
      <c r="A495" s="11"/>
      <c r="B495" t="s">
        <v>13</v>
      </c>
      <c r="C495" t="s">
        <v>409</v>
      </c>
      <c r="E495" s="17">
        <v>4.25</v>
      </c>
      <c r="F495" s="16">
        <f>IF(Tableau134[[#This Row],[Colonne1]]="","",F494+Tableau134[[#This Row],[Colonne3]]-Tableau134[[#This Row],[Colonne4]])</f>
        <v>1367.2999999999993</v>
      </c>
    </row>
    <row r="496" spans="1:6" x14ac:dyDescent="0.25">
      <c r="A496" s="11"/>
      <c r="B496" t="s">
        <v>29</v>
      </c>
      <c r="C496" t="s">
        <v>393</v>
      </c>
      <c r="E496" s="17">
        <v>4</v>
      </c>
      <c r="F496" s="16">
        <f>IF(Tableau134[[#This Row],[Colonne1]]="","",F495+Tableau134[[#This Row],[Colonne3]]-Tableau134[[#This Row],[Colonne4]])</f>
        <v>1363.2999999999993</v>
      </c>
    </row>
    <row r="497" spans="1:6" x14ac:dyDescent="0.25">
      <c r="A497" s="11"/>
      <c r="B497" t="s">
        <v>12</v>
      </c>
      <c r="E497" s="17">
        <v>0.85</v>
      </c>
      <c r="F497" s="59">
        <f>IF(Tableau134[[#This Row],[Colonne1]]="","",F496+Tableau134[[#This Row],[Colonne3]]-Tableau134[[#This Row],[Colonne4]])</f>
        <v>1362.4499999999994</v>
      </c>
    </row>
    <row r="498" spans="1:6" x14ac:dyDescent="0.25">
      <c r="A498" s="11">
        <v>44805</v>
      </c>
      <c r="B498" t="s">
        <v>276</v>
      </c>
      <c r="C498" t="s">
        <v>411</v>
      </c>
      <c r="E498" s="17">
        <v>39.630000000000003</v>
      </c>
      <c r="F498" s="16">
        <f>IF(Tableau134[[#This Row],[Colonne1]]="","",F497+Tableau134[[#This Row],[Colonne3]]-Tableau134[[#This Row],[Colonne4]])</f>
        <v>1322.8199999999993</v>
      </c>
    </row>
    <row r="499" spans="1:6" x14ac:dyDescent="0.25">
      <c r="A499" s="11"/>
      <c r="B499" t="s">
        <v>112</v>
      </c>
      <c r="C499" t="s">
        <v>393</v>
      </c>
      <c r="E499" s="17">
        <v>5</v>
      </c>
      <c r="F499" s="16">
        <f>IF(Tableau134[[#This Row],[Colonne1]]="","",F498+Tableau134[[#This Row],[Colonne3]]-Tableau134[[#This Row],[Colonne4]])</f>
        <v>1317.8199999999993</v>
      </c>
    </row>
    <row r="500" spans="1:6" x14ac:dyDescent="0.25">
      <c r="A500" s="11"/>
      <c r="B500" t="s">
        <v>19</v>
      </c>
      <c r="C500" t="s">
        <v>412</v>
      </c>
      <c r="E500" s="17">
        <v>3.4</v>
      </c>
      <c r="F500" s="16">
        <f>IF(Tableau134[[#This Row],[Colonne1]]="","",F499+Tableau134[[#This Row],[Colonne3]]-Tableau134[[#This Row],[Colonne4]])</f>
        <v>1314.4199999999992</v>
      </c>
    </row>
    <row r="501" spans="1:6" x14ac:dyDescent="0.25">
      <c r="A501" s="11"/>
      <c r="B501" t="s">
        <v>12</v>
      </c>
      <c r="E501" s="17">
        <v>1.33</v>
      </c>
      <c r="F501" s="16">
        <f>IF(Tableau134[[#This Row],[Colonne1]]="","",F500+Tableau134[[#This Row],[Colonne3]]-Tableau134[[#This Row],[Colonne4]])</f>
        <v>1313.0899999999992</v>
      </c>
    </row>
    <row r="502" spans="1:6" x14ac:dyDescent="0.25">
      <c r="A502" s="11">
        <v>44806</v>
      </c>
      <c r="B502" t="s">
        <v>29</v>
      </c>
      <c r="C502" t="s">
        <v>310</v>
      </c>
      <c r="E502" s="17">
        <v>40</v>
      </c>
      <c r="F502" s="16">
        <f>IF(Tableau134[[#This Row],[Colonne1]]="","",F501+Tableau134[[#This Row],[Colonne3]]-Tableau134[[#This Row],[Colonne4]])</f>
        <v>1273.0899999999992</v>
      </c>
    </row>
    <row r="503" spans="1:6" x14ac:dyDescent="0.25">
      <c r="A503" s="11"/>
      <c r="B503" t="s">
        <v>29</v>
      </c>
      <c r="C503" t="s">
        <v>393</v>
      </c>
      <c r="E503" s="17">
        <v>4</v>
      </c>
      <c r="F503" s="16">
        <f>IF(Tableau134[[#This Row],[Colonne1]]="","",F502+Tableau134[[#This Row],[Colonne3]]-Tableau134[[#This Row],[Colonne4]])</f>
        <v>1269.0899999999992</v>
      </c>
    </row>
    <row r="504" spans="1:6" x14ac:dyDescent="0.25">
      <c r="A504" s="11"/>
      <c r="B504" t="s">
        <v>112</v>
      </c>
      <c r="C504" t="s">
        <v>393</v>
      </c>
      <c r="E504" s="17">
        <v>4</v>
      </c>
      <c r="F504" s="16">
        <f>IF(Tableau134[[#This Row],[Colonne1]]="","",F503+Tableau134[[#This Row],[Colonne3]]-Tableau134[[#This Row],[Colonne4]])</f>
        <v>1265.0899999999992</v>
      </c>
    </row>
    <row r="505" spans="1:6" x14ac:dyDescent="0.25">
      <c r="A505" s="11"/>
      <c r="B505" t="s">
        <v>13</v>
      </c>
      <c r="C505" t="s">
        <v>17</v>
      </c>
      <c r="E505" s="17">
        <v>3.2</v>
      </c>
      <c r="F505" s="16">
        <f>IF(Tableau134[[#This Row],[Colonne1]]="","",F504+Tableau134[[#This Row],[Colonne3]]-Tableau134[[#This Row],[Colonne4]])</f>
        <v>1261.8899999999992</v>
      </c>
    </row>
    <row r="506" spans="1:6" x14ac:dyDescent="0.25">
      <c r="A506" s="11"/>
      <c r="B506" t="s">
        <v>13</v>
      </c>
      <c r="C506" t="s">
        <v>408</v>
      </c>
      <c r="E506" s="17">
        <v>1.7</v>
      </c>
      <c r="F506" s="16">
        <f>IF(Tableau134[[#This Row],[Colonne1]]="","",F505+Tableau134[[#This Row],[Colonne3]]-Tableau134[[#This Row],[Colonne4]])</f>
        <v>1260.1899999999991</v>
      </c>
    </row>
    <row r="507" spans="1:6" x14ac:dyDescent="0.25">
      <c r="A507" s="11"/>
      <c r="B507" t="s">
        <v>12</v>
      </c>
      <c r="E507" s="17">
        <v>0.97</v>
      </c>
      <c r="F507" s="16">
        <f>IF(Tableau134[[#This Row],[Colonne1]]="","",F506+Tableau134[[#This Row],[Colonne3]]-Tableau134[[#This Row],[Colonne4]])</f>
        <v>1259.2199999999991</v>
      </c>
    </row>
    <row r="508" spans="1:6" x14ac:dyDescent="0.25">
      <c r="A508" s="11">
        <v>44807</v>
      </c>
      <c r="B508" t="s">
        <v>13</v>
      </c>
      <c r="C508" t="s">
        <v>409</v>
      </c>
      <c r="E508" s="17">
        <v>11.04</v>
      </c>
      <c r="F508" s="16">
        <f>IF(Tableau134[[#This Row],[Colonne1]]="","",F507+Tableau134[[#This Row],[Colonne3]]-Tableau134[[#This Row],[Colonne4]])</f>
        <v>1248.1799999999992</v>
      </c>
    </row>
    <row r="509" spans="1:6" x14ac:dyDescent="0.25">
      <c r="A509" s="11"/>
      <c r="B509" t="s">
        <v>29</v>
      </c>
      <c r="C509" t="s">
        <v>393</v>
      </c>
      <c r="E509" s="17">
        <v>4</v>
      </c>
      <c r="F509" s="16">
        <f>IF(Tableau134[[#This Row],[Colonne1]]="","",F508+Tableau134[[#This Row],[Colonne3]]-Tableau134[[#This Row],[Colonne4]])</f>
        <v>1244.1799999999992</v>
      </c>
    </row>
    <row r="510" spans="1:6" x14ac:dyDescent="0.25">
      <c r="A510" s="11"/>
      <c r="B510" t="s">
        <v>19</v>
      </c>
      <c r="C510" t="s">
        <v>93</v>
      </c>
      <c r="E510" s="17">
        <v>3.75</v>
      </c>
      <c r="F510" s="16">
        <f>IF(Tableau134[[#This Row],[Colonne1]]="","",F509+Tableau134[[#This Row],[Colonne3]]-Tableau134[[#This Row],[Colonne4]])</f>
        <v>1240.4299999999992</v>
      </c>
    </row>
    <row r="511" spans="1:6" x14ac:dyDescent="0.25">
      <c r="A511" s="11"/>
      <c r="B511" t="s">
        <v>13</v>
      </c>
      <c r="C511" t="s">
        <v>25</v>
      </c>
      <c r="E511" s="17">
        <v>2.9</v>
      </c>
      <c r="F511" s="16">
        <f>IF(Tableau134[[#This Row],[Colonne1]]="","",F510+Tableau134[[#This Row],[Colonne3]]-Tableau134[[#This Row],[Colonne4]])</f>
        <v>1237.5299999999991</v>
      </c>
    </row>
    <row r="512" spans="1:6" x14ac:dyDescent="0.25">
      <c r="A512" s="11"/>
      <c r="B512" t="s">
        <v>12</v>
      </c>
      <c r="E512" s="17">
        <v>1.1000000000000001</v>
      </c>
      <c r="F512" s="16">
        <f>IF(Tableau134[[#This Row],[Colonne1]]="","",F511+Tableau134[[#This Row],[Colonne3]]-Tableau134[[#This Row],[Colonne4]])</f>
        <v>1236.4299999999992</v>
      </c>
    </row>
    <row r="513" spans="1:6" x14ac:dyDescent="0.25">
      <c r="A513" s="11">
        <v>44808</v>
      </c>
      <c r="B513" t="s">
        <v>29</v>
      </c>
      <c r="C513" t="s">
        <v>393</v>
      </c>
      <c r="E513" s="17">
        <v>5</v>
      </c>
      <c r="F513" s="16">
        <f>IF(Tableau134[[#This Row],[Colonne1]]="","",F512+Tableau134[[#This Row],[Colonne3]]-Tableau134[[#This Row],[Colonne4]])</f>
        <v>1231.4299999999992</v>
      </c>
    </row>
    <row r="514" spans="1:6" x14ac:dyDescent="0.25">
      <c r="A514" s="11"/>
      <c r="B514" t="s">
        <v>12</v>
      </c>
      <c r="E514" s="17">
        <v>1.31</v>
      </c>
      <c r="F514" s="16">
        <f>IF(Tableau134[[#This Row],[Colonne1]]="","",F513+Tableau134[[#This Row],[Colonne3]]-Tableau134[[#This Row],[Colonne4]])</f>
        <v>1230.1199999999992</v>
      </c>
    </row>
    <row r="515" spans="1:6" x14ac:dyDescent="0.25">
      <c r="A515" s="11">
        <v>44809</v>
      </c>
      <c r="B515" t="s">
        <v>29</v>
      </c>
      <c r="C515" t="s">
        <v>393</v>
      </c>
      <c r="E515" s="17">
        <v>4</v>
      </c>
      <c r="F515" s="16">
        <f>IF(Tableau134[[#This Row],[Colonne1]]="","",F514+Tableau134[[#This Row],[Colonne3]]-Tableau134[[#This Row],[Colonne4]])</f>
        <v>1226.1199999999992</v>
      </c>
    </row>
    <row r="516" spans="1:6" x14ac:dyDescent="0.25">
      <c r="A516" s="11">
        <v>44810</v>
      </c>
      <c r="B516" t="s">
        <v>120</v>
      </c>
      <c r="C516" t="s">
        <v>413</v>
      </c>
      <c r="E516" s="17">
        <v>17.95</v>
      </c>
      <c r="F516" s="16">
        <f>IF(Tableau134[[#This Row],[Colonne1]]="","",F515+Tableau134[[#This Row],[Colonne3]]-Tableau134[[#This Row],[Colonne4]])</f>
        <v>1208.1699999999992</v>
      </c>
    </row>
    <row r="517" spans="1:6" x14ac:dyDescent="0.25">
      <c r="A517" s="11"/>
      <c r="B517" t="s">
        <v>29</v>
      </c>
      <c r="C517" t="s">
        <v>393</v>
      </c>
      <c r="E517" s="17">
        <v>4</v>
      </c>
      <c r="F517" s="16">
        <f>IF(Tableau134[[#This Row],[Colonne1]]="","",F516+Tableau134[[#This Row],[Colonne3]]-Tableau134[[#This Row],[Colonne4]])</f>
        <v>1204.1699999999992</v>
      </c>
    </row>
    <row r="518" spans="1:6" x14ac:dyDescent="0.25">
      <c r="A518" s="11"/>
      <c r="B518" t="s">
        <v>13</v>
      </c>
      <c r="C518" t="s">
        <v>409</v>
      </c>
      <c r="E518" s="17">
        <v>4</v>
      </c>
      <c r="F518" s="16">
        <f>IF(Tableau134[[#This Row],[Colonne1]]="","",F517+Tableau134[[#This Row],[Colonne3]]-Tableau134[[#This Row],[Colonne4]])</f>
        <v>1200.1699999999992</v>
      </c>
    </row>
    <row r="519" spans="1:6" x14ac:dyDescent="0.25">
      <c r="A519" s="11">
        <v>44811</v>
      </c>
      <c r="B519" t="s">
        <v>13</v>
      </c>
      <c r="C519" t="s">
        <v>14</v>
      </c>
      <c r="E519" s="17">
        <v>22.72</v>
      </c>
      <c r="F519" s="16">
        <f>IF(Tableau134[[#This Row],[Colonne1]]="","",F518+Tableau134[[#This Row],[Colonne3]]-Tableau134[[#This Row],[Colonne4]])</f>
        <v>1177.4499999999991</v>
      </c>
    </row>
    <row r="520" spans="1:6" x14ac:dyDescent="0.25">
      <c r="A520" s="11"/>
      <c r="B520" t="s">
        <v>6</v>
      </c>
      <c r="C520" t="s">
        <v>7</v>
      </c>
      <c r="E520" s="17">
        <v>19.57</v>
      </c>
      <c r="F520" s="16">
        <f>IF(Tableau134[[#This Row],[Colonne1]]="","",F519+Tableau134[[#This Row],[Colonne3]]-Tableau134[[#This Row],[Colonne4]])</f>
        <v>1157.8799999999992</v>
      </c>
    </row>
    <row r="521" spans="1:6" x14ac:dyDescent="0.25">
      <c r="A521" s="11"/>
      <c r="B521" t="s">
        <v>33</v>
      </c>
      <c r="C521" t="s">
        <v>305</v>
      </c>
      <c r="E521" s="17">
        <v>7.5</v>
      </c>
      <c r="F521" s="16">
        <f>IF(Tableau134[[#This Row],[Colonne1]]="","",F520+Tableau134[[#This Row],[Colonne3]]-Tableau134[[#This Row],[Colonne4]])</f>
        <v>1150.3799999999992</v>
      </c>
    </row>
    <row r="522" spans="1:6" x14ac:dyDescent="0.25">
      <c r="A522" s="11"/>
      <c r="B522" t="s">
        <v>29</v>
      </c>
      <c r="C522" t="s">
        <v>393</v>
      </c>
      <c r="E522" s="17">
        <v>4</v>
      </c>
      <c r="F522" s="16">
        <f>IF(Tableau134[[#This Row],[Colonne1]]="","",F521+Tableau134[[#This Row],[Colonne3]]-Tableau134[[#This Row],[Colonne4]])</f>
        <v>1146.3799999999992</v>
      </c>
    </row>
    <row r="523" spans="1:6" x14ac:dyDescent="0.25">
      <c r="A523" s="11"/>
      <c r="B523" t="s">
        <v>12</v>
      </c>
      <c r="E523" s="17">
        <v>0.05</v>
      </c>
      <c r="F523" s="16">
        <f>IF(Tableau134[[#This Row],[Colonne1]]="","",F522+Tableau134[[#This Row],[Colonne3]]-Tableau134[[#This Row],[Colonne4]])</f>
        <v>1146.3299999999992</v>
      </c>
    </row>
    <row r="524" spans="1:6" x14ac:dyDescent="0.25">
      <c r="A524" s="11">
        <v>44812</v>
      </c>
      <c r="B524" t="s">
        <v>243</v>
      </c>
      <c r="C524" t="s">
        <v>414</v>
      </c>
      <c r="E524" s="17">
        <v>24.93</v>
      </c>
      <c r="F524" s="16">
        <f>IF(Tableau134[[#This Row],[Colonne1]]="","",F523+Tableau134[[#This Row],[Colonne3]]-Tableau134[[#This Row],[Colonne4]])</f>
        <v>1121.3999999999992</v>
      </c>
    </row>
    <row r="525" spans="1:6" x14ac:dyDescent="0.25">
      <c r="A525" s="11"/>
      <c r="B525" t="s">
        <v>13</v>
      </c>
      <c r="C525" t="s">
        <v>262</v>
      </c>
      <c r="E525" s="17">
        <v>10</v>
      </c>
      <c r="F525" s="16">
        <f>IF(Tableau134[[#This Row],[Colonne1]]="","",F524+Tableau134[[#This Row],[Colonne3]]-Tableau134[[#This Row],[Colonne4]])</f>
        <v>1111.3999999999992</v>
      </c>
    </row>
    <row r="526" spans="1:6" x14ac:dyDescent="0.25">
      <c r="A526" s="11"/>
      <c r="B526" t="s">
        <v>243</v>
      </c>
      <c r="C526" t="s">
        <v>415</v>
      </c>
      <c r="E526" s="17">
        <v>8.49</v>
      </c>
      <c r="F526" s="16">
        <f>IF(Tableau134[[#This Row],[Colonne1]]="","",F525+Tableau134[[#This Row],[Colonne3]]-Tableau134[[#This Row],[Colonne4]])</f>
        <v>1102.9099999999992</v>
      </c>
    </row>
    <row r="527" spans="1:6" x14ac:dyDescent="0.25">
      <c r="A527" s="11"/>
      <c r="B527" t="s">
        <v>13</v>
      </c>
      <c r="C527" t="s">
        <v>231</v>
      </c>
      <c r="E527" s="17">
        <v>4.5</v>
      </c>
      <c r="F527" s="16">
        <f>IF(Tableau134[[#This Row],[Colonne1]]="","",F526+Tableau134[[#This Row],[Colonne3]]-Tableau134[[#This Row],[Colonne4]])</f>
        <v>1098.4099999999992</v>
      </c>
    </row>
    <row r="528" spans="1:6" x14ac:dyDescent="0.25">
      <c r="A528" s="11"/>
      <c r="B528" t="s">
        <v>29</v>
      </c>
      <c r="C528" t="s">
        <v>393</v>
      </c>
      <c r="E528" s="17">
        <v>4</v>
      </c>
      <c r="F528" s="16">
        <f>IF(Tableau134[[#This Row],[Colonne1]]="","",F527+Tableau134[[#This Row],[Colonne3]]-Tableau134[[#This Row],[Colonne4]])</f>
        <v>1094.4099999999992</v>
      </c>
    </row>
    <row r="529" spans="1:6" x14ac:dyDescent="0.25">
      <c r="A529" s="11"/>
      <c r="B529" t="s">
        <v>12</v>
      </c>
      <c r="E529" s="17">
        <v>0.43</v>
      </c>
      <c r="F529" s="16">
        <f>IF(Tableau134[[#This Row],[Colonne1]]="","",F528+Tableau134[[#This Row],[Colonne3]]-Tableau134[[#This Row],[Colonne4]])</f>
        <v>1093.9799999999991</v>
      </c>
    </row>
    <row r="530" spans="1:6" x14ac:dyDescent="0.25">
      <c r="A530" s="11">
        <v>44813</v>
      </c>
      <c r="B530" t="s">
        <v>29</v>
      </c>
      <c r="C530" t="s">
        <v>310</v>
      </c>
      <c r="E530" s="17">
        <v>40.01</v>
      </c>
      <c r="F530" s="16">
        <f>IF(Tableau134[[#This Row],[Colonne1]]="","",F529+Tableau134[[#This Row],[Colonne3]]-Tableau134[[#This Row],[Colonne4]])</f>
        <v>1053.9699999999991</v>
      </c>
    </row>
    <row r="531" spans="1:6" x14ac:dyDescent="0.25">
      <c r="A531" s="11"/>
      <c r="B531" t="s">
        <v>19</v>
      </c>
      <c r="C531" t="s">
        <v>93</v>
      </c>
      <c r="E531" s="17">
        <v>7.5</v>
      </c>
      <c r="F531" s="16">
        <f>IF(Tableau134[[#This Row],[Colonne1]]="","",F530+Tableau134[[#This Row],[Colonne3]]-Tableau134[[#This Row],[Colonne4]])</f>
        <v>1046.4699999999991</v>
      </c>
    </row>
    <row r="532" spans="1:6" x14ac:dyDescent="0.25">
      <c r="A532" s="11"/>
      <c r="B532" t="s">
        <v>29</v>
      </c>
      <c r="C532" t="s">
        <v>393</v>
      </c>
      <c r="E532" s="17">
        <v>4</v>
      </c>
      <c r="F532" s="16">
        <f>IF(Tableau134[[#This Row],[Colonne1]]="","",F531+Tableau134[[#This Row],[Colonne3]]-Tableau134[[#This Row],[Colonne4]])</f>
        <v>1042.4699999999991</v>
      </c>
    </row>
    <row r="533" spans="1:6" x14ac:dyDescent="0.25">
      <c r="A533" s="11"/>
      <c r="B533" t="s">
        <v>13</v>
      </c>
      <c r="C533" t="s">
        <v>25</v>
      </c>
      <c r="E533" s="17">
        <v>2.8</v>
      </c>
      <c r="F533" s="16">
        <f>IF(Tableau134[[#This Row],[Colonne1]]="","",F532+Tableau134[[#This Row],[Colonne3]]-Tableau134[[#This Row],[Colonne4]])</f>
        <v>1039.6699999999992</v>
      </c>
    </row>
    <row r="534" spans="1:6" x14ac:dyDescent="0.25">
      <c r="A534" s="11"/>
      <c r="B534" t="s">
        <v>12</v>
      </c>
      <c r="E534" s="17">
        <v>1.08</v>
      </c>
      <c r="F534" s="16">
        <f>IF(Tableau134[[#This Row],[Colonne1]]="","",F533+Tableau134[[#This Row],[Colonne3]]-Tableau134[[#This Row],[Colonne4]])</f>
        <v>1038.5899999999992</v>
      </c>
    </row>
    <row r="535" spans="1:6" x14ac:dyDescent="0.25">
      <c r="A535" s="11">
        <v>44814</v>
      </c>
      <c r="B535" t="s">
        <v>276</v>
      </c>
      <c r="C535" t="s">
        <v>53</v>
      </c>
      <c r="E535" s="17">
        <v>11.06</v>
      </c>
      <c r="F535" s="16">
        <f>IF(Tableau134[[#This Row],[Colonne1]]="","",F534+Tableau134[[#This Row],[Colonne3]]-Tableau134[[#This Row],[Colonne4]])</f>
        <v>1027.5299999999993</v>
      </c>
    </row>
    <row r="536" spans="1:6" x14ac:dyDescent="0.25">
      <c r="A536" s="11"/>
      <c r="B536" t="s">
        <v>13</v>
      </c>
      <c r="C536" t="s">
        <v>231</v>
      </c>
      <c r="E536" s="17">
        <v>6</v>
      </c>
      <c r="F536" s="16">
        <f>IF(Tableau134[[#This Row],[Colonne1]]="","",F535+Tableau134[[#This Row],[Colonne3]]-Tableau134[[#This Row],[Colonne4]])</f>
        <v>1021.5299999999993</v>
      </c>
    </row>
    <row r="537" spans="1:6" x14ac:dyDescent="0.25">
      <c r="A537" s="11"/>
      <c r="B537" t="s">
        <v>15</v>
      </c>
      <c r="C537" t="s">
        <v>11</v>
      </c>
      <c r="E537" s="17">
        <v>3.55</v>
      </c>
      <c r="F537" s="16">
        <f>IF(Tableau134[[#This Row],[Colonne1]]="","",F536+Tableau134[[#This Row],[Colonne3]]-Tableau134[[#This Row],[Colonne4]])</f>
        <v>1017.9799999999993</v>
      </c>
    </row>
    <row r="538" spans="1:6" x14ac:dyDescent="0.25">
      <c r="A538" s="11"/>
      <c r="B538" t="s">
        <v>13</v>
      </c>
      <c r="C538" t="s">
        <v>25</v>
      </c>
      <c r="E538" s="17">
        <v>2.9</v>
      </c>
      <c r="F538" s="16">
        <f>IF(Tableau134[[#This Row],[Colonne1]]="","",F537+Tableau134[[#This Row],[Colonne3]]-Tableau134[[#This Row],[Colonne4]])</f>
        <v>1015.0799999999994</v>
      </c>
    </row>
    <row r="539" spans="1:6" x14ac:dyDescent="0.25">
      <c r="A539" s="11"/>
      <c r="B539" t="s">
        <v>19</v>
      </c>
      <c r="C539" t="s">
        <v>93</v>
      </c>
      <c r="E539" s="17">
        <v>1.9</v>
      </c>
      <c r="F539" s="16">
        <f>IF(Tableau134[[#This Row],[Colonne1]]="","",F538+Tableau134[[#This Row],[Colonne3]]-Tableau134[[#This Row],[Colonne4]])</f>
        <v>1013.1799999999994</v>
      </c>
    </row>
    <row r="540" spans="1:6" x14ac:dyDescent="0.25">
      <c r="A540" s="11"/>
      <c r="B540" t="s">
        <v>12</v>
      </c>
      <c r="E540" s="17">
        <v>1.69</v>
      </c>
      <c r="F540" s="16">
        <f>IF(Tableau134[[#This Row],[Colonne1]]="","",F539+Tableau134[[#This Row],[Colonne3]]-Tableau134[[#This Row],[Colonne4]])</f>
        <v>1011.4899999999993</v>
      </c>
    </row>
    <row r="541" spans="1:6" x14ac:dyDescent="0.25">
      <c r="A541" s="11"/>
      <c r="B541" t="s">
        <v>15</v>
      </c>
      <c r="C541" t="s">
        <v>338</v>
      </c>
      <c r="E541" s="17">
        <v>1</v>
      </c>
      <c r="F541" s="16">
        <f>IF(Tableau134[[#This Row],[Colonne1]]="","",F540+Tableau134[[#This Row],[Colonne3]]-Tableau134[[#This Row],[Colonne4]])</f>
        <v>1010.4899999999993</v>
      </c>
    </row>
    <row r="542" spans="1:6" x14ac:dyDescent="0.25">
      <c r="A542" s="11">
        <v>44815</v>
      </c>
      <c r="B542" t="s">
        <v>13</v>
      </c>
      <c r="C542" t="s">
        <v>231</v>
      </c>
      <c r="E542" s="17">
        <v>13.9</v>
      </c>
      <c r="F542" s="16">
        <f>IF(Tableau134[[#This Row],[Colonne1]]="","",F541+Tableau134[[#This Row],[Colonne3]]-Tableau134[[#This Row],[Colonne4]])</f>
        <v>996.58999999999935</v>
      </c>
    </row>
    <row r="543" spans="1:6" x14ac:dyDescent="0.25">
      <c r="A543" s="11"/>
      <c r="B543" t="s">
        <v>12</v>
      </c>
      <c r="E543" s="17">
        <v>1.59</v>
      </c>
      <c r="F543" s="16">
        <f>IF(Tableau134[[#This Row],[Colonne1]]="","",F542+Tableau134[[#This Row],[Colonne3]]-Tableau134[[#This Row],[Colonne4]])</f>
        <v>994.99999999999932</v>
      </c>
    </row>
    <row r="544" spans="1:6" x14ac:dyDescent="0.25">
      <c r="A544" s="11">
        <v>44816</v>
      </c>
      <c r="B544" t="s">
        <v>12</v>
      </c>
      <c r="E544" s="17">
        <v>0.1</v>
      </c>
      <c r="F544" s="16">
        <f>IF(Tableau134[[#This Row],[Colonne1]]="","",F543+Tableau134[[#This Row],[Colonne3]]-Tableau134[[#This Row],[Colonne4]])</f>
        <v>994.8999999999993</v>
      </c>
    </row>
    <row r="545" spans="1:6" x14ac:dyDescent="0.25">
      <c r="A545" s="11">
        <v>44817</v>
      </c>
      <c r="B545" t="s">
        <v>33</v>
      </c>
      <c r="C545" t="s">
        <v>126</v>
      </c>
      <c r="E545" s="17">
        <v>136.05000000000001</v>
      </c>
      <c r="F545" s="16">
        <f>IF(Tableau134[[#This Row],[Colonne1]]="","",F544+Tableau134[[#This Row],[Colonne3]]-Tableau134[[#This Row],[Colonne4]])</f>
        <v>858.84999999999923</v>
      </c>
    </row>
    <row r="546" spans="1:6" x14ac:dyDescent="0.25">
      <c r="A546" s="11"/>
      <c r="B546" t="s">
        <v>13</v>
      </c>
      <c r="C546" t="s">
        <v>17</v>
      </c>
      <c r="E546" s="17">
        <v>20.83</v>
      </c>
      <c r="F546" s="16">
        <f>IF(Tableau134[[#This Row],[Colonne1]]="","",F545+Tableau134[[#This Row],[Colonne3]]-Tableau134[[#This Row],[Colonne4]])</f>
        <v>838.01999999999919</v>
      </c>
    </row>
    <row r="547" spans="1:6" x14ac:dyDescent="0.25">
      <c r="A547" s="11">
        <v>44818</v>
      </c>
      <c r="B547" t="s">
        <v>112</v>
      </c>
      <c r="C547" t="s">
        <v>345</v>
      </c>
      <c r="E547" s="17">
        <v>209.72</v>
      </c>
      <c r="F547" s="16">
        <f>IF(Tableau134[[#This Row],[Colonne1]]="","",F546+Tableau134[[#This Row],[Colonne3]]-Tableau134[[#This Row],[Colonne4]])</f>
        <v>628.29999999999916</v>
      </c>
    </row>
    <row r="548" spans="1:6" x14ac:dyDescent="0.25">
      <c r="A548" s="11"/>
      <c r="B548" t="s">
        <v>13</v>
      </c>
      <c r="C548" t="s">
        <v>14</v>
      </c>
      <c r="E548" s="17">
        <v>52.01</v>
      </c>
      <c r="F548" s="16">
        <f>IF(Tableau134[[#This Row],[Colonne1]]="","",F547+Tableau134[[#This Row],[Colonne3]]-Tableau134[[#This Row],[Colonne4]])</f>
        <v>576.28999999999917</v>
      </c>
    </row>
    <row r="549" spans="1:6" x14ac:dyDescent="0.25">
      <c r="A549" s="11"/>
      <c r="B549" t="s">
        <v>13</v>
      </c>
      <c r="C549" t="s">
        <v>262</v>
      </c>
      <c r="E549" s="17">
        <v>7.63</v>
      </c>
      <c r="F549" s="16">
        <f>IF(Tableau134[[#This Row],[Colonne1]]="","",F548+Tableau134[[#This Row],[Colonne3]]-Tableau134[[#This Row],[Colonne4]])</f>
        <v>568.65999999999917</v>
      </c>
    </row>
    <row r="550" spans="1:6" x14ac:dyDescent="0.25">
      <c r="A550" s="11"/>
      <c r="B550" t="s">
        <v>12</v>
      </c>
      <c r="E550" s="17">
        <v>0.17</v>
      </c>
      <c r="F550" s="16">
        <f>IF(Tableau134[[#This Row],[Colonne1]]="","",F549+Tableau134[[#This Row],[Colonne3]]-Tableau134[[#This Row],[Colonne4]])</f>
        <v>568.48999999999921</v>
      </c>
    </row>
    <row r="551" spans="1:6" x14ac:dyDescent="0.25">
      <c r="A551" s="11">
        <v>44820</v>
      </c>
      <c r="B551" t="s">
        <v>19</v>
      </c>
      <c r="C551" t="s">
        <v>93</v>
      </c>
      <c r="E551" s="17">
        <v>5.7</v>
      </c>
      <c r="F551" s="16">
        <f>IF(Tableau134[[#This Row],[Colonne1]]="","",F550+Tableau134[[#This Row],[Colonne3]]-Tableau134[[#This Row],[Colonne4]])</f>
        <v>562.78999999999917</v>
      </c>
    </row>
    <row r="552" spans="1:6" x14ac:dyDescent="0.25">
      <c r="A552" s="11">
        <v>44821</v>
      </c>
      <c r="B552" t="s">
        <v>13</v>
      </c>
      <c r="C552" t="s">
        <v>25</v>
      </c>
      <c r="E552" s="17">
        <v>13.5</v>
      </c>
      <c r="F552" s="16">
        <f>IF(Tableau134[[#This Row],[Colonne1]]="","",F551+Tableau134[[#This Row],[Colonne3]]-Tableau134[[#This Row],[Colonne4]])</f>
        <v>549.28999999999917</v>
      </c>
    </row>
    <row r="553" spans="1:6" x14ac:dyDescent="0.25">
      <c r="A553" s="11"/>
      <c r="B553" t="s">
        <v>12</v>
      </c>
      <c r="E553" s="17">
        <v>0.3</v>
      </c>
      <c r="F553" s="16">
        <f>IF(Tableau134[[#This Row],[Colonne1]]="","",F552+Tableau134[[#This Row],[Colonne3]]-Tableau134[[#This Row],[Colonne4]])</f>
        <v>548.98999999999921</v>
      </c>
    </row>
    <row r="554" spans="1:6" x14ac:dyDescent="0.25">
      <c r="A554" s="11">
        <v>44822</v>
      </c>
      <c r="B554" t="s">
        <v>12</v>
      </c>
      <c r="E554" s="17">
        <v>0.5</v>
      </c>
      <c r="F554" s="16">
        <f>IF(Tableau134[[#This Row],[Colonne1]]="","",F553+Tableau134[[#This Row],[Colonne3]]-Tableau134[[#This Row],[Colonne4]])</f>
        <v>548.48999999999921</v>
      </c>
    </row>
    <row r="555" spans="1:6" x14ac:dyDescent="0.25">
      <c r="A555" s="11">
        <v>44823</v>
      </c>
      <c r="B555" t="s">
        <v>146</v>
      </c>
      <c r="C555" t="s">
        <v>417</v>
      </c>
      <c r="D555">
        <v>30</v>
      </c>
      <c r="E555" s="17"/>
      <c r="F555" s="16">
        <f>IF(Tableau134[[#This Row],[Colonne1]]="","",F554+Tableau134[[#This Row],[Colonne3]]-Tableau134[[#This Row],[Colonne4]])</f>
        <v>578.48999999999921</v>
      </c>
    </row>
    <row r="556" spans="1:6" x14ac:dyDescent="0.25">
      <c r="A556" s="11"/>
      <c r="B556" t="s">
        <v>44</v>
      </c>
      <c r="C556" t="s">
        <v>45</v>
      </c>
      <c r="E556" s="17">
        <v>93.34</v>
      </c>
      <c r="F556" s="16">
        <f>IF(Tableau134[[#This Row],[Colonne1]]="","",F555+Tableau134[[#This Row],[Colonne3]]-Tableau134[[#This Row],[Colonne4]])</f>
        <v>485.14999999999918</v>
      </c>
    </row>
    <row r="557" spans="1:6" x14ac:dyDescent="0.25">
      <c r="A557" s="11"/>
      <c r="B557" t="s">
        <v>19</v>
      </c>
      <c r="C557" t="s">
        <v>375</v>
      </c>
      <c r="E557" s="17">
        <v>8.9499999999999993</v>
      </c>
      <c r="F557" s="16">
        <f>IF(Tableau134[[#This Row],[Colonne1]]="","",F556+Tableau134[[#This Row],[Colonne3]]-Tableau134[[#This Row],[Colonne4]])</f>
        <v>476.19999999999919</v>
      </c>
    </row>
    <row r="558" spans="1:6" x14ac:dyDescent="0.25">
      <c r="A558" s="11">
        <v>44824</v>
      </c>
      <c r="B558" t="s">
        <v>42</v>
      </c>
      <c r="C558" t="s">
        <v>402</v>
      </c>
      <c r="E558" s="17">
        <v>146</v>
      </c>
      <c r="F558" s="16">
        <f>IF(Tableau134[[#This Row],[Colonne1]]="","",F557+Tableau134[[#This Row],[Colonne3]]-Tableau134[[#This Row],[Colonne4]])</f>
        <v>330.19999999999919</v>
      </c>
    </row>
    <row r="559" spans="1:6" x14ac:dyDescent="0.25">
      <c r="A559" s="11"/>
      <c r="B559" t="s">
        <v>15</v>
      </c>
      <c r="C559" t="s">
        <v>11</v>
      </c>
      <c r="E559" s="17">
        <v>2.75</v>
      </c>
      <c r="F559" s="16">
        <f>IF(Tableau134[[#This Row],[Colonne1]]="","",F558+Tableau134[[#This Row],[Colonne3]]-Tableau134[[#This Row],[Colonne4]])</f>
        <v>327.44999999999919</v>
      </c>
    </row>
    <row r="560" spans="1:6" x14ac:dyDescent="0.25">
      <c r="A560" s="11"/>
      <c r="B560" t="s">
        <v>12</v>
      </c>
      <c r="E560" s="17">
        <v>0.05</v>
      </c>
      <c r="F560" s="16">
        <f>IF(Tableau134[[#This Row],[Colonne1]]="","",F559+Tableau134[[#This Row],[Colonne3]]-Tableau134[[#This Row],[Colonne4]])</f>
        <v>327.39999999999918</v>
      </c>
    </row>
    <row r="561" spans="1:6" x14ac:dyDescent="0.25">
      <c r="A561" s="11">
        <v>44825</v>
      </c>
      <c r="B561" t="s">
        <v>13</v>
      </c>
      <c r="C561" t="s">
        <v>14</v>
      </c>
      <c r="E561" s="17">
        <v>59.2</v>
      </c>
      <c r="F561" s="16">
        <f>IF(Tableau134[[#This Row],[Colonne1]]="","",F560+Tableau134[[#This Row],[Colonne3]]-Tableau134[[#This Row],[Colonne4]])</f>
        <v>268.19999999999919</v>
      </c>
    </row>
    <row r="562" spans="1:6" x14ac:dyDescent="0.25">
      <c r="A562" s="11"/>
      <c r="B562" t="s">
        <v>29</v>
      </c>
      <c r="C562" t="s">
        <v>418</v>
      </c>
      <c r="E562" s="17">
        <v>40</v>
      </c>
      <c r="F562" s="16">
        <f>IF(Tableau134[[#This Row],[Colonne1]]="","",F561+Tableau134[[#This Row],[Colonne3]]-Tableau134[[#This Row],[Colonne4]])</f>
        <v>228.19999999999919</v>
      </c>
    </row>
    <row r="563" spans="1:6" x14ac:dyDescent="0.25">
      <c r="A563" s="11"/>
      <c r="B563" t="s">
        <v>15</v>
      </c>
      <c r="C563" t="s">
        <v>419</v>
      </c>
      <c r="E563" s="17">
        <v>28.9</v>
      </c>
      <c r="F563" s="16">
        <f>IF(Tableau134[[#This Row],[Colonne1]]="","",F562+Tableau134[[#This Row],[Colonne3]]-Tableau134[[#This Row],[Colonne4]])</f>
        <v>199.29999999999919</v>
      </c>
    </row>
    <row r="564" spans="1:6" x14ac:dyDescent="0.25">
      <c r="A564" s="11"/>
      <c r="B564" t="s">
        <v>13</v>
      </c>
      <c r="C564" t="s">
        <v>262</v>
      </c>
      <c r="E564" s="17">
        <v>10.19</v>
      </c>
      <c r="F564" s="16">
        <f>IF(Tableau134[[#This Row],[Colonne1]]="","",F563+Tableau134[[#This Row],[Colonne3]]-Tableau134[[#This Row],[Colonne4]])</f>
        <v>189.10999999999919</v>
      </c>
    </row>
    <row r="565" spans="1:6" x14ac:dyDescent="0.25">
      <c r="A565" s="11"/>
      <c r="B565" t="s">
        <v>13</v>
      </c>
      <c r="C565" t="s">
        <v>17</v>
      </c>
      <c r="E565" s="17">
        <v>9.7799999999999994</v>
      </c>
      <c r="F565" s="16">
        <f>IF(Tableau134[[#This Row],[Colonne1]]="","",F564+Tableau134[[#This Row],[Colonne3]]-Tableau134[[#This Row],[Colonne4]])</f>
        <v>179.32999999999919</v>
      </c>
    </row>
    <row r="566" spans="1:6" x14ac:dyDescent="0.25">
      <c r="A566" s="11"/>
      <c r="B566" t="s">
        <v>13</v>
      </c>
      <c r="C566" t="s">
        <v>420</v>
      </c>
      <c r="E566" s="17">
        <v>0.7</v>
      </c>
      <c r="F566" s="16">
        <f>IF(Tableau134[[#This Row],[Colonne1]]="","",F565+Tableau134[[#This Row],[Colonne3]]-Tableau134[[#This Row],[Colonne4]])</f>
        <v>178.6299999999992</v>
      </c>
    </row>
    <row r="567" spans="1:6" x14ac:dyDescent="0.25">
      <c r="A567" s="11"/>
      <c r="B567" t="s">
        <v>12</v>
      </c>
      <c r="E567" s="17">
        <v>0.25</v>
      </c>
      <c r="F567" s="16">
        <f>IF(Tableau134[[#This Row],[Colonne1]]="","",F566+Tableau134[[#This Row],[Colonne3]]-Tableau134[[#This Row],[Colonne4]])</f>
        <v>178.3799999999992</v>
      </c>
    </row>
    <row r="568" spans="1:6" x14ac:dyDescent="0.25">
      <c r="A568" s="11">
        <v>44826</v>
      </c>
      <c r="B568" t="s">
        <v>13</v>
      </c>
      <c r="C568" t="s">
        <v>17</v>
      </c>
      <c r="E568" s="17">
        <v>5.49</v>
      </c>
      <c r="F568" s="16">
        <f>IF(Tableau134[[#This Row],[Colonne1]]="","",F567+Tableau134[[#This Row],[Colonne3]]-Tableau134[[#This Row],[Colonne4]])</f>
        <v>172.88999999999919</v>
      </c>
    </row>
    <row r="569" spans="1:6" x14ac:dyDescent="0.25">
      <c r="A569" s="11"/>
      <c r="B569" t="s">
        <v>12</v>
      </c>
      <c r="E569" s="17">
        <v>0.62</v>
      </c>
      <c r="F569" s="16">
        <f>IF(Tableau134[[#This Row],[Colonne1]]="","",F568+Tableau134[[#This Row],[Colonne3]]-Tableau134[[#This Row],[Colonne4]])</f>
        <v>172.26999999999919</v>
      </c>
    </row>
    <row r="570" spans="1:6" x14ac:dyDescent="0.25">
      <c r="A570" s="11">
        <v>44827</v>
      </c>
      <c r="B570" t="s">
        <v>4</v>
      </c>
      <c r="D570">
        <v>2033.3</v>
      </c>
      <c r="E570" s="17"/>
      <c r="F570" s="16">
        <f>IF(Tableau134[[#This Row],[Colonne1]]="","",F569+Tableau134[[#This Row],[Colonne3]]-Tableau134[[#This Row],[Colonne4]])</f>
        <v>2205.5699999999993</v>
      </c>
    </row>
    <row r="571" spans="1:6" x14ac:dyDescent="0.25">
      <c r="A571" s="11"/>
      <c r="B571" t="s">
        <v>13</v>
      </c>
      <c r="C571" t="s">
        <v>23</v>
      </c>
      <c r="E571" s="17">
        <v>19.96</v>
      </c>
      <c r="F571" s="16">
        <f>IF(Tableau134[[#This Row],[Colonne1]]="","",F570+Tableau134[[#This Row],[Colonne3]]-Tableau134[[#This Row],[Colonne4]])</f>
        <v>2185.6099999999992</v>
      </c>
    </row>
    <row r="572" spans="1:6" x14ac:dyDescent="0.25">
      <c r="A572" s="11"/>
      <c r="B572" t="s">
        <v>19</v>
      </c>
      <c r="C572" t="s">
        <v>93</v>
      </c>
      <c r="E572" s="17">
        <v>9.1999999999999993</v>
      </c>
      <c r="F572" s="16">
        <f>IF(Tableau134[[#This Row],[Colonne1]]="","",F571+Tableau134[[#This Row],[Colonne3]]-Tableau134[[#This Row],[Colonne4]])</f>
        <v>2176.4099999999994</v>
      </c>
    </row>
    <row r="573" spans="1:6" x14ac:dyDescent="0.25">
      <c r="A573" s="11"/>
      <c r="B573" t="s">
        <v>12</v>
      </c>
      <c r="E573" s="17">
        <v>0.51</v>
      </c>
      <c r="F573" s="16">
        <f>IF(Tableau134[[#This Row],[Colonne1]]="","",F572+Tableau134[[#This Row],[Colonne3]]-Tableau134[[#This Row],[Colonne4]])</f>
        <v>2175.8999999999992</v>
      </c>
    </row>
    <row r="574" spans="1:6" x14ac:dyDescent="0.25">
      <c r="A574" s="11">
        <v>44828</v>
      </c>
      <c r="B574" t="s">
        <v>26</v>
      </c>
      <c r="C574" t="s">
        <v>27</v>
      </c>
      <c r="E574" s="17">
        <v>210</v>
      </c>
      <c r="F574" s="16">
        <f>IF(Tableau134[[#This Row],[Colonne1]]="","",F573+Tableau134[[#This Row],[Colonne3]]-Tableau134[[#This Row],[Colonne4]])</f>
        <v>1965.8999999999992</v>
      </c>
    </row>
    <row r="575" spans="1:6" x14ac:dyDescent="0.25">
      <c r="A575" s="11"/>
      <c r="B575" t="s">
        <v>33</v>
      </c>
      <c r="C575" t="s">
        <v>421</v>
      </c>
      <c r="E575" s="17">
        <v>140</v>
      </c>
      <c r="F575" s="16">
        <f>IF(Tableau134[[#This Row],[Colonne1]]="","",F574+Tableau134[[#This Row],[Colonne3]]-Tableau134[[#This Row],[Colonne4]])</f>
        <v>1825.8999999999992</v>
      </c>
    </row>
    <row r="576" spans="1:6" x14ac:dyDescent="0.25">
      <c r="A576" s="11"/>
      <c r="B576" t="s">
        <v>13</v>
      </c>
      <c r="C576" t="s">
        <v>25</v>
      </c>
      <c r="E576" s="17">
        <v>11.9</v>
      </c>
      <c r="F576" s="16">
        <f>IF(Tableau134[[#This Row],[Colonne1]]="","",F575+Tableau134[[#This Row],[Colonne3]]-Tableau134[[#This Row],[Colonne4]])</f>
        <v>1813.9999999999991</v>
      </c>
    </row>
    <row r="577" spans="1:6" x14ac:dyDescent="0.25">
      <c r="A577" s="11"/>
      <c r="B577" t="s">
        <v>12</v>
      </c>
      <c r="E577" s="17">
        <v>0.84</v>
      </c>
      <c r="F577" s="16">
        <f>IF(Tableau134[[#This Row],[Colonne1]]="","",F576+Tableau134[[#This Row],[Colonne3]]-Tableau134[[#This Row],[Colonne4]])</f>
        <v>1813.1599999999992</v>
      </c>
    </row>
    <row r="578" spans="1:6" x14ac:dyDescent="0.25">
      <c r="A578" s="11">
        <v>44829</v>
      </c>
      <c r="B578" t="s">
        <v>12</v>
      </c>
      <c r="E578" s="17">
        <v>0.1</v>
      </c>
      <c r="F578" s="16">
        <f>IF(Tableau134[[#This Row],[Colonne1]]="","",F577+Tableau134[[#This Row],[Colonne3]]-Tableau134[[#This Row],[Colonne4]])</f>
        <v>1813.0599999999993</v>
      </c>
    </row>
    <row r="579" spans="1:6" x14ac:dyDescent="0.25">
      <c r="A579" s="11">
        <v>44830</v>
      </c>
      <c r="B579" t="s">
        <v>15</v>
      </c>
      <c r="C579" t="s">
        <v>422</v>
      </c>
      <c r="E579" s="17">
        <v>32</v>
      </c>
      <c r="F579" s="16">
        <f>IF(Tableau134[[#This Row],[Colonne1]]="","",F578+Tableau134[[#This Row],[Colonne3]]-Tableau134[[#This Row],[Colonne4]])</f>
        <v>1781.0599999999993</v>
      </c>
    </row>
    <row r="580" spans="1:6" x14ac:dyDescent="0.25">
      <c r="A580" s="11"/>
      <c r="B580" t="s">
        <v>15</v>
      </c>
      <c r="C580" t="s">
        <v>156</v>
      </c>
      <c r="E580" s="17">
        <v>19.75</v>
      </c>
      <c r="F580" s="16">
        <f>IF(Tableau134[[#This Row],[Colonne1]]="","",F579+Tableau134[[#This Row],[Colonne3]]-Tableau134[[#This Row],[Colonne4]])</f>
        <v>1761.3099999999993</v>
      </c>
    </row>
    <row r="581" spans="1:6" x14ac:dyDescent="0.25">
      <c r="A581" s="11"/>
      <c r="B581" t="s">
        <v>15</v>
      </c>
      <c r="C581" t="s">
        <v>383</v>
      </c>
      <c r="E581" s="17">
        <v>3.72</v>
      </c>
      <c r="F581" s="16">
        <f>IF(Tableau134[[#This Row],[Colonne1]]="","",F580+Tableau134[[#This Row],[Colonne3]]-Tableau134[[#This Row],[Colonne4]])</f>
        <v>1757.5899999999992</v>
      </c>
    </row>
    <row r="582" spans="1:6" x14ac:dyDescent="0.25">
      <c r="A582" s="11">
        <v>44831</v>
      </c>
      <c r="B582" t="s">
        <v>13</v>
      </c>
      <c r="C582" t="s">
        <v>231</v>
      </c>
      <c r="E582" s="17">
        <v>4.5</v>
      </c>
      <c r="F582" s="16">
        <f>IF(Tableau134[[#This Row],[Colonne1]]="","",F581+Tableau134[[#This Row],[Colonne3]]-Tableau134[[#This Row],[Colonne4]])</f>
        <v>1753.0899999999992</v>
      </c>
    </row>
    <row r="583" spans="1:6" x14ac:dyDescent="0.25">
      <c r="A583" s="11"/>
      <c r="B583" t="s">
        <v>13</v>
      </c>
      <c r="C583" t="s">
        <v>231</v>
      </c>
      <c r="E583" s="17">
        <v>2.8</v>
      </c>
      <c r="F583" s="16">
        <f>IF(Tableau134[[#This Row],[Colonne1]]="","",F582+Tableau134[[#This Row],[Colonne3]]-Tableau134[[#This Row],[Colonne4]])</f>
        <v>1750.2899999999993</v>
      </c>
    </row>
    <row r="584" spans="1:6" x14ac:dyDescent="0.25">
      <c r="A584" s="11"/>
      <c r="B584" t="s">
        <v>12</v>
      </c>
      <c r="E584" s="17">
        <v>0.53</v>
      </c>
      <c r="F584" s="16">
        <f>IF(Tableau134[[#This Row],[Colonne1]]="","",F583+Tableau134[[#This Row],[Colonne3]]-Tableau134[[#This Row],[Colonne4]])</f>
        <v>1749.7599999999993</v>
      </c>
    </row>
    <row r="585" spans="1:6" x14ac:dyDescent="0.25">
      <c r="A585" s="11">
        <v>44832</v>
      </c>
      <c r="B585" t="s">
        <v>13</v>
      </c>
      <c r="C585" t="s">
        <v>14</v>
      </c>
      <c r="E585" s="17">
        <v>66.680000000000007</v>
      </c>
      <c r="F585" s="16">
        <f>IF(Tableau134[[#This Row],[Colonne1]]="","",F584+Tableau134[[#This Row],[Colonne3]]-Tableau134[[#This Row],[Colonne4]])</f>
        <v>1683.0799999999992</v>
      </c>
    </row>
    <row r="586" spans="1:6" x14ac:dyDescent="0.25">
      <c r="A586" s="11"/>
      <c r="B586" t="s">
        <v>15</v>
      </c>
      <c r="C586" t="s">
        <v>11</v>
      </c>
      <c r="E586" s="17">
        <v>60</v>
      </c>
      <c r="F586" s="16">
        <f>IF(Tableau134[[#This Row],[Colonne1]]="","",F585+Tableau134[[#This Row],[Colonne3]]-Tableau134[[#This Row],[Colonne4]])</f>
        <v>1623.0799999999992</v>
      </c>
    </row>
    <row r="587" spans="1:6" x14ac:dyDescent="0.25">
      <c r="A587" s="11"/>
      <c r="B587" t="s">
        <v>13</v>
      </c>
      <c r="C587" t="s">
        <v>273</v>
      </c>
      <c r="E587" s="17">
        <v>4.99</v>
      </c>
      <c r="F587" s="16">
        <f>IF(Tableau134[[#This Row],[Colonne1]]="","",F586+Tableau134[[#This Row],[Colonne3]]-Tableau134[[#This Row],[Colonne4]])</f>
        <v>1618.0899999999992</v>
      </c>
    </row>
    <row r="588" spans="1:6" x14ac:dyDescent="0.25">
      <c r="A588" s="11"/>
      <c r="B588" t="s">
        <v>112</v>
      </c>
      <c r="C588" t="s">
        <v>393</v>
      </c>
      <c r="E588" s="17">
        <v>2</v>
      </c>
      <c r="F588" s="16">
        <f>IF(Tableau134[[#This Row],[Colonne1]]="","",F587+Tableau134[[#This Row],[Colonne3]]-Tableau134[[#This Row],[Colonne4]])</f>
        <v>1616.0899999999992</v>
      </c>
    </row>
    <row r="589" spans="1:6" x14ac:dyDescent="0.25">
      <c r="A589" s="11"/>
      <c r="B589" t="s">
        <v>112</v>
      </c>
      <c r="C589" t="s">
        <v>393</v>
      </c>
      <c r="E589" s="17">
        <v>2</v>
      </c>
      <c r="F589" s="16">
        <f>IF(Tableau134[[#This Row],[Colonne1]]="","",F588+Tableau134[[#This Row],[Colonne3]]-Tableau134[[#This Row],[Colonne4]])</f>
        <v>1614.0899999999992</v>
      </c>
    </row>
    <row r="590" spans="1:6" x14ac:dyDescent="0.25">
      <c r="A590" s="11"/>
      <c r="B590" t="s">
        <v>12</v>
      </c>
      <c r="E590" s="17">
        <v>0.7</v>
      </c>
      <c r="F590" s="16">
        <f>IF(Tableau134[[#This Row],[Colonne1]]="","",F589+Tableau134[[#This Row],[Colonne3]]-Tableau134[[#This Row],[Colonne4]])</f>
        <v>1613.3899999999992</v>
      </c>
    </row>
    <row r="591" spans="1:6" x14ac:dyDescent="0.25">
      <c r="A591" s="11">
        <v>44833</v>
      </c>
      <c r="B591" t="s">
        <v>15</v>
      </c>
      <c r="C591" t="s">
        <v>11</v>
      </c>
      <c r="E591" s="17">
        <v>28.05</v>
      </c>
      <c r="F591" s="16">
        <f>IF(Tableau134[[#This Row],[Colonne1]]="","",F590+Tableau134[[#This Row],[Colonne3]]-Tableau134[[#This Row],[Colonne4]])</f>
        <v>1585.3399999999992</v>
      </c>
    </row>
    <row r="592" spans="1:6" x14ac:dyDescent="0.25">
      <c r="A592" s="11"/>
      <c r="B592" t="s">
        <v>12</v>
      </c>
      <c r="E592" s="17">
        <v>0.01</v>
      </c>
      <c r="F592" s="16">
        <f>IF(Tableau134[[#This Row],[Colonne1]]="","",F591+Tableau134[[#This Row],[Colonne3]]-Tableau134[[#This Row],[Colonne4]])</f>
        <v>1585.3299999999992</v>
      </c>
    </row>
    <row r="593" spans="1:6" x14ac:dyDescent="0.25">
      <c r="A593" s="11">
        <v>44834</v>
      </c>
      <c r="B593" t="s">
        <v>112</v>
      </c>
      <c r="C593" t="s">
        <v>310</v>
      </c>
      <c r="E593" s="17">
        <v>45.03</v>
      </c>
      <c r="F593" s="16">
        <f>IF(Tableau134[[#This Row],[Colonne1]]="","",F592+Tableau134[[#This Row],[Colonne3]]-Tableau134[[#This Row],[Colonne4]])</f>
        <v>1540.2999999999993</v>
      </c>
    </row>
    <row r="594" spans="1:6" x14ac:dyDescent="0.25">
      <c r="A594" s="11"/>
      <c r="B594" t="s">
        <v>13</v>
      </c>
      <c r="C594" t="s">
        <v>23</v>
      </c>
      <c r="E594" s="17">
        <v>13.16</v>
      </c>
      <c r="F594" s="16">
        <f>IF(Tableau134[[#This Row],[Colonne1]]="","",F593+Tableau134[[#This Row],[Colonne3]]-Tableau134[[#This Row],[Colonne4]])</f>
        <v>1527.1399999999992</v>
      </c>
    </row>
    <row r="595" spans="1:6" x14ac:dyDescent="0.25">
      <c r="A595" s="11"/>
      <c r="B595" t="s">
        <v>15</v>
      </c>
      <c r="C595" t="s">
        <v>423</v>
      </c>
      <c r="E595" s="17">
        <v>12.63</v>
      </c>
      <c r="F595" s="16">
        <f>IF(Tableau134[[#This Row],[Colonne1]]="","",F594+Tableau134[[#This Row],[Colonne3]]-Tableau134[[#This Row],[Colonne4]])</f>
        <v>1514.5099999999991</v>
      </c>
    </row>
    <row r="596" spans="1:6" x14ac:dyDescent="0.25">
      <c r="A596" s="11"/>
      <c r="B596" t="s">
        <v>19</v>
      </c>
      <c r="C596" t="s">
        <v>93</v>
      </c>
      <c r="E596" s="17">
        <v>7.95</v>
      </c>
      <c r="F596" s="16">
        <f>IF(Tableau134[[#This Row],[Colonne1]]="","",F595+Tableau134[[#This Row],[Colonne3]]-Tableau134[[#This Row],[Colonne4]])</f>
        <v>1506.559999999999</v>
      </c>
    </row>
    <row r="597" spans="1:6" x14ac:dyDescent="0.25">
      <c r="A597" s="11"/>
      <c r="B597" t="s">
        <v>276</v>
      </c>
      <c r="C597" t="s">
        <v>53</v>
      </c>
      <c r="E597" s="17">
        <v>5.88</v>
      </c>
      <c r="F597" s="16">
        <f>IF(Tableau134[[#This Row],[Colonne1]]="","",F596+Tableau134[[#This Row],[Colonne3]]-Tableau134[[#This Row],[Colonne4]])</f>
        <v>1500.6799999999989</v>
      </c>
    </row>
    <row r="598" spans="1:6" x14ac:dyDescent="0.25">
      <c r="A598" s="11"/>
      <c r="B598" t="s">
        <v>12</v>
      </c>
      <c r="E598" s="17">
        <v>0.95</v>
      </c>
      <c r="F598" s="16">
        <f>IF(Tableau134[[#This Row],[Colonne1]]="","",F597+Tableau134[[#This Row],[Colonne3]]-Tableau134[[#This Row],[Colonne4]])</f>
        <v>1499.7299999999989</v>
      </c>
    </row>
    <row r="599" spans="1:6" x14ac:dyDescent="0.25">
      <c r="A599" s="11">
        <v>44835</v>
      </c>
      <c r="B599" t="s">
        <v>15</v>
      </c>
      <c r="C599" t="s">
        <v>11</v>
      </c>
      <c r="E599" s="17">
        <v>40.5</v>
      </c>
      <c r="F599" s="16">
        <f>IF(Tableau134[[#This Row],[Colonne1]]="","",F598+Tableau134[[#This Row],[Colonne3]]-Tableau134[[#This Row],[Colonne4]])</f>
        <v>1459.2299999999989</v>
      </c>
    </row>
    <row r="600" spans="1:6" x14ac:dyDescent="0.25">
      <c r="A600" s="11"/>
      <c r="B600" t="s">
        <v>15</v>
      </c>
      <c r="C600" t="s">
        <v>381</v>
      </c>
      <c r="E600" s="17">
        <v>26</v>
      </c>
      <c r="F600" s="16">
        <f>IF(Tableau134[[#This Row],[Colonne1]]="","",F599+Tableau134[[#This Row],[Colonne3]]-Tableau134[[#This Row],[Colonne4]])</f>
        <v>1433.2299999999989</v>
      </c>
    </row>
    <row r="601" spans="1:6" x14ac:dyDescent="0.25">
      <c r="A601" s="11"/>
      <c r="B601" t="s">
        <v>13</v>
      </c>
      <c r="C601" t="s">
        <v>25</v>
      </c>
      <c r="E601" s="17">
        <v>10.6</v>
      </c>
      <c r="F601" s="16">
        <f>IF(Tableau134[[#This Row],[Colonne1]]="","",F600+Tableau134[[#This Row],[Colonne3]]-Tableau134[[#This Row],[Colonne4]])</f>
        <v>1422.629999999999</v>
      </c>
    </row>
    <row r="602" spans="1:6" x14ac:dyDescent="0.25">
      <c r="A602" s="11"/>
      <c r="B602" t="s">
        <v>15</v>
      </c>
      <c r="C602" t="s">
        <v>424</v>
      </c>
      <c r="E602" s="17">
        <v>3.72</v>
      </c>
      <c r="F602" s="16">
        <f>IF(Tableau134[[#This Row],[Colonne1]]="","",F601+Tableau134[[#This Row],[Colonne3]]-Tableau134[[#This Row],[Colonne4]])</f>
        <v>1418.9099999999989</v>
      </c>
    </row>
    <row r="603" spans="1:6" x14ac:dyDescent="0.25">
      <c r="A603" s="11"/>
      <c r="B603" t="s">
        <v>12</v>
      </c>
      <c r="E603" s="17">
        <v>2.35</v>
      </c>
      <c r="F603" s="16">
        <f>IF(Tableau134[[#This Row],[Colonne1]]="","",F602+Tableau134[[#This Row],[Colonne3]]-Tableau134[[#This Row],[Colonne4]])</f>
        <v>1416.559999999999</v>
      </c>
    </row>
    <row r="604" spans="1:6" x14ac:dyDescent="0.25">
      <c r="A604" s="11">
        <v>44836</v>
      </c>
      <c r="B604" t="s">
        <v>12</v>
      </c>
      <c r="E604" s="17">
        <v>1.18</v>
      </c>
      <c r="F604" s="16">
        <f>IF(Tableau134[[#This Row],[Colonne1]]="","",F603+Tableau134[[#This Row],[Colonne3]]-Tableau134[[#This Row],[Colonne4]])</f>
        <v>1415.379999999999</v>
      </c>
    </row>
    <row r="605" spans="1:6" x14ac:dyDescent="0.25">
      <c r="A605" s="11">
        <v>44837</v>
      </c>
      <c r="B605" t="s">
        <v>42</v>
      </c>
      <c r="C605" t="s">
        <v>43</v>
      </c>
      <c r="E605" s="17">
        <v>38.61</v>
      </c>
      <c r="F605" s="16">
        <f>IF(Tableau134[[#This Row],[Colonne1]]="","",F604+Tableau134[[#This Row],[Colonne3]]-Tableau134[[#This Row],[Colonne4]])</f>
        <v>1376.7699999999991</v>
      </c>
    </row>
    <row r="606" spans="1:6" x14ac:dyDescent="0.25">
      <c r="A606" s="11"/>
      <c r="B606" t="s">
        <v>15</v>
      </c>
      <c r="C606" t="s">
        <v>11</v>
      </c>
      <c r="E606" s="17">
        <v>9.3000000000000007</v>
      </c>
      <c r="F606" s="16">
        <f>IF(Tableau134[[#This Row],[Colonne1]]="","",F605+Tableau134[[#This Row],[Colonne3]]-Tableau134[[#This Row],[Colonne4]])</f>
        <v>1367.4699999999991</v>
      </c>
    </row>
    <row r="607" spans="1:6" x14ac:dyDescent="0.25">
      <c r="A607" s="11">
        <v>44838</v>
      </c>
      <c r="B607" t="s">
        <v>15</v>
      </c>
      <c r="C607" t="s">
        <v>11</v>
      </c>
      <c r="E607" s="17">
        <v>22.85</v>
      </c>
      <c r="F607" s="16">
        <f>IF(Tableau134[[#This Row],[Colonne1]]="","",F606+Tableau134[[#This Row],[Colonne3]]-Tableau134[[#This Row],[Colonne4]])</f>
        <v>1344.6199999999992</v>
      </c>
    </row>
    <row r="608" spans="1:6" x14ac:dyDescent="0.25">
      <c r="A608" s="11"/>
      <c r="B608" t="s">
        <v>12</v>
      </c>
      <c r="E608" s="17">
        <v>0.7</v>
      </c>
      <c r="F608" s="16">
        <f>IF(Tableau134[[#This Row],[Colonne1]]="","",F607+Tableau134[[#This Row],[Colonne3]]-Tableau134[[#This Row],[Colonne4]])</f>
        <v>1343.9199999999992</v>
      </c>
    </row>
    <row r="609" spans="1:6" x14ac:dyDescent="0.25">
      <c r="A609" s="11">
        <v>44839</v>
      </c>
      <c r="B609" t="s">
        <v>13</v>
      </c>
      <c r="C609" t="s">
        <v>14</v>
      </c>
      <c r="E609" s="17">
        <v>85.2</v>
      </c>
      <c r="F609" s="16">
        <f>IF(Tableau134[[#This Row],[Colonne1]]="","",F608+Tableau134[[#This Row],[Colonne3]]-Tableau134[[#This Row],[Colonne4]])</f>
        <v>1258.7199999999991</v>
      </c>
    </row>
    <row r="610" spans="1:6" x14ac:dyDescent="0.25">
      <c r="A610" s="11"/>
      <c r="B610" t="s">
        <v>13</v>
      </c>
      <c r="C610" t="s">
        <v>17</v>
      </c>
      <c r="E610" s="17">
        <v>7.5</v>
      </c>
      <c r="F610" s="16">
        <f>IF(Tableau134[[#This Row],[Colonne1]]="","",F609+Tableau134[[#This Row],[Colonne3]]-Tableau134[[#This Row],[Colonne4]])</f>
        <v>1251.2199999999991</v>
      </c>
    </row>
    <row r="611" spans="1:6" x14ac:dyDescent="0.25">
      <c r="A611" s="11"/>
      <c r="B611" t="s">
        <v>12</v>
      </c>
      <c r="E611" s="17">
        <v>0.15</v>
      </c>
      <c r="F611" s="16">
        <f>IF(Tableau134[[#This Row],[Colonne1]]="","",F610+Tableau134[[#This Row],[Colonne3]]-Tableau134[[#This Row],[Colonne4]])</f>
        <v>1251.069999999999</v>
      </c>
    </row>
    <row r="612" spans="1:6" x14ac:dyDescent="0.25">
      <c r="A612" s="11">
        <v>44840</v>
      </c>
      <c r="B612" t="s">
        <v>388</v>
      </c>
      <c r="C612" t="s">
        <v>425</v>
      </c>
      <c r="D612">
        <v>500</v>
      </c>
      <c r="E612" s="17"/>
      <c r="F612" s="16">
        <f>IF(Tableau134[[#This Row],[Colonne1]]="","",F611+Tableau134[[#This Row],[Colonne3]]-Tableau134[[#This Row],[Colonne4]])</f>
        <v>1751.069999999999</v>
      </c>
    </row>
    <row r="613" spans="1:6" x14ac:dyDescent="0.25">
      <c r="A613" s="11"/>
      <c r="B613" t="s">
        <v>15</v>
      </c>
      <c r="C613" t="s">
        <v>397</v>
      </c>
      <c r="D613">
        <v>81.599999999999994</v>
      </c>
      <c r="E613" s="17"/>
      <c r="F613" s="16">
        <f>IF(Tableau134[[#This Row],[Colonne1]]="","",F612+Tableau134[[#This Row],[Colonne3]]-Tableau134[[#This Row],[Colonne4]])</f>
        <v>1832.6699999999989</v>
      </c>
    </row>
    <row r="614" spans="1:6" x14ac:dyDescent="0.25">
      <c r="A614" s="11"/>
      <c r="B614" t="s">
        <v>388</v>
      </c>
      <c r="C614" t="s">
        <v>426</v>
      </c>
      <c r="E614" s="17">
        <v>500.03</v>
      </c>
      <c r="F614" s="16">
        <f>IF(Tableau134[[#This Row],[Colonne1]]="","",F613+Tableau134[[#This Row],[Colonne3]]-Tableau134[[#This Row],[Colonne4]])</f>
        <v>1332.639999999999</v>
      </c>
    </row>
    <row r="615" spans="1:6" x14ac:dyDescent="0.25">
      <c r="A615" s="11"/>
      <c r="B615" t="s">
        <v>15</v>
      </c>
      <c r="C615" t="s">
        <v>170</v>
      </c>
      <c r="E615" s="17">
        <v>28.5</v>
      </c>
      <c r="F615" s="16">
        <f>IF(Tableau134[[#This Row],[Colonne1]]="","",F614+Tableau134[[#This Row],[Colonne3]]-Tableau134[[#This Row],[Colonne4]])</f>
        <v>1304.139999999999</v>
      </c>
    </row>
    <row r="616" spans="1:6" x14ac:dyDescent="0.25">
      <c r="A616" s="11"/>
      <c r="B616" t="s">
        <v>15</v>
      </c>
      <c r="C616" t="s">
        <v>11</v>
      </c>
      <c r="E616" s="17">
        <v>23.4</v>
      </c>
      <c r="F616" s="16">
        <f>IF(Tableau134[[#This Row],[Colonne1]]="","",F615+Tableau134[[#This Row],[Colonne3]]-Tableau134[[#This Row],[Colonne4]])</f>
        <v>1280.7399999999989</v>
      </c>
    </row>
    <row r="617" spans="1:6" x14ac:dyDescent="0.25">
      <c r="A617" s="11"/>
      <c r="B617" t="s">
        <v>12</v>
      </c>
      <c r="E617" s="17">
        <v>0.5</v>
      </c>
      <c r="F617" s="16">
        <f>IF(Tableau134[[#This Row],[Colonne1]]="","",F616+Tableau134[[#This Row],[Colonne3]]-Tableau134[[#This Row],[Colonne4]])</f>
        <v>1280.2399999999989</v>
      </c>
    </row>
    <row r="618" spans="1:6" x14ac:dyDescent="0.25">
      <c r="A618" s="11">
        <v>44841</v>
      </c>
      <c r="B618" t="s">
        <v>15</v>
      </c>
      <c r="C618" t="s">
        <v>11</v>
      </c>
      <c r="E618" s="17">
        <v>22.85</v>
      </c>
      <c r="F618" s="16">
        <f>IF(Tableau134[[#This Row],[Colonne1]]="","",F617+Tableau134[[#This Row],[Colonne3]]-Tableau134[[#This Row],[Colonne4]])</f>
        <v>1257.389999999999</v>
      </c>
    </row>
    <row r="619" spans="1:6" x14ac:dyDescent="0.25">
      <c r="A619" s="11"/>
      <c r="B619" t="s">
        <v>243</v>
      </c>
      <c r="C619" t="s">
        <v>232</v>
      </c>
      <c r="E619" s="17">
        <v>18.98</v>
      </c>
      <c r="F619" s="16">
        <f>IF(Tableau134[[#This Row],[Colonne1]]="","",F618+Tableau134[[#This Row],[Colonne3]]-Tableau134[[#This Row],[Colonne4]])</f>
        <v>1238.4099999999989</v>
      </c>
    </row>
    <row r="620" spans="1:6" x14ac:dyDescent="0.25">
      <c r="A620" s="11"/>
      <c r="B620" t="s">
        <v>13</v>
      </c>
      <c r="C620" t="s">
        <v>23</v>
      </c>
      <c r="E620" s="17">
        <v>10.23</v>
      </c>
      <c r="F620" s="16">
        <f>IF(Tableau134[[#This Row],[Colonne1]]="","",F619+Tableau134[[#This Row],[Colonne3]]-Tableau134[[#This Row],[Colonne4]])</f>
        <v>1228.1799999999989</v>
      </c>
    </row>
    <row r="621" spans="1:6" x14ac:dyDescent="0.25">
      <c r="A621" s="11"/>
      <c r="B621" t="s">
        <v>19</v>
      </c>
      <c r="C621" t="s">
        <v>93</v>
      </c>
      <c r="E621" s="17">
        <v>7.95</v>
      </c>
      <c r="F621" s="16">
        <f>IF(Tableau134[[#This Row],[Colonne1]]="","",F620+Tableau134[[#This Row],[Colonne3]]-Tableau134[[#This Row],[Colonne4]])</f>
        <v>1220.2299999999989</v>
      </c>
    </row>
    <row r="622" spans="1:6" x14ac:dyDescent="0.25">
      <c r="A622" s="11"/>
      <c r="B622" t="s">
        <v>33</v>
      </c>
      <c r="C622" t="s">
        <v>305</v>
      </c>
      <c r="E622" s="17">
        <v>7.5</v>
      </c>
      <c r="F622" s="16">
        <f>IF(Tableau134[[#This Row],[Colonne1]]="","",F621+Tableau134[[#This Row],[Colonne3]]-Tableau134[[#This Row],[Colonne4]])</f>
        <v>1212.7299999999989</v>
      </c>
    </row>
    <row r="623" spans="1:6" x14ac:dyDescent="0.25">
      <c r="A623" s="11"/>
      <c r="B623" t="s">
        <v>12</v>
      </c>
      <c r="E623" s="17">
        <v>1.57</v>
      </c>
      <c r="F623" s="16">
        <f>IF(Tableau134[[#This Row],[Colonne1]]="","",F622+Tableau134[[#This Row],[Colonne3]]-Tableau134[[#This Row],[Colonne4]])</f>
        <v>1211.1599999999989</v>
      </c>
    </row>
    <row r="624" spans="1:6" x14ac:dyDescent="0.25">
      <c r="A624" s="11"/>
      <c r="B624" t="s">
        <v>15</v>
      </c>
      <c r="C624" t="s">
        <v>393</v>
      </c>
      <c r="E624" s="17">
        <v>1</v>
      </c>
      <c r="F624" s="16">
        <f>IF(Tableau134[[#This Row],[Colonne1]]="","",F623+Tableau134[[#This Row],[Colonne3]]-Tableau134[[#This Row],[Colonne4]])</f>
        <v>1210.1599999999989</v>
      </c>
    </row>
    <row r="625" spans="1:6" x14ac:dyDescent="0.25">
      <c r="A625" s="11">
        <v>44842</v>
      </c>
      <c r="B625" t="s">
        <v>13</v>
      </c>
      <c r="C625" t="s">
        <v>25</v>
      </c>
      <c r="E625" s="17">
        <v>6.9</v>
      </c>
      <c r="F625" s="16">
        <f>IF(Tableau134[[#This Row],[Colonne1]]="","",F624+Tableau134[[#This Row],[Colonne3]]-Tableau134[[#This Row],[Colonne4]])</f>
        <v>1203.2599999999989</v>
      </c>
    </row>
    <row r="626" spans="1:6" x14ac:dyDescent="0.25">
      <c r="A626" s="11"/>
      <c r="B626" t="s">
        <v>13</v>
      </c>
      <c r="C626" t="s">
        <v>379</v>
      </c>
      <c r="E626" s="17">
        <v>4.0999999999999996</v>
      </c>
      <c r="F626" s="16">
        <f>IF(Tableau134[[#This Row],[Colonne1]]="","",F625+Tableau134[[#This Row],[Colonne3]]-Tableau134[[#This Row],[Colonne4]])</f>
        <v>1199.1599999999989</v>
      </c>
    </row>
    <row r="627" spans="1:6" x14ac:dyDescent="0.25">
      <c r="A627" s="11"/>
      <c r="B627" t="s">
        <v>12</v>
      </c>
      <c r="E627" s="17">
        <v>0.99</v>
      </c>
      <c r="F627" s="16">
        <f>IF(Tableau134[[#This Row],[Colonne1]]="","",F626+Tableau134[[#This Row],[Colonne3]]-Tableau134[[#This Row],[Colonne4]])</f>
        <v>1198.1699999999989</v>
      </c>
    </row>
    <row r="628" spans="1:6" x14ac:dyDescent="0.25">
      <c r="A628" s="11">
        <v>44843</v>
      </c>
      <c r="B628" t="s">
        <v>12</v>
      </c>
      <c r="E628" s="17">
        <v>1</v>
      </c>
      <c r="F628" s="16">
        <f>IF(Tableau134[[#This Row],[Colonne1]]="","",F627+Tableau134[[#This Row],[Colonne3]]-Tableau134[[#This Row],[Colonne4]])</f>
        <v>1197.1699999999989</v>
      </c>
    </row>
    <row r="629" spans="1:6" x14ac:dyDescent="0.25">
      <c r="A629" s="11">
        <v>44844</v>
      </c>
      <c r="B629" t="s">
        <v>15</v>
      </c>
      <c r="C629" t="s">
        <v>427</v>
      </c>
      <c r="D629">
        <v>32.619999999999997</v>
      </c>
      <c r="E629" s="17"/>
      <c r="F629" s="16">
        <f>IF(Tableau134[[#This Row],[Colonne1]]="","",F628+Tableau134[[#This Row],[Colonne3]]-Tableau134[[#This Row],[Colonne4]])</f>
        <v>1229.7899999999988</v>
      </c>
    </row>
    <row r="630" spans="1:6" x14ac:dyDescent="0.25">
      <c r="A630" s="11"/>
      <c r="B630" t="s">
        <v>15</v>
      </c>
      <c r="C630" t="s">
        <v>428</v>
      </c>
      <c r="D630">
        <v>27</v>
      </c>
      <c r="E630" s="17"/>
      <c r="F630" s="16">
        <f>IF(Tableau134[[#This Row],[Colonne1]]="","",F629+Tableau134[[#This Row],[Colonne3]]-Tableau134[[#This Row],[Colonne4]])</f>
        <v>1256.7899999999988</v>
      </c>
    </row>
    <row r="631" spans="1:6" x14ac:dyDescent="0.25">
      <c r="A631" s="11"/>
      <c r="B631" t="s">
        <v>15</v>
      </c>
      <c r="C631" t="s">
        <v>429</v>
      </c>
      <c r="D631">
        <v>20</v>
      </c>
      <c r="E631" s="17"/>
      <c r="F631" s="16">
        <f>IF(Tableau134[[#This Row],[Colonne1]]="","",F630+Tableau134[[#This Row],[Colonne3]]-Tableau134[[#This Row],[Colonne4]])</f>
        <v>1276.7899999999988</v>
      </c>
    </row>
    <row r="632" spans="1:6" x14ac:dyDescent="0.25">
      <c r="A632" s="11"/>
      <c r="B632" t="s">
        <v>243</v>
      </c>
      <c r="C632" t="s">
        <v>335</v>
      </c>
      <c r="E632" s="17">
        <v>74.400000000000006</v>
      </c>
      <c r="F632" s="16">
        <f>IF(Tableau134[[#This Row],[Colonne1]]="","",F631+Tableau134[[#This Row],[Colonne3]]-Tableau134[[#This Row],[Colonne4]])</f>
        <v>1202.3899999999987</v>
      </c>
    </row>
    <row r="633" spans="1:6" x14ac:dyDescent="0.25">
      <c r="A633" s="11"/>
      <c r="B633" t="s">
        <v>15</v>
      </c>
      <c r="C633" t="s">
        <v>11</v>
      </c>
      <c r="E633" s="17">
        <v>47.35</v>
      </c>
      <c r="F633" s="16">
        <f>IF(Tableau134[[#This Row],[Colonne1]]="","",F632+Tableau134[[#This Row],[Colonne3]]-Tableau134[[#This Row],[Colonne4]])</f>
        <v>1155.0399999999988</v>
      </c>
    </row>
    <row r="634" spans="1:6" x14ac:dyDescent="0.25">
      <c r="A634" s="11"/>
      <c r="B634" t="s">
        <v>15</v>
      </c>
      <c r="C634" t="s">
        <v>11</v>
      </c>
      <c r="E634" s="17">
        <v>11.8</v>
      </c>
      <c r="F634" s="16">
        <f>IF(Tableau134[[#This Row],[Colonne1]]="","",F633+Tableau134[[#This Row],[Colonne3]]-Tableau134[[#This Row],[Colonne4]])</f>
        <v>1143.2399999999989</v>
      </c>
    </row>
    <row r="635" spans="1:6" x14ac:dyDescent="0.25">
      <c r="A635" s="11">
        <v>44845</v>
      </c>
      <c r="B635" t="s">
        <v>146</v>
      </c>
      <c r="C635" t="s">
        <v>430</v>
      </c>
      <c r="D635">
        <v>800</v>
      </c>
      <c r="E635" s="17"/>
      <c r="F635" s="16">
        <f>IF(Tableau134[[#This Row],[Colonne1]]="","",F634+Tableau134[[#This Row],[Colonne3]]-Tableau134[[#This Row],[Colonne4]])</f>
        <v>1943.2399999999989</v>
      </c>
    </row>
    <row r="636" spans="1:6" x14ac:dyDescent="0.25">
      <c r="A636" s="11"/>
      <c r="B636" t="s">
        <v>146</v>
      </c>
      <c r="C636" t="s">
        <v>431</v>
      </c>
      <c r="D636">
        <v>50</v>
      </c>
      <c r="E636" s="17"/>
      <c r="F636" s="16">
        <f>IF(Tableau134[[#This Row],[Colonne1]]="","",F635+Tableau134[[#This Row],[Colonne3]]-Tableau134[[#This Row],[Colonne4]])</f>
        <v>1993.2399999999989</v>
      </c>
    </row>
    <row r="637" spans="1:6" x14ac:dyDescent="0.25">
      <c r="A637" s="11"/>
      <c r="B637" t="s">
        <v>15</v>
      </c>
      <c r="C637" t="s">
        <v>432</v>
      </c>
      <c r="D637">
        <v>5</v>
      </c>
      <c r="E637" s="17"/>
      <c r="F637" s="16">
        <f>IF(Tableau134[[#This Row],[Colonne1]]="","",F636+Tableau134[[#This Row],[Colonne3]]-Tableau134[[#This Row],[Colonne4]])</f>
        <v>1998.2399999999989</v>
      </c>
    </row>
    <row r="638" spans="1:6" x14ac:dyDescent="0.25">
      <c r="A638" s="11"/>
      <c r="B638" t="s">
        <v>250</v>
      </c>
      <c r="C638" t="s">
        <v>433</v>
      </c>
      <c r="E638" s="17">
        <v>911.41</v>
      </c>
      <c r="F638" s="16">
        <f>IF(Tableau134[[#This Row],[Colonne1]]="","",F637+Tableau134[[#This Row],[Colonne3]]-Tableau134[[#This Row],[Colonne4]])</f>
        <v>1086.829999999999</v>
      </c>
    </row>
    <row r="639" spans="1:6" x14ac:dyDescent="0.25">
      <c r="A639" s="11"/>
      <c r="B639" t="s">
        <v>12</v>
      </c>
      <c r="E639" s="17">
        <v>1.45</v>
      </c>
      <c r="F639" s="16">
        <f>IF(Tableau134[[#This Row],[Colonne1]]="","",F638+Tableau134[[#This Row],[Colonne3]]-Tableau134[[#This Row],[Colonne4]])</f>
        <v>1085.379999999999</v>
      </c>
    </row>
    <row r="640" spans="1:6" x14ac:dyDescent="0.25">
      <c r="A640" s="11">
        <v>44846</v>
      </c>
      <c r="B640" t="s">
        <v>13</v>
      </c>
      <c r="C640" t="s">
        <v>14</v>
      </c>
      <c r="E640" s="17">
        <v>61.06</v>
      </c>
      <c r="F640" s="16">
        <f>IF(Tableau134[[#This Row],[Colonne1]]="","",F639+Tableau134[[#This Row],[Colonne3]]-Tableau134[[#This Row],[Colonne4]])</f>
        <v>1024.319999999999</v>
      </c>
    </row>
    <row r="641" spans="1:6" x14ac:dyDescent="0.25">
      <c r="A641" s="11"/>
      <c r="B641" t="s">
        <v>15</v>
      </c>
      <c r="C641" t="s">
        <v>11</v>
      </c>
      <c r="E641" s="17">
        <v>26.05</v>
      </c>
      <c r="F641" s="16">
        <f>IF(Tableau134[[#This Row],[Colonne1]]="","",F640+Tableau134[[#This Row],[Colonne3]]-Tableau134[[#This Row],[Colonne4]])</f>
        <v>998.26999999999907</v>
      </c>
    </row>
    <row r="642" spans="1:6" x14ac:dyDescent="0.25">
      <c r="A642" s="11"/>
      <c r="B642" t="s">
        <v>13</v>
      </c>
      <c r="C642" t="s">
        <v>273</v>
      </c>
      <c r="E642" s="17">
        <v>4.8600000000000003</v>
      </c>
      <c r="F642" s="16">
        <f>IF(Tableau134[[#This Row],[Colonne1]]="","",F641+Tableau134[[#This Row],[Colonne3]]-Tableau134[[#This Row],[Colonne4]])</f>
        <v>993.40999999999906</v>
      </c>
    </row>
    <row r="643" spans="1:6" x14ac:dyDescent="0.25">
      <c r="A643" s="11"/>
      <c r="B643" t="s">
        <v>12</v>
      </c>
      <c r="E643" s="17">
        <v>0.59</v>
      </c>
      <c r="F643" s="16">
        <f>IF(Tableau134[[#This Row],[Colonne1]]="","",F642+Tableau134[[#This Row],[Colonne3]]-Tableau134[[#This Row],[Colonne4]])</f>
        <v>992.81999999999903</v>
      </c>
    </row>
    <row r="644" spans="1:6" x14ac:dyDescent="0.25">
      <c r="A644" s="11">
        <v>44847</v>
      </c>
      <c r="B644" t="s">
        <v>33</v>
      </c>
      <c r="C644" t="s">
        <v>126</v>
      </c>
      <c r="E644" s="17">
        <v>71.78</v>
      </c>
      <c r="F644" s="16">
        <f>IF(Tableau134[[#This Row],[Colonne1]]="","",F643+Tableau134[[#This Row],[Colonne3]]-Tableau134[[#This Row],[Colonne4]])</f>
        <v>921.03999999999905</v>
      </c>
    </row>
    <row r="645" spans="1:6" x14ac:dyDescent="0.25">
      <c r="A645" s="11"/>
      <c r="B645" t="s">
        <v>29</v>
      </c>
      <c r="C645" t="s">
        <v>435</v>
      </c>
      <c r="E645" s="17">
        <v>30</v>
      </c>
      <c r="F645" s="16">
        <f>IF(Tableau134[[#This Row],[Colonne1]]="","",F644+Tableau134[[#This Row],[Colonne3]]-Tableau134[[#This Row],[Colonne4]])</f>
        <v>891.03999999999905</v>
      </c>
    </row>
    <row r="646" spans="1:6" x14ac:dyDescent="0.25">
      <c r="A646" s="11"/>
      <c r="B646" t="s">
        <v>15</v>
      </c>
      <c r="C646" t="s">
        <v>11</v>
      </c>
      <c r="E646" s="17">
        <v>24.55</v>
      </c>
      <c r="F646" s="16">
        <f>IF(Tableau134[[#This Row],[Colonne1]]="","",F645+Tableau134[[#This Row],[Colonne3]]-Tableau134[[#This Row],[Colonne4]])</f>
        <v>866.4899999999991</v>
      </c>
    </row>
    <row r="647" spans="1:6" x14ac:dyDescent="0.25">
      <c r="A647" s="11"/>
      <c r="B647" t="s">
        <v>12</v>
      </c>
      <c r="E647" s="17">
        <v>1.0900000000000001</v>
      </c>
      <c r="F647" s="16">
        <f>IF(Tableau134[[#This Row],[Colonne1]]="","",F646+Tableau134[[#This Row],[Colonne3]]-Tableau134[[#This Row],[Colonne4]])</f>
        <v>865.39999999999907</v>
      </c>
    </row>
    <row r="648" spans="1:6" x14ac:dyDescent="0.25">
      <c r="A648" s="11">
        <v>44848</v>
      </c>
      <c r="B648" t="s">
        <v>29</v>
      </c>
      <c r="C648" t="s">
        <v>345</v>
      </c>
      <c r="E648" s="17">
        <v>209.72</v>
      </c>
      <c r="F648" s="16">
        <f>IF(Tableau134[[#This Row],[Colonne1]]="","",F647+Tableau134[[#This Row],[Colonne3]]-Tableau134[[#This Row],[Colonne4]])</f>
        <v>655.67999999999904</v>
      </c>
    </row>
    <row r="649" spans="1:6" x14ac:dyDescent="0.25">
      <c r="A649" s="11"/>
      <c r="B649" t="s">
        <v>13</v>
      </c>
      <c r="C649" t="s">
        <v>23</v>
      </c>
      <c r="E649" s="17">
        <v>12.14</v>
      </c>
      <c r="F649" s="16">
        <f>IF(Tableau134[[#This Row],[Colonne1]]="","",F648+Tableau134[[#This Row],[Colonne3]]-Tableau134[[#This Row],[Colonne4]])</f>
        <v>643.53999999999905</v>
      </c>
    </row>
    <row r="650" spans="1:6" x14ac:dyDescent="0.25">
      <c r="A650" s="11"/>
      <c r="B650" t="s">
        <v>13</v>
      </c>
      <c r="C650" t="s">
        <v>379</v>
      </c>
      <c r="E650" s="17">
        <v>3.84</v>
      </c>
      <c r="F650" s="16">
        <f>IF(Tableau134[[#This Row],[Colonne1]]="","",F649+Tableau134[[#This Row],[Colonne3]]-Tableau134[[#This Row],[Colonne4]])</f>
        <v>639.69999999999902</v>
      </c>
    </row>
    <row r="651" spans="1:6" x14ac:dyDescent="0.25">
      <c r="A651" s="11"/>
      <c r="B651" t="s">
        <v>19</v>
      </c>
      <c r="C651" t="s">
        <v>93</v>
      </c>
      <c r="E651" s="17">
        <v>2.95</v>
      </c>
      <c r="F651" s="16">
        <f>IF(Tableau134[[#This Row],[Colonne1]]="","",F650+Tableau134[[#This Row],[Colonne3]]-Tableau134[[#This Row],[Colonne4]])</f>
        <v>636.74999999999898</v>
      </c>
    </row>
    <row r="652" spans="1:6" x14ac:dyDescent="0.25">
      <c r="A652" s="11"/>
      <c r="B652" t="s">
        <v>12</v>
      </c>
      <c r="E652" s="17">
        <v>0.45</v>
      </c>
      <c r="F652" s="16">
        <f>IF(Tableau134[[#This Row],[Colonne1]]="","",F651+Tableau134[[#This Row],[Colonne3]]-Tableau134[[#This Row],[Colonne4]])</f>
        <v>636.29999999999893</v>
      </c>
    </row>
    <row r="653" spans="1:6" x14ac:dyDescent="0.25">
      <c r="A653" s="11">
        <v>44849</v>
      </c>
      <c r="B653" t="s">
        <v>13</v>
      </c>
      <c r="C653" t="s">
        <v>25</v>
      </c>
      <c r="E653" s="17">
        <v>15.7</v>
      </c>
      <c r="F653" s="16">
        <f>IF(Tableau134[[#This Row],[Colonne1]]="","",F652+Tableau134[[#This Row],[Colonne3]]-Tableau134[[#This Row],[Colonne4]])</f>
        <v>620.59999999999889</v>
      </c>
    </row>
    <row r="654" spans="1:6" x14ac:dyDescent="0.25">
      <c r="A654" s="11"/>
      <c r="B654" t="s">
        <v>15</v>
      </c>
      <c r="C654" t="s">
        <v>11</v>
      </c>
      <c r="E654" s="17">
        <v>9.9499999999999993</v>
      </c>
      <c r="F654" s="16">
        <f>IF(Tableau134[[#This Row],[Colonne1]]="","",F653+Tableau134[[#This Row],[Colonne3]]-Tableau134[[#This Row],[Colonne4]])</f>
        <v>610.64999999999884</v>
      </c>
    </row>
    <row r="655" spans="1:6" x14ac:dyDescent="0.25">
      <c r="A655" s="11"/>
      <c r="B655" t="s">
        <v>12</v>
      </c>
      <c r="E655" s="17">
        <v>1.07</v>
      </c>
      <c r="F655" s="16">
        <f>IF(Tableau134[[#This Row],[Colonne1]]="","",F654+Tableau134[[#This Row],[Colonne3]]-Tableau134[[#This Row],[Colonne4]])</f>
        <v>609.57999999999879</v>
      </c>
    </row>
    <row r="656" spans="1:6" x14ac:dyDescent="0.25">
      <c r="A656" s="11">
        <v>44850</v>
      </c>
      <c r="B656" t="s">
        <v>12</v>
      </c>
      <c r="E656" s="17">
        <v>0.35</v>
      </c>
      <c r="F656" s="16">
        <f>IF(Tableau134[[#This Row],[Colonne1]]="","",F655+Tableau134[[#This Row],[Colonne3]]-Tableau134[[#This Row],[Colonne4]])</f>
        <v>609.22999999999877</v>
      </c>
    </row>
    <row r="657" spans="1:6" x14ac:dyDescent="0.25">
      <c r="A657" s="11">
        <v>44851</v>
      </c>
      <c r="B657" t="s">
        <v>19</v>
      </c>
      <c r="C657" t="s">
        <v>375</v>
      </c>
      <c r="E657" s="17">
        <v>8.9499999999999993</v>
      </c>
      <c r="F657" s="16">
        <f>IF(Tableau134[[#This Row],[Colonne1]]="","",F656+Tableau134[[#This Row],[Colonne3]]-Tableau134[[#This Row],[Colonne4]])</f>
        <v>600.27999999999872</v>
      </c>
    </row>
    <row r="658" spans="1:6" x14ac:dyDescent="0.25">
      <c r="A658" s="11"/>
      <c r="B658" t="s">
        <v>13</v>
      </c>
      <c r="C658" t="s">
        <v>23</v>
      </c>
      <c r="E658" s="17">
        <v>6.09</v>
      </c>
      <c r="F658" s="16">
        <f>IF(Tableau134[[#This Row],[Colonne1]]="","",F657+Tableau134[[#This Row],[Colonne3]]-Tableau134[[#This Row],[Colonne4]])</f>
        <v>594.18999999999869</v>
      </c>
    </row>
    <row r="659" spans="1:6" x14ac:dyDescent="0.25">
      <c r="A659" s="11"/>
      <c r="B659" t="s">
        <v>13</v>
      </c>
      <c r="C659" t="s">
        <v>373</v>
      </c>
      <c r="E659" s="17">
        <v>2.8</v>
      </c>
      <c r="F659" s="16">
        <f>IF(Tableau134[[#This Row],[Colonne1]]="","",F658+Tableau134[[#This Row],[Colonne3]]-Tableau134[[#This Row],[Colonne4]])</f>
        <v>591.38999999999874</v>
      </c>
    </row>
    <row r="660" spans="1:6" x14ac:dyDescent="0.25">
      <c r="A660" s="11">
        <v>44852</v>
      </c>
      <c r="B660" t="s">
        <v>15</v>
      </c>
      <c r="C660" t="s">
        <v>436</v>
      </c>
      <c r="D660">
        <v>2.4500000000000002</v>
      </c>
      <c r="E660" s="17"/>
      <c r="F660" s="16">
        <f>IF(Tableau134[[#This Row],[Colonne1]]="","",F659+Tableau134[[#This Row],[Colonne3]]-Tableau134[[#This Row],[Colonne4]])</f>
        <v>593.83999999999878</v>
      </c>
    </row>
    <row r="661" spans="1:6" x14ac:dyDescent="0.25">
      <c r="A661" s="11"/>
      <c r="B661" t="s">
        <v>15</v>
      </c>
      <c r="C661" t="s">
        <v>436</v>
      </c>
      <c r="D661">
        <v>2.4500000000000002</v>
      </c>
      <c r="E661" s="17"/>
      <c r="F661" s="16">
        <f>IF(Tableau134[[#This Row],[Colonne1]]="","",F660+Tableau134[[#This Row],[Colonne3]]-Tableau134[[#This Row],[Colonne4]])</f>
        <v>596.28999999999883</v>
      </c>
    </row>
    <row r="662" spans="1:6" x14ac:dyDescent="0.25">
      <c r="A662" s="11"/>
      <c r="B662" t="s">
        <v>15</v>
      </c>
      <c r="C662" t="s">
        <v>437</v>
      </c>
      <c r="D662">
        <v>1</v>
      </c>
      <c r="E662" s="17"/>
      <c r="F662" s="16">
        <f>IF(Tableau134[[#This Row],[Colonne1]]="","",F661+Tableau134[[#This Row],[Colonne3]]-Tableau134[[#This Row],[Colonne4]])</f>
        <v>597.28999999999883</v>
      </c>
    </row>
    <row r="663" spans="1:6" x14ac:dyDescent="0.25">
      <c r="A663" s="11"/>
      <c r="B663" t="s">
        <v>12</v>
      </c>
      <c r="E663" s="17">
        <v>1.1599999999999999</v>
      </c>
      <c r="F663" s="16">
        <f>IF(Tableau134[[#This Row],[Colonne1]]="","",F662+Tableau134[[#This Row],[Colonne3]]-Tableau134[[#This Row],[Colonne4]])</f>
        <v>596.12999999999886</v>
      </c>
    </row>
    <row r="664" spans="1:6" x14ac:dyDescent="0.25">
      <c r="A664" s="11"/>
      <c r="B664" t="s">
        <v>15</v>
      </c>
      <c r="C664" t="s">
        <v>11</v>
      </c>
      <c r="E664" s="17">
        <v>0.75</v>
      </c>
      <c r="F664" s="16">
        <f>IF(Tableau134[[#This Row],[Colonne1]]="","",F663+Tableau134[[#This Row],[Colonne3]]-Tableau134[[#This Row],[Colonne4]])</f>
        <v>595.37999999999886</v>
      </c>
    </row>
    <row r="665" spans="1:6" x14ac:dyDescent="0.25">
      <c r="B665" t="s">
        <v>12</v>
      </c>
      <c r="E665" s="17">
        <v>0.25</v>
      </c>
      <c r="F665" s="16">
        <f>IF(Tableau134[[#This Row],[Colonne1]]="","",F664+Tableau134[[#This Row],[Colonne3]]-Tableau134[[#This Row],[Colonne4]])</f>
        <v>595.12999999999886</v>
      </c>
    </row>
    <row r="666" spans="1:6" x14ac:dyDescent="0.25">
      <c r="A666" s="11">
        <v>44854</v>
      </c>
      <c r="B666" t="s">
        <v>42</v>
      </c>
      <c r="C666" t="s">
        <v>43</v>
      </c>
      <c r="E666" s="17">
        <v>146</v>
      </c>
      <c r="F666" s="16">
        <f>IF(Tableau134[[#This Row],[Colonne1]]="","",F665+Tableau134[[#This Row],[Colonne3]]-Tableau134[[#This Row],[Colonne4]])</f>
        <v>449.12999999999886</v>
      </c>
    </row>
    <row r="667" spans="1:6" x14ac:dyDescent="0.25">
      <c r="A667" s="11"/>
      <c r="B667" t="s">
        <v>44</v>
      </c>
      <c r="E667" s="17">
        <v>86.59</v>
      </c>
      <c r="F667" s="16">
        <f>IF(Tableau134[[#This Row],[Colonne1]]="","",F666+Tableau134[[#This Row],[Colonne3]]-Tableau134[[#This Row],[Colonne4]])</f>
        <v>362.53999999999883</v>
      </c>
    </row>
    <row r="668" spans="1:6" x14ac:dyDescent="0.25">
      <c r="A668" s="11">
        <v>44855</v>
      </c>
      <c r="B668" t="s">
        <v>13</v>
      </c>
      <c r="C668" t="s">
        <v>23</v>
      </c>
      <c r="E668" s="17">
        <v>20.21</v>
      </c>
      <c r="F668" s="16">
        <f>IF(Tableau134[[#This Row],[Colonne1]]="","",F667+Tableau134[[#This Row],[Colonne3]]-Tableau134[[#This Row],[Colonne4]])</f>
        <v>342.32999999999885</v>
      </c>
    </row>
    <row r="669" spans="1:6" x14ac:dyDescent="0.25">
      <c r="A669" s="11"/>
      <c r="B669" t="s">
        <v>19</v>
      </c>
      <c r="C669" t="s">
        <v>93</v>
      </c>
      <c r="E669" s="17">
        <v>15.6</v>
      </c>
      <c r="F669" s="16">
        <f>IF(Tableau134[[#This Row],[Colonne1]]="","",F668+Tableau134[[#This Row],[Colonne3]]-Tableau134[[#This Row],[Colonne4]])</f>
        <v>326.72999999999882</v>
      </c>
    </row>
    <row r="670" spans="1:6" x14ac:dyDescent="0.25">
      <c r="A670" s="11"/>
      <c r="B670" t="s">
        <v>13</v>
      </c>
      <c r="C670" t="s">
        <v>262</v>
      </c>
      <c r="E670" s="17">
        <v>10.5</v>
      </c>
      <c r="F670" s="16">
        <f>IF(Tableau134[[#This Row],[Colonne1]]="","",F669+Tableau134[[#This Row],[Colonne3]]-Tableau134[[#This Row],[Colonne4]])</f>
        <v>316.22999999999882</v>
      </c>
    </row>
    <row r="671" spans="1:6" x14ac:dyDescent="0.25">
      <c r="A671" s="11"/>
      <c r="B671" t="s">
        <v>13</v>
      </c>
      <c r="C671" t="s">
        <v>17</v>
      </c>
      <c r="E671" s="17">
        <v>7.07</v>
      </c>
      <c r="F671" s="16">
        <f>IF(Tableau134[[#This Row],[Colonne1]]="","",F670+Tableau134[[#This Row],[Colonne3]]-Tableau134[[#This Row],[Colonne4]])</f>
        <v>309.15999999999883</v>
      </c>
    </row>
    <row r="672" spans="1:6" x14ac:dyDescent="0.25">
      <c r="A672" s="11"/>
      <c r="B672" t="s">
        <v>13</v>
      </c>
      <c r="C672" t="s">
        <v>14</v>
      </c>
      <c r="E672" s="17">
        <v>72.819999999999993</v>
      </c>
      <c r="F672" s="16">
        <f>IF(Tableau134[[#This Row],[Colonne1]]="","",F671+Tableau134[[#This Row],[Colonne3]]-Tableau134[[#This Row],[Colonne4]])</f>
        <v>236.33999999999884</v>
      </c>
    </row>
    <row r="673" spans="1:6" x14ac:dyDescent="0.25">
      <c r="A673" s="11">
        <v>44856</v>
      </c>
      <c r="B673" t="s">
        <v>146</v>
      </c>
      <c r="C673" t="s">
        <v>438</v>
      </c>
      <c r="E673" s="17">
        <v>50</v>
      </c>
      <c r="F673" s="16">
        <f>IF(Tableau134[[#This Row],[Colonne1]]="","",F672+Tableau134[[#This Row],[Colonne3]]-Tableau134[[#This Row],[Colonne4]])</f>
        <v>186.33999999999884</v>
      </c>
    </row>
    <row r="674" spans="1:6" x14ac:dyDescent="0.25">
      <c r="A674" s="11"/>
      <c r="B674" t="s">
        <v>6</v>
      </c>
      <c r="C674" t="s">
        <v>7</v>
      </c>
      <c r="E674" s="17">
        <v>13.98</v>
      </c>
      <c r="F674" s="16">
        <f>IF(Tableau134[[#This Row],[Colonne1]]="","",F673+Tableau134[[#This Row],[Colonne3]]-Tableau134[[#This Row],[Colonne4]])</f>
        <v>172.35999999999885</v>
      </c>
    </row>
    <row r="675" spans="1:6" x14ac:dyDescent="0.25">
      <c r="A675" s="11"/>
      <c r="B675" t="s">
        <v>13</v>
      </c>
      <c r="C675" t="s">
        <v>25</v>
      </c>
      <c r="E675" s="17">
        <v>11</v>
      </c>
      <c r="F675" s="16">
        <f>IF(Tableau134[[#This Row],[Colonne1]]="","",F674+Tableau134[[#This Row],[Colonne3]]-Tableau134[[#This Row],[Colonne4]])</f>
        <v>161.35999999999885</v>
      </c>
    </row>
    <row r="676" spans="1:6" x14ac:dyDescent="0.25">
      <c r="A676" s="11"/>
      <c r="B676" t="s">
        <v>12</v>
      </c>
      <c r="E676" s="17">
        <v>2.12</v>
      </c>
      <c r="F676" s="16">
        <f>IF(Tableau134[[#This Row],[Colonne1]]="","",F675+Tableau134[[#This Row],[Colonne3]]-Tableau134[[#This Row],[Colonne4]])</f>
        <v>159.23999999999884</v>
      </c>
    </row>
    <row r="677" spans="1:6" x14ac:dyDescent="0.25">
      <c r="A677" s="11">
        <v>44857</v>
      </c>
      <c r="B677" t="s">
        <v>13</v>
      </c>
      <c r="C677" t="s">
        <v>373</v>
      </c>
      <c r="E677" s="17">
        <v>10.9</v>
      </c>
      <c r="F677" s="16">
        <f>IF(Tableau134[[#This Row],[Colonne1]]="","",F676+Tableau134[[#This Row],[Colonne3]]-Tableau134[[#This Row],[Colonne4]])</f>
        <v>148.33999999999884</v>
      </c>
    </row>
    <row r="678" spans="1:6" x14ac:dyDescent="0.25">
      <c r="A678" s="11"/>
      <c r="B678" t="s">
        <v>12</v>
      </c>
      <c r="E678" s="17">
        <v>0.02</v>
      </c>
      <c r="F678" s="16">
        <f>IF(Tableau134[[#This Row],[Colonne1]]="","",F677+Tableau134[[#This Row],[Colonne3]]-Tableau134[[#This Row],[Colonne4]])</f>
        <v>148.31999999999883</v>
      </c>
    </row>
    <row r="679" spans="1:6" x14ac:dyDescent="0.25">
      <c r="A679" s="11">
        <v>44858</v>
      </c>
      <c r="B679" t="s">
        <v>4</v>
      </c>
      <c r="D679">
        <v>2033.3</v>
      </c>
      <c r="E679" s="17"/>
      <c r="F679" s="16">
        <f>IF(Tableau134[[#This Row],[Colonne1]]="","",F678+Tableau134[[#This Row],[Colonne3]]-Tableau134[[#This Row],[Colonne4]])</f>
        <v>2181.619999999999</v>
      </c>
    </row>
    <row r="680" spans="1:6" x14ac:dyDescent="0.25">
      <c r="A680" s="11"/>
      <c r="B680" t="s">
        <v>146</v>
      </c>
      <c r="C680" t="s">
        <v>439</v>
      </c>
      <c r="E680" s="17">
        <v>120</v>
      </c>
      <c r="F680" s="16">
        <f>IF(Tableau134[[#This Row],[Colonne1]]="","",F679+Tableau134[[#This Row],[Colonne3]]-Tableau134[[#This Row],[Colonne4]])</f>
        <v>2061.619999999999</v>
      </c>
    </row>
    <row r="681" spans="1:6" x14ac:dyDescent="0.25">
      <c r="A681" s="11"/>
      <c r="B681" t="s">
        <v>12</v>
      </c>
      <c r="E681" s="17">
        <v>0.1</v>
      </c>
      <c r="F681" s="16">
        <f>IF(Tableau134[[#This Row],[Colonne1]]="","",F680+Tableau134[[#This Row],[Colonne3]]-Tableau134[[#This Row],[Colonne4]])</f>
        <v>2061.5199999999991</v>
      </c>
    </row>
    <row r="682" spans="1:6" x14ac:dyDescent="0.25">
      <c r="A682" s="11">
        <v>44859</v>
      </c>
      <c r="B682" t="s">
        <v>15</v>
      </c>
      <c r="C682" t="s">
        <v>440</v>
      </c>
      <c r="D682">
        <v>100.94</v>
      </c>
      <c r="E682" s="17"/>
      <c r="F682" s="16">
        <f>IF(Tableau134[[#This Row],[Colonne1]]="","",F681+Tableau134[[#This Row],[Colonne3]]-Tableau134[[#This Row],[Colonne4]])</f>
        <v>2162.4599999999991</v>
      </c>
    </row>
    <row r="683" spans="1:6" x14ac:dyDescent="0.25">
      <c r="A683" s="11">
        <v>44860</v>
      </c>
      <c r="B683" t="s">
        <v>13</v>
      </c>
      <c r="C683" t="s">
        <v>14</v>
      </c>
      <c r="E683" s="17">
        <v>91.42</v>
      </c>
      <c r="F683" s="16">
        <f>IF(Tableau134[[#This Row],[Colonne1]]="","",F682+Tableau134[[#This Row],[Colonne3]]-Tableau134[[#This Row],[Colonne4]])</f>
        <v>2071.0399999999991</v>
      </c>
    </row>
    <row r="684" spans="1:6" x14ac:dyDescent="0.25">
      <c r="A684" s="11"/>
      <c r="B684" t="s">
        <v>29</v>
      </c>
      <c r="C684" t="s">
        <v>441</v>
      </c>
      <c r="E684" s="17">
        <v>39.92</v>
      </c>
      <c r="F684" s="16">
        <f>IF(Tableau134[[#This Row],[Colonne1]]="","",F683+Tableau134[[#This Row],[Colonne3]]-Tableau134[[#This Row],[Colonne4]])</f>
        <v>2031.119999999999</v>
      </c>
    </row>
    <row r="685" spans="1:6" x14ac:dyDescent="0.25">
      <c r="A685" s="11"/>
      <c r="B685" t="s">
        <v>13</v>
      </c>
      <c r="C685" t="s">
        <v>17</v>
      </c>
      <c r="E685" s="17">
        <v>20.22</v>
      </c>
      <c r="F685" s="16">
        <f>IF(Tableau134[[#This Row],[Colonne1]]="","",F684+Tableau134[[#This Row],[Colonne3]]-Tableau134[[#This Row],[Colonne4]])</f>
        <v>2010.899999999999</v>
      </c>
    </row>
    <row r="686" spans="1:6" x14ac:dyDescent="0.25">
      <c r="A686" s="11">
        <v>44861</v>
      </c>
      <c r="B686" t="s">
        <v>15</v>
      </c>
      <c r="C686" t="s">
        <v>11</v>
      </c>
      <c r="E686" s="17">
        <v>16.2</v>
      </c>
      <c r="F686" s="16">
        <f>IF(Tableau134[[#This Row],[Colonne1]]="","",F685+Tableau134[[#This Row],[Colonne3]]-Tableau134[[#This Row],[Colonne4]])</f>
        <v>1994.6999999999989</v>
      </c>
    </row>
    <row r="687" spans="1:6" x14ac:dyDescent="0.25">
      <c r="A687" s="11"/>
      <c r="B687" t="s">
        <v>12</v>
      </c>
      <c r="E687" s="17">
        <v>0.78</v>
      </c>
      <c r="F687" s="16">
        <f>IF(Tableau134[[#This Row],[Colonne1]]="","",F686+Tableau134[[#This Row],[Colonne3]]-Tableau134[[#This Row],[Colonne4]])</f>
        <v>1993.9199999999989</v>
      </c>
    </row>
    <row r="688" spans="1:6" x14ac:dyDescent="0.25">
      <c r="A688" s="11">
        <v>44862</v>
      </c>
      <c r="B688" t="s">
        <v>26</v>
      </c>
      <c r="C688" t="s">
        <v>27</v>
      </c>
      <c r="E688" s="17">
        <v>210</v>
      </c>
      <c r="F688" s="16">
        <f>IF(Tableau134[[#This Row],[Colonne1]]="","",F687+Tableau134[[#This Row],[Colonne3]]-Tableau134[[#This Row],[Colonne4]])</f>
        <v>1783.9199999999989</v>
      </c>
    </row>
    <row r="689" spans="1:6" x14ac:dyDescent="0.25">
      <c r="A689" s="11"/>
      <c r="B689" t="s">
        <v>15</v>
      </c>
      <c r="C689" t="s">
        <v>419</v>
      </c>
      <c r="E689" s="17">
        <v>86.69</v>
      </c>
      <c r="F689" s="16">
        <f>IF(Tableau134[[#This Row],[Colonne1]]="","",F688+Tableau134[[#This Row],[Colonne3]]-Tableau134[[#This Row],[Colonne4]])</f>
        <v>1697.2299999999989</v>
      </c>
    </row>
    <row r="690" spans="1:6" x14ac:dyDescent="0.25">
      <c r="A690" s="11"/>
      <c r="B690" t="s">
        <v>13</v>
      </c>
      <c r="C690" t="s">
        <v>23</v>
      </c>
      <c r="E690" s="17">
        <v>13.14</v>
      </c>
      <c r="F690" s="16">
        <f>IF(Tableau134[[#This Row],[Colonne1]]="","",F689+Tableau134[[#This Row],[Colonne3]]-Tableau134[[#This Row],[Colonne4]])</f>
        <v>1684.0899999999988</v>
      </c>
    </row>
    <row r="691" spans="1:6" x14ac:dyDescent="0.25">
      <c r="A691" s="11"/>
      <c r="B691" t="s">
        <v>15</v>
      </c>
      <c r="C691" t="s">
        <v>442</v>
      </c>
      <c r="E691" s="17">
        <v>8</v>
      </c>
      <c r="F691" s="16">
        <f>IF(Tableau134[[#This Row],[Colonne1]]="","",F690+Tableau134[[#This Row],[Colonne3]]-Tableau134[[#This Row],[Colonne4]])</f>
        <v>1676.0899999999988</v>
      </c>
    </row>
    <row r="692" spans="1:6" x14ac:dyDescent="0.25">
      <c r="A692" s="11"/>
      <c r="B692" t="s">
        <v>15</v>
      </c>
      <c r="C692" t="s">
        <v>156</v>
      </c>
      <c r="E692" s="17">
        <v>7.8</v>
      </c>
      <c r="F692" s="16">
        <f>IF(Tableau134[[#This Row],[Colonne1]]="","",F691+Tableau134[[#This Row],[Colonne3]]-Tableau134[[#This Row],[Colonne4]])</f>
        <v>1668.2899999999988</v>
      </c>
    </row>
    <row r="693" spans="1:6" x14ac:dyDescent="0.25">
      <c r="A693" s="11"/>
      <c r="B693" t="s">
        <v>13</v>
      </c>
      <c r="C693" t="s">
        <v>379</v>
      </c>
      <c r="E693" s="17">
        <v>3.8</v>
      </c>
      <c r="F693" s="16">
        <f>IF(Tableau134[[#This Row],[Colonne1]]="","",F692+Tableau134[[#This Row],[Colonne3]]-Tableau134[[#This Row],[Colonne4]])</f>
        <v>1664.4899999999989</v>
      </c>
    </row>
    <row r="694" spans="1:6" x14ac:dyDescent="0.25">
      <c r="A694" s="11"/>
      <c r="B694" t="s">
        <v>12</v>
      </c>
      <c r="E694" s="17">
        <v>0.8</v>
      </c>
      <c r="F694" s="16">
        <f>IF(Tableau134[[#This Row],[Colonne1]]="","",F693+Tableau134[[#This Row],[Colonne3]]-Tableau134[[#This Row],[Colonne4]])</f>
        <v>1663.6899999999989</v>
      </c>
    </row>
    <row r="695" spans="1:6" x14ac:dyDescent="0.25">
      <c r="A695" s="11">
        <v>44863</v>
      </c>
      <c r="B695" t="s">
        <v>13</v>
      </c>
      <c r="C695" t="s">
        <v>25</v>
      </c>
      <c r="E695" s="17">
        <v>7.1</v>
      </c>
      <c r="F695" s="16">
        <f>IF(Tableau134[[#This Row],[Colonne1]]="","",F694+Tableau134[[#This Row],[Colonne3]]-Tableau134[[#This Row],[Colonne4]])</f>
        <v>1656.589999999999</v>
      </c>
    </row>
    <row r="696" spans="1:6" x14ac:dyDescent="0.25">
      <c r="A696" s="11"/>
      <c r="B696" t="s">
        <v>12</v>
      </c>
      <c r="E696" s="17">
        <v>1.57</v>
      </c>
      <c r="F696" s="16">
        <f>IF(Tableau134[[#This Row],[Colonne1]]="","",F695+Tableau134[[#This Row],[Colonne3]]-Tableau134[[#This Row],[Colonne4]])</f>
        <v>1655.0199999999991</v>
      </c>
    </row>
    <row r="697" spans="1:6" x14ac:dyDescent="0.25">
      <c r="A697" s="11">
        <v>44864</v>
      </c>
      <c r="B697" t="s">
        <v>12</v>
      </c>
      <c r="E697" s="17">
        <v>0.9</v>
      </c>
      <c r="F697" s="16">
        <f>IF(Tableau134[[#This Row],[Colonne1]]="","",F696+Tableau134[[#This Row],[Colonne3]]-Tableau134[[#This Row],[Colonne4]])</f>
        <v>1654.119999999999</v>
      </c>
    </row>
    <row r="698" spans="1:6" x14ac:dyDescent="0.25">
      <c r="A698" s="11">
        <v>44865</v>
      </c>
      <c r="B698" t="s">
        <v>243</v>
      </c>
      <c r="C698" t="s">
        <v>232</v>
      </c>
      <c r="E698" s="17">
        <v>37.630000000000003</v>
      </c>
      <c r="F698" s="16">
        <f>IF(Tableau134[[#This Row],[Colonne1]]="","",F697+Tableau134[[#This Row],[Colonne3]]-Tableau134[[#This Row],[Colonne4]])</f>
        <v>1616.4899999999989</v>
      </c>
    </row>
    <row r="699" spans="1:6" x14ac:dyDescent="0.25">
      <c r="A699" s="11">
        <v>44866</v>
      </c>
      <c r="B699" t="s">
        <v>12</v>
      </c>
      <c r="E699" s="17">
        <v>0.37</v>
      </c>
      <c r="F699" s="16">
        <f>IF(Tableau134[[#This Row],[Colonne1]]="","",F698+Tableau134[[#This Row],[Colonne3]]-Tableau134[[#This Row],[Colonne4]])</f>
        <v>1616.119999999999</v>
      </c>
    </row>
    <row r="700" spans="1:6" x14ac:dyDescent="0.25">
      <c r="A700" s="11">
        <v>44867</v>
      </c>
      <c r="B700" t="s">
        <v>15</v>
      </c>
      <c r="C700" t="s">
        <v>443</v>
      </c>
      <c r="D700">
        <v>0.55000000000000004</v>
      </c>
      <c r="E700" s="17"/>
      <c r="F700" s="16">
        <f>IF(Tableau134[[#This Row],[Colonne1]]="","",F699+Tableau134[[#This Row],[Colonne3]]-Tableau134[[#This Row],[Colonne4]])</f>
        <v>1616.6699999999989</v>
      </c>
    </row>
    <row r="701" spans="1:6" x14ac:dyDescent="0.25">
      <c r="A701" s="11">
        <v>44868</v>
      </c>
      <c r="B701" t="s">
        <v>13</v>
      </c>
      <c r="C701" t="s">
        <v>14</v>
      </c>
      <c r="E701" s="17">
        <v>96.5</v>
      </c>
      <c r="F701" s="16">
        <f>IF(Tableau134[[#This Row],[Colonne1]]="","",F700+Tableau134[[#This Row],[Colonne3]]-Tableau134[[#This Row],[Colonne4]])</f>
        <v>1520.1699999999989</v>
      </c>
    </row>
    <row r="702" spans="1:6" x14ac:dyDescent="0.25">
      <c r="A702" s="11">
        <v>44869</v>
      </c>
      <c r="B702" t="s">
        <v>13</v>
      </c>
      <c r="C702" t="s">
        <v>379</v>
      </c>
      <c r="E702" s="17">
        <v>11.3</v>
      </c>
      <c r="F702" s="16">
        <f>IF(Tableau134[[#This Row],[Colonne1]]="","",F701+Tableau134[[#This Row],[Colonne3]]-Tableau134[[#This Row],[Colonne4]])</f>
        <v>1508.869999999999</v>
      </c>
    </row>
    <row r="703" spans="1:6" x14ac:dyDescent="0.25">
      <c r="A703" s="11"/>
      <c r="B703" t="s">
        <v>19</v>
      </c>
      <c r="C703" t="s">
        <v>93</v>
      </c>
      <c r="E703" s="17">
        <v>9.1999999999999993</v>
      </c>
      <c r="F703" s="16">
        <f>IF(Tableau134[[#This Row],[Colonne1]]="","",F702+Tableau134[[#This Row],[Colonne3]]-Tableau134[[#This Row],[Colonne4]])</f>
        <v>1499.6699999999989</v>
      </c>
    </row>
    <row r="704" spans="1:6" x14ac:dyDescent="0.25">
      <c r="A704" s="11"/>
      <c r="B704" t="s">
        <v>120</v>
      </c>
      <c r="C704" t="s">
        <v>444</v>
      </c>
      <c r="E704" s="17">
        <v>2</v>
      </c>
      <c r="F704" s="16">
        <f>IF(Tableau134[[#This Row],[Colonne1]]="","",F703+Tableau134[[#This Row],[Colonne3]]-Tableau134[[#This Row],[Colonne4]])</f>
        <v>1497.6699999999989</v>
      </c>
    </row>
    <row r="705" spans="1:6" x14ac:dyDescent="0.25">
      <c r="A705" s="11">
        <v>44870</v>
      </c>
      <c r="B705" t="s">
        <v>19</v>
      </c>
      <c r="C705" t="s">
        <v>375</v>
      </c>
      <c r="E705" s="17">
        <v>16.899999999999999</v>
      </c>
      <c r="F705" s="16">
        <f>IF(Tableau134[[#This Row],[Colonne1]]="","",F704+Tableau134[[#This Row],[Colonne3]]-Tableau134[[#This Row],[Colonne4]])</f>
        <v>1480.7699999999988</v>
      </c>
    </row>
    <row r="706" spans="1:6" x14ac:dyDescent="0.25">
      <c r="A706" s="11"/>
      <c r="B706" t="s">
        <v>13</v>
      </c>
      <c r="C706" t="s">
        <v>25</v>
      </c>
      <c r="E706" s="17">
        <v>11</v>
      </c>
      <c r="F706" s="16">
        <f>IF(Tableau134[[#This Row],[Colonne1]]="","",F705+Tableau134[[#This Row],[Colonne3]]-Tableau134[[#This Row],[Colonne4]])</f>
        <v>1469.7699999999988</v>
      </c>
    </row>
    <row r="707" spans="1:6" x14ac:dyDescent="0.25">
      <c r="A707" s="11"/>
      <c r="B707" t="s">
        <v>434</v>
      </c>
      <c r="C707" t="s">
        <v>305</v>
      </c>
      <c r="E707" s="17">
        <v>7.5</v>
      </c>
      <c r="F707" s="16">
        <f>IF(Tableau134[[#This Row],[Colonne1]]="","",F706+Tableau134[[#This Row],[Colonne3]]-Tableau134[[#This Row],[Colonne4]])</f>
        <v>1462.2699999999988</v>
      </c>
    </row>
    <row r="708" spans="1:6" x14ac:dyDescent="0.25">
      <c r="A708" s="11"/>
      <c r="B708" t="s">
        <v>12</v>
      </c>
      <c r="E708" s="17">
        <v>1.5</v>
      </c>
      <c r="F708" s="16">
        <f>IF(Tableau134[[#This Row],[Colonne1]]="","",F707+Tableau134[[#This Row],[Colonne3]]-Tableau134[[#This Row],[Colonne4]])</f>
        <v>1460.7699999999988</v>
      </c>
    </row>
    <row r="709" spans="1:6" x14ac:dyDescent="0.25">
      <c r="A709" s="11">
        <v>44871</v>
      </c>
      <c r="B709" t="s">
        <v>12</v>
      </c>
      <c r="E709" s="17">
        <v>0.1</v>
      </c>
      <c r="F709" s="16">
        <f>IF(Tableau134[[#This Row],[Colonne1]]="","",F708+Tableau134[[#This Row],[Colonne3]]-Tableau134[[#This Row],[Colonne4]])</f>
        <v>1460.6699999999989</v>
      </c>
    </row>
    <row r="710" spans="1:6" x14ac:dyDescent="0.25">
      <c r="A710" s="11">
        <v>44873</v>
      </c>
      <c r="B710" t="s">
        <v>13</v>
      </c>
      <c r="C710" t="s">
        <v>14</v>
      </c>
      <c r="E710" s="17">
        <v>102.98</v>
      </c>
      <c r="F710" s="16">
        <f>IF(Tableau134[[#This Row],[Colonne1]]="","",F709+Tableau134[[#This Row],[Colonne3]]-Tableau134[[#This Row],[Colonne4]])</f>
        <v>1357.6899999999989</v>
      </c>
    </row>
    <row r="711" spans="1:6" x14ac:dyDescent="0.25">
      <c r="A711" s="11"/>
      <c r="B711" t="s">
        <v>29</v>
      </c>
      <c r="C711" t="s">
        <v>441</v>
      </c>
      <c r="E711" s="17">
        <v>44.89</v>
      </c>
      <c r="F711" s="16">
        <f>IF(Tableau134[[#This Row],[Colonne1]]="","",F710+Tableau134[[#This Row],[Colonne3]]-Tableau134[[#This Row],[Colonne4]])</f>
        <v>1312.7999999999988</v>
      </c>
    </row>
    <row r="712" spans="1:6" x14ac:dyDescent="0.25">
      <c r="A712" s="11"/>
      <c r="B712" t="s">
        <v>13</v>
      </c>
      <c r="C712" t="s">
        <v>273</v>
      </c>
      <c r="E712" s="17">
        <v>4.99</v>
      </c>
      <c r="F712" s="16">
        <f>IF(Tableau134[[#This Row],[Colonne1]]="","",F711+Tableau134[[#This Row],[Colonne3]]-Tableau134[[#This Row],[Colonne4]])</f>
        <v>1307.8099999999988</v>
      </c>
    </row>
    <row r="713" spans="1:6" x14ac:dyDescent="0.25">
      <c r="A713" s="11">
        <v>44875</v>
      </c>
      <c r="B713" t="s">
        <v>19</v>
      </c>
      <c r="C713" t="s">
        <v>93</v>
      </c>
      <c r="E713" s="17">
        <v>9.1999999999999993</v>
      </c>
      <c r="F713" s="16">
        <f>IF(Tableau134[[#This Row],[Colonne1]]="","",F712+Tableau134[[#This Row],[Colonne3]]-Tableau134[[#This Row],[Colonne4]])</f>
        <v>1298.6099999999988</v>
      </c>
    </row>
    <row r="714" spans="1:6" x14ac:dyDescent="0.25">
      <c r="A714" s="11"/>
      <c r="B714" t="s">
        <v>12</v>
      </c>
      <c r="E714" s="17">
        <v>0.01</v>
      </c>
      <c r="F714" s="16">
        <f>IF(Tableau134[[#This Row],[Colonne1]]="","",F713+Tableau134[[#This Row],[Colonne3]]-Tableau134[[#This Row],[Colonne4]])</f>
        <v>1298.5999999999988</v>
      </c>
    </row>
    <row r="715" spans="1:6" x14ac:dyDescent="0.25">
      <c r="A715" s="11">
        <v>44876</v>
      </c>
      <c r="B715" t="s">
        <v>13</v>
      </c>
      <c r="C715" t="s">
        <v>17</v>
      </c>
      <c r="E715" s="17">
        <v>19.53</v>
      </c>
      <c r="F715" s="16">
        <f>IF(Tableau134[[#This Row],[Colonne1]]="","",F714+Tableau134[[#This Row],[Colonne3]]-Tableau134[[#This Row],[Colonne4]])</f>
        <v>1279.0699999999988</v>
      </c>
    </row>
    <row r="716" spans="1:6" x14ac:dyDescent="0.25">
      <c r="A716" s="11"/>
      <c r="B716" t="s">
        <v>12</v>
      </c>
      <c r="E716" s="17">
        <v>0.8</v>
      </c>
      <c r="F716" s="16">
        <f>IF(Tableau134[[#This Row],[Colonne1]]="","",F715+Tableau134[[#This Row],[Colonne3]]-Tableau134[[#This Row],[Colonne4]])</f>
        <v>1278.2699999999988</v>
      </c>
    </row>
    <row r="717" spans="1:6" x14ac:dyDescent="0.25">
      <c r="A717" s="11">
        <v>44877</v>
      </c>
      <c r="B717" t="s">
        <v>13</v>
      </c>
      <c r="C717" t="s">
        <v>25</v>
      </c>
      <c r="E717" s="17">
        <v>11.6</v>
      </c>
      <c r="F717" s="16">
        <f>IF(Tableau134[[#This Row],[Colonne1]]="","",F716+Tableau134[[#This Row],[Colonne3]]-Tableau134[[#This Row],[Colonne4]])</f>
        <v>1266.6699999999989</v>
      </c>
    </row>
    <row r="718" spans="1:6" x14ac:dyDescent="0.25">
      <c r="A718" s="11"/>
      <c r="B718" t="s">
        <v>12</v>
      </c>
      <c r="E718" s="17">
        <v>0.47</v>
      </c>
      <c r="F718" s="16">
        <f>IF(Tableau134[[#This Row],[Colonne1]]="","",F717+Tableau134[[#This Row],[Colonne3]]-Tableau134[[#This Row],[Colonne4]])</f>
        <v>1266.1999999999989</v>
      </c>
    </row>
    <row r="719" spans="1:6" x14ac:dyDescent="0.25">
      <c r="A719" s="11">
        <v>44878</v>
      </c>
      <c r="B719" t="s">
        <v>12</v>
      </c>
      <c r="E719" s="17">
        <v>0.4</v>
      </c>
      <c r="F719" s="16">
        <f>IF(Tableau134[[#This Row],[Colonne1]]="","",F718+Tableau134[[#This Row],[Colonne3]]-Tableau134[[#This Row],[Colonne4]])</f>
        <v>1265.7999999999988</v>
      </c>
    </row>
    <row r="720" spans="1:6" x14ac:dyDescent="0.25">
      <c r="A720" s="11">
        <v>44879</v>
      </c>
      <c r="B720" t="s">
        <v>112</v>
      </c>
      <c r="C720" t="s">
        <v>345</v>
      </c>
      <c r="E720" s="17">
        <v>209.72</v>
      </c>
      <c r="F720" s="16">
        <f>IF(Tableau134[[#This Row],[Colonne1]]="","",F719+Tableau134[[#This Row],[Colonne3]]-Tableau134[[#This Row],[Colonne4]])</f>
        <v>1056.0799999999988</v>
      </c>
    </row>
    <row r="721" spans="1:6" x14ac:dyDescent="0.25">
      <c r="A721" s="11"/>
      <c r="B721" t="s">
        <v>434</v>
      </c>
      <c r="C721" t="s">
        <v>126</v>
      </c>
      <c r="E721" s="17">
        <v>82.71</v>
      </c>
      <c r="F721" s="16">
        <f>IF(Tableau134[[#This Row],[Colonne1]]="","",F720+Tableau134[[#This Row],[Colonne3]]-Tableau134[[#This Row],[Colonne4]])</f>
        <v>973.36999999999875</v>
      </c>
    </row>
    <row r="722" spans="1:6" x14ac:dyDescent="0.25">
      <c r="A722" s="11">
        <v>44880</v>
      </c>
      <c r="B722" t="s">
        <v>88</v>
      </c>
      <c r="C722" t="s">
        <v>445</v>
      </c>
      <c r="E722" s="17">
        <v>135.36000000000001</v>
      </c>
      <c r="F722" s="16">
        <f>IF(Tableau134[[#This Row],[Colonne1]]="","",F721+Tableau134[[#This Row],[Colonne3]]-Tableau134[[#This Row],[Colonne4]])</f>
        <v>838.00999999999874</v>
      </c>
    </row>
    <row r="723" spans="1:6" x14ac:dyDescent="0.25">
      <c r="A723" s="11"/>
      <c r="B723" t="s">
        <v>120</v>
      </c>
      <c r="C723" t="s">
        <v>446</v>
      </c>
      <c r="E723" s="17">
        <v>12.68</v>
      </c>
      <c r="F723" s="16">
        <f>IF(Tableau134[[#This Row],[Colonne1]]="","",F722+Tableau134[[#This Row],[Colonne3]]-Tableau134[[#This Row],[Colonne4]])</f>
        <v>825.32999999999879</v>
      </c>
    </row>
    <row r="724" spans="1:6" x14ac:dyDescent="0.25">
      <c r="A724" s="11">
        <v>44881</v>
      </c>
      <c r="B724" t="s">
        <v>12</v>
      </c>
      <c r="E724" s="17">
        <v>0.32</v>
      </c>
      <c r="F724" s="16">
        <f>IF(Tableau134[[#This Row],[Colonne1]]="","",F723+Tableau134[[#This Row],[Colonne3]]-Tableau134[[#This Row],[Colonne4]])</f>
        <v>825.00999999999874</v>
      </c>
    </row>
    <row r="725" spans="1:6" x14ac:dyDescent="0.25">
      <c r="A725" s="11">
        <v>44882</v>
      </c>
      <c r="B725" t="s">
        <v>13</v>
      </c>
      <c r="C725" t="s">
        <v>14</v>
      </c>
      <c r="E725" s="17">
        <v>91.99</v>
      </c>
      <c r="F725" s="16">
        <f>IF(Tableau134[[#This Row],[Colonne1]]="","",F724+Tableau134[[#This Row],[Colonne3]]-Tableau134[[#This Row],[Colonne4]])</f>
        <v>733.01999999999873</v>
      </c>
    </row>
    <row r="726" spans="1:6" x14ac:dyDescent="0.25">
      <c r="A726" s="11"/>
      <c r="B726" t="s">
        <v>13</v>
      </c>
      <c r="C726" t="s">
        <v>273</v>
      </c>
      <c r="E726" s="17">
        <v>10.79</v>
      </c>
      <c r="F726" s="16">
        <f>IF(Tableau134[[#This Row],[Colonne1]]="","",F725+Tableau134[[#This Row],[Colonne3]]-Tableau134[[#This Row],[Colonne4]])</f>
        <v>722.22999999999877</v>
      </c>
    </row>
    <row r="727" spans="1:6" x14ac:dyDescent="0.25">
      <c r="A727" s="11"/>
      <c r="B727" t="s">
        <v>13</v>
      </c>
      <c r="C727" t="s">
        <v>379</v>
      </c>
      <c r="E727" s="17">
        <v>9.3000000000000007</v>
      </c>
      <c r="F727" s="16">
        <f>IF(Tableau134[[#This Row],[Colonne1]]="","",F726+Tableau134[[#This Row],[Colonne3]]-Tableau134[[#This Row],[Colonne4]])</f>
        <v>712.92999999999881</v>
      </c>
    </row>
    <row r="728" spans="1:6" x14ac:dyDescent="0.25">
      <c r="A728" s="11">
        <v>44883</v>
      </c>
      <c r="B728" t="s">
        <v>160</v>
      </c>
      <c r="C728" t="s">
        <v>45</v>
      </c>
      <c r="E728" s="17">
        <v>87.59</v>
      </c>
      <c r="F728" s="16">
        <f>IF(Tableau134[[#This Row],[Colonne1]]="","",F727+Tableau134[[#This Row],[Colonne3]]-Tableau134[[#This Row],[Colonne4]])</f>
        <v>625.33999999999878</v>
      </c>
    </row>
    <row r="729" spans="1:6" x14ac:dyDescent="0.25">
      <c r="A729" s="11"/>
      <c r="B729" t="s">
        <v>19</v>
      </c>
      <c r="C729" t="s">
        <v>93</v>
      </c>
      <c r="E729" s="17">
        <v>9.1999999999999993</v>
      </c>
      <c r="F729" s="16">
        <f>IF(Tableau134[[#This Row],[Colonne1]]="","",F728+Tableau134[[#This Row],[Colonne3]]-Tableau134[[#This Row],[Colonne4]])</f>
        <v>616.13999999999874</v>
      </c>
    </row>
    <row r="730" spans="1:6" x14ac:dyDescent="0.25">
      <c r="A730" s="11"/>
      <c r="B730" t="s">
        <v>13</v>
      </c>
      <c r="C730" t="s">
        <v>373</v>
      </c>
      <c r="E730" s="17">
        <v>8.3000000000000007</v>
      </c>
      <c r="F730" s="16">
        <f>IF(Tableau134[[#This Row],[Colonne1]]="","",F729+Tableau134[[#This Row],[Colonne3]]-Tableau134[[#This Row],[Colonne4]])</f>
        <v>607.83999999999878</v>
      </c>
    </row>
    <row r="731" spans="1:6" x14ac:dyDescent="0.25">
      <c r="A731" s="11"/>
      <c r="B731" t="s">
        <v>447</v>
      </c>
      <c r="C731" t="s">
        <v>448</v>
      </c>
      <c r="E731" s="17">
        <v>6</v>
      </c>
      <c r="F731" s="16">
        <f>IF(Tableau134[[#This Row],[Colonne1]]="","",F730+Tableau134[[#This Row],[Colonne3]]-Tableau134[[#This Row],[Colonne4]])</f>
        <v>601.83999999999878</v>
      </c>
    </row>
    <row r="732" spans="1:6" x14ac:dyDescent="0.25">
      <c r="A732" s="11"/>
      <c r="B732" t="s">
        <v>120</v>
      </c>
      <c r="C732" t="s">
        <v>446</v>
      </c>
      <c r="E732" s="17">
        <v>3.98</v>
      </c>
      <c r="F732" s="16">
        <f>IF(Tableau134[[#This Row],[Colonne1]]="","",F731+Tableau134[[#This Row],[Colonne3]]-Tableau134[[#This Row],[Colonne4]])</f>
        <v>597.85999999999876</v>
      </c>
    </row>
    <row r="733" spans="1:6" x14ac:dyDescent="0.25">
      <c r="A733" s="11"/>
      <c r="B733" t="s">
        <v>12</v>
      </c>
      <c r="E733" s="17">
        <v>0.91</v>
      </c>
      <c r="F733" s="16">
        <f>IF(Tableau134[[#This Row],[Colonne1]]="","",F732+Tableau134[[#This Row],[Colonne3]]-Tableau134[[#This Row],[Colonne4]])</f>
        <v>596.94999999999879</v>
      </c>
    </row>
    <row r="734" spans="1:6" x14ac:dyDescent="0.25">
      <c r="A734" s="11">
        <v>45249</v>
      </c>
      <c r="B734" t="s">
        <v>276</v>
      </c>
      <c r="C734" t="s">
        <v>449</v>
      </c>
      <c r="E734" s="17">
        <v>19.989999999999998</v>
      </c>
      <c r="F734" s="16">
        <f>IF(Tableau134[[#This Row],[Colonne1]]="","",F733+Tableau134[[#This Row],[Colonne3]]-Tableau134[[#This Row],[Colonne4]])</f>
        <v>576.95999999999879</v>
      </c>
    </row>
    <row r="735" spans="1:6" x14ac:dyDescent="0.25">
      <c r="A735" s="11"/>
      <c r="B735" t="s">
        <v>13</v>
      </c>
      <c r="C735" t="s">
        <v>102</v>
      </c>
      <c r="E735" s="17">
        <v>12.6</v>
      </c>
      <c r="F735" s="16">
        <f>IF(Tableau134[[#This Row],[Colonne1]]="","",F734+Tableau134[[#This Row],[Colonne3]]-Tableau134[[#This Row],[Colonne4]])</f>
        <v>564.35999999999876</v>
      </c>
    </row>
    <row r="736" spans="1:6" x14ac:dyDescent="0.25">
      <c r="A736" s="11"/>
      <c r="B736" t="s">
        <v>13</v>
      </c>
      <c r="C736" t="s">
        <v>25</v>
      </c>
      <c r="E736" s="17">
        <v>6.4</v>
      </c>
      <c r="F736" s="16">
        <f>IF(Tableau134[[#This Row],[Colonne1]]="","",F735+Tableau134[[#This Row],[Colonne3]]-Tableau134[[#This Row],[Colonne4]])</f>
        <v>557.95999999999879</v>
      </c>
    </row>
    <row r="737" spans="1:6" x14ac:dyDescent="0.25">
      <c r="A737" s="11"/>
      <c r="B737" t="s">
        <v>12</v>
      </c>
      <c r="E737" s="17">
        <v>1.52</v>
      </c>
      <c r="F737" s="16">
        <f>IF(Tableau134[[#This Row],[Colonne1]]="","",F736+Tableau134[[#This Row],[Colonne3]]-Tableau134[[#This Row],[Colonne4]])</f>
        <v>556.4399999999988</v>
      </c>
    </row>
    <row r="738" spans="1:6" x14ac:dyDescent="0.25">
      <c r="A738" s="11">
        <v>45250</v>
      </c>
      <c r="B738" t="s">
        <v>12</v>
      </c>
      <c r="E738" s="17">
        <v>1.01</v>
      </c>
      <c r="F738" s="16">
        <f>IF(Tableau134[[#This Row],[Colonne1]]="","",F737+Tableau134[[#This Row],[Colonne3]]-Tableau134[[#This Row],[Colonne4]])</f>
        <v>555.42999999999881</v>
      </c>
    </row>
    <row r="739" spans="1:6" x14ac:dyDescent="0.25">
      <c r="A739" s="11">
        <v>45251</v>
      </c>
      <c r="B739" t="s">
        <v>42</v>
      </c>
      <c r="C739" t="s">
        <v>43</v>
      </c>
      <c r="E739" s="17">
        <v>146</v>
      </c>
      <c r="F739" s="16">
        <f>IF(Tableau134[[#This Row],[Colonne1]]="","",F738+Tableau134[[#This Row],[Colonne3]]-Tableau134[[#This Row],[Colonne4]])</f>
        <v>409.42999999999881</v>
      </c>
    </row>
    <row r="740" spans="1:6" x14ac:dyDescent="0.25">
      <c r="A740" s="11">
        <v>45253</v>
      </c>
      <c r="B740" t="s">
        <v>4</v>
      </c>
      <c r="D740">
        <v>2057.56</v>
      </c>
      <c r="E740" s="17"/>
      <c r="F740" s="16">
        <f>IF(Tableau134[[#This Row],[Colonne1]]="","",F739+Tableau134[[#This Row],[Colonne3]]-Tableau134[[#This Row],[Colonne4]])</f>
        <v>2466.9899999999989</v>
      </c>
    </row>
    <row r="741" spans="1:6" x14ac:dyDescent="0.25">
      <c r="A741" s="11"/>
      <c r="B741" t="s">
        <v>13</v>
      </c>
      <c r="C741" t="s">
        <v>14</v>
      </c>
      <c r="E741" s="17">
        <v>82.37</v>
      </c>
      <c r="F741" s="16">
        <f>IF(Tableau134[[#This Row],[Colonne1]]="","",F740+Tableau134[[#This Row],[Colonne3]]-Tableau134[[#This Row],[Colonne4]])</f>
        <v>2384.619999999999</v>
      </c>
    </row>
    <row r="742" spans="1:6" x14ac:dyDescent="0.25">
      <c r="A742" s="11"/>
      <c r="B742" t="s">
        <v>13</v>
      </c>
      <c r="C742" t="s">
        <v>262</v>
      </c>
      <c r="E742" s="17">
        <v>14.27</v>
      </c>
      <c r="F742" s="16">
        <f>IF(Tableau134[[#This Row],[Colonne1]]="","",F741+Tableau134[[#This Row],[Colonne3]]-Tableau134[[#This Row],[Colonne4]])</f>
        <v>2370.349999999999</v>
      </c>
    </row>
    <row r="743" spans="1:6" x14ac:dyDescent="0.25">
      <c r="A743" s="11"/>
      <c r="B743" t="s">
        <v>13</v>
      </c>
      <c r="C743" t="s">
        <v>273</v>
      </c>
      <c r="E743" s="17">
        <v>12.32</v>
      </c>
      <c r="F743" s="16">
        <f>IF(Tableau134[[#This Row],[Colonne1]]="","",F742+Tableau134[[#This Row],[Colonne3]]-Tableau134[[#This Row],[Colonne4]])</f>
        <v>2358.0299999999988</v>
      </c>
    </row>
    <row r="744" spans="1:6" x14ac:dyDescent="0.25">
      <c r="A744" s="11">
        <v>45254</v>
      </c>
      <c r="B744" t="s">
        <v>15</v>
      </c>
      <c r="C744" t="s">
        <v>450</v>
      </c>
      <c r="E744" s="17">
        <v>32</v>
      </c>
      <c r="F744" s="16">
        <f>IF(Tableau134[[#This Row],[Colonne1]]="","",F743+Tableau134[[#This Row],[Colonne3]]-Tableau134[[#This Row],[Colonne4]])</f>
        <v>2326.0299999999988</v>
      </c>
    </row>
    <row r="745" spans="1:6" x14ac:dyDescent="0.25">
      <c r="A745" s="11"/>
      <c r="B745" t="s">
        <v>12</v>
      </c>
      <c r="E745" s="17">
        <v>0.68</v>
      </c>
      <c r="F745" s="16">
        <f>IF(Tableau134[[#This Row],[Colonne1]]="","",F744+Tableau134[[#This Row],[Colonne3]]-Tableau134[[#This Row],[Colonne4]])</f>
        <v>2325.349999999999</v>
      </c>
    </row>
    <row r="746" spans="1:6" x14ac:dyDescent="0.25">
      <c r="A746" s="11">
        <v>45255</v>
      </c>
      <c r="B746" t="s">
        <v>26</v>
      </c>
      <c r="C746" t="s">
        <v>451</v>
      </c>
      <c r="E746" s="17">
        <v>210</v>
      </c>
      <c r="F746" s="16">
        <f>IF(Tableau134[[#This Row],[Colonne1]]="","",F745+Tableau134[[#This Row],[Colonne3]]-Tableau134[[#This Row],[Colonne4]])</f>
        <v>2115.349999999999</v>
      </c>
    </row>
    <row r="747" spans="1:6" x14ac:dyDescent="0.25">
      <c r="A747" s="11"/>
      <c r="B747" t="s">
        <v>15</v>
      </c>
      <c r="C747" t="s">
        <v>419</v>
      </c>
      <c r="E747" s="17">
        <v>86.69</v>
      </c>
      <c r="F747" s="16">
        <f>IF(Tableau134[[#This Row],[Colonne1]]="","",F746+Tableau134[[#This Row],[Colonne3]]-Tableau134[[#This Row],[Colonne4]])</f>
        <v>2028.6599999999989</v>
      </c>
    </row>
    <row r="748" spans="1:6" x14ac:dyDescent="0.25">
      <c r="A748" s="11"/>
      <c r="B748" t="s">
        <v>388</v>
      </c>
      <c r="C748" t="s">
        <v>452</v>
      </c>
      <c r="E748" s="17">
        <v>85</v>
      </c>
      <c r="F748" s="16">
        <f>IF(Tableau134[[#This Row],[Colonne1]]="","",F747+Tableau134[[#This Row],[Colonne3]]-Tableau134[[#This Row],[Colonne4]])</f>
        <v>1943.6599999999989</v>
      </c>
    </row>
    <row r="749" spans="1:6" x14ac:dyDescent="0.25">
      <c r="A749" s="11"/>
      <c r="B749" t="s">
        <v>15</v>
      </c>
      <c r="C749" t="s">
        <v>11</v>
      </c>
      <c r="E749" s="17">
        <v>9.1</v>
      </c>
      <c r="F749" s="16">
        <f>IF(Tableau134[[#This Row],[Colonne1]]="","",F748+Tableau134[[#This Row],[Colonne3]]-Tableau134[[#This Row],[Colonne4]])</f>
        <v>1934.559999999999</v>
      </c>
    </row>
    <row r="750" spans="1:6" x14ac:dyDescent="0.25">
      <c r="A750" s="11"/>
      <c r="B750" t="s">
        <v>19</v>
      </c>
      <c r="C750" t="s">
        <v>93</v>
      </c>
      <c r="E750" s="17">
        <v>7.95</v>
      </c>
      <c r="F750" s="16">
        <f>IF(Tableau134[[#This Row],[Colonne1]]="","",F749+Tableau134[[#This Row],[Colonne3]]-Tableau134[[#This Row],[Colonne4]])</f>
        <v>1926.609999999999</v>
      </c>
    </row>
    <row r="751" spans="1:6" x14ac:dyDescent="0.25">
      <c r="A751" s="11"/>
      <c r="B751" t="s">
        <v>15</v>
      </c>
      <c r="C751" t="s">
        <v>156</v>
      </c>
      <c r="E751" s="17">
        <v>6.72</v>
      </c>
      <c r="F751" s="16">
        <f>IF(Tableau134[[#This Row],[Colonne1]]="","",F750+Tableau134[[#This Row],[Colonne3]]-Tableau134[[#This Row],[Colonne4]])</f>
        <v>1919.889999999999</v>
      </c>
    </row>
    <row r="752" spans="1:6" x14ac:dyDescent="0.25">
      <c r="A752" s="11"/>
      <c r="B752" t="s">
        <v>12</v>
      </c>
      <c r="E752" s="17">
        <v>0.59</v>
      </c>
      <c r="F752" s="16">
        <f>IF(Tableau134[[#This Row],[Colonne1]]="","",F751+Tableau134[[#This Row],[Colonne3]]-Tableau134[[#This Row],[Colonne4]])</f>
        <v>1919.299999999999</v>
      </c>
    </row>
    <row r="753" spans="1:6" x14ac:dyDescent="0.25">
      <c r="A753" s="11">
        <v>45256</v>
      </c>
      <c r="B753" t="s">
        <v>13</v>
      </c>
      <c r="C753" t="s">
        <v>25</v>
      </c>
      <c r="E753" s="17">
        <v>16.850000000000001</v>
      </c>
      <c r="F753" s="16">
        <f>IF(Tableau134[[#This Row],[Colonne1]]="","",F752+Tableau134[[#This Row],[Colonne3]]-Tableau134[[#This Row],[Colonne4]])</f>
        <v>1902.4499999999991</v>
      </c>
    </row>
    <row r="754" spans="1:6" x14ac:dyDescent="0.25">
      <c r="A754" s="11"/>
      <c r="B754" t="s">
        <v>13</v>
      </c>
      <c r="C754" t="s">
        <v>17</v>
      </c>
      <c r="E754" s="17">
        <v>7.35</v>
      </c>
      <c r="F754" s="16">
        <f>IF(Tableau134[[#This Row],[Colonne1]]="","",F753+Tableau134[[#This Row],[Colonne3]]-Tableau134[[#This Row],[Colonne4]])</f>
        <v>1895.0999999999992</v>
      </c>
    </row>
    <row r="755" spans="1:6" x14ac:dyDescent="0.25">
      <c r="A755" s="11"/>
      <c r="B755" t="s">
        <v>447</v>
      </c>
      <c r="C755" t="s">
        <v>66</v>
      </c>
      <c r="E755" s="17">
        <v>4.99</v>
      </c>
      <c r="F755" s="16">
        <f>IF(Tableau134[[#This Row],[Colonne1]]="","",F754+Tableau134[[#This Row],[Colonne3]]-Tableau134[[#This Row],[Colonne4]])</f>
        <v>1890.1099999999992</v>
      </c>
    </row>
    <row r="756" spans="1:6" x14ac:dyDescent="0.25">
      <c r="A756" s="11"/>
      <c r="B756" t="s">
        <v>12</v>
      </c>
      <c r="E756" s="17">
        <v>0.95</v>
      </c>
      <c r="F756" s="16">
        <f>IF(Tableau134[[#This Row],[Colonne1]]="","",F755+Tableau134[[#This Row],[Colonne3]]-Tableau134[[#This Row],[Colonne4]])</f>
        <v>1889.1599999999992</v>
      </c>
    </row>
    <row r="757" spans="1:6" x14ac:dyDescent="0.25">
      <c r="A757" s="11">
        <v>45257</v>
      </c>
      <c r="B757" t="s">
        <v>12</v>
      </c>
      <c r="E757" s="17">
        <v>0.81</v>
      </c>
      <c r="F757" s="16">
        <f>IF(Tableau134[[#This Row],[Colonne1]]="","",F756+Tableau134[[#This Row],[Colonne3]]-Tableau134[[#This Row],[Colonne4]])</f>
        <v>1888.3499999999992</v>
      </c>
    </row>
    <row r="758" spans="1:6" x14ac:dyDescent="0.25">
      <c r="A758" s="11">
        <v>45259</v>
      </c>
      <c r="B758" t="s">
        <v>447</v>
      </c>
      <c r="C758" t="s">
        <v>53</v>
      </c>
      <c r="E758" s="17">
        <v>17.53</v>
      </c>
      <c r="F758" s="16">
        <f>IF(Tableau134[[#This Row],[Colonne1]]="","",F757+Tableau134[[#This Row],[Colonne3]]-Tableau134[[#This Row],[Colonne4]])</f>
        <v>1870.8199999999993</v>
      </c>
    </row>
    <row r="759" spans="1:6" x14ac:dyDescent="0.25">
      <c r="A759" s="11">
        <v>45260</v>
      </c>
      <c r="B759" t="s">
        <v>13</v>
      </c>
      <c r="C759" t="s">
        <v>14</v>
      </c>
      <c r="E759" s="17">
        <v>122.3</v>
      </c>
      <c r="F759" s="16">
        <f>IF(Tableau134[[#This Row],[Colonne1]]="","",F758+Tableau134[[#This Row],[Colonne3]]-Tableau134[[#This Row],[Colonne4]])</f>
        <v>1748.5199999999993</v>
      </c>
    </row>
    <row r="760" spans="1:6" x14ac:dyDescent="0.25">
      <c r="A760" s="11"/>
      <c r="B760" t="s">
        <v>29</v>
      </c>
      <c r="C760" t="s">
        <v>453</v>
      </c>
      <c r="E760" s="17">
        <v>57.85</v>
      </c>
      <c r="F760" s="16">
        <f>IF(Tableau134[[#This Row],[Colonne1]]="","",F759+Tableau134[[#This Row],[Colonne3]]-Tableau134[[#This Row],[Colonne4]])</f>
        <v>1690.6699999999994</v>
      </c>
    </row>
    <row r="761" spans="1:6" x14ac:dyDescent="0.25">
      <c r="A761" s="11"/>
      <c r="B761" t="s">
        <v>13</v>
      </c>
      <c r="C761" t="s">
        <v>273</v>
      </c>
      <c r="E761" s="17">
        <v>23.61</v>
      </c>
      <c r="F761" s="16">
        <f>IF(Tableau134[[#This Row],[Colonne1]]="","",F760+Tableau134[[#This Row],[Colonne3]]-Tableau134[[#This Row],[Colonne4]])</f>
        <v>1667.0599999999995</v>
      </c>
    </row>
    <row r="762" spans="1:6" x14ac:dyDescent="0.25">
      <c r="A762" s="11"/>
      <c r="B762" t="s">
        <v>12</v>
      </c>
      <c r="E762" s="17">
        <v>0.47</v>
      </c>
      <c r="F762" s="59">
        <f>IF(Tableau134[[#This Row],[Colonne1]]="","",F761+Tableau134[[#This Row],[Colonne3]]-Tableau134[[#This Row],[Colonne4]])</f>
        <v>1666.5899999999995</v>
      </c>
    </row>
    <row r="763" spans="1:6" x14ac:dyDescent="0.25">
      <c r="A763" s="11">
        <v>45261</v>
      </c>
      <c r="B763" t="s">
        <v>250</v>
      </c>
      <c r="C763" t="s">
        <v>403</v>
      </c>
      <c r="D763">
        <v>75</v>
      </c>
      <c r="E763" s="17"/>
      <c r="F763" s="16">
        <f>IF(Tableau134[[#This Row],[Colonne1]]="","",F762+Tableau134[[#This Row],[Colonne3]]-Tableau134[[#This Row],[Colonne4]])</f>
        <v>1741.5899999999995</v>
      </c>
    </row>
    <row r="764" spans="1:6" x14ac:dyDescent="0.25">
      <c r="A764" s="11"/>
      <c r="B764" t="s">
        <v>12</v>
      </c>
      <c r="E764" s="17">
        <v>0.39</v>
      </c>
      <c r="F764" s="16">
        <f>IF(Tableau134[[#This Row],[Colonne1]]="","",F763+Tableau134[[#This Row],[Colonne3]]-Tableau134[[#This Row],[Colonne4]])</f>
        <v>1741.1999999999994</v>
      </c>
    </row>
    <row r="765" spans="1:6" x14ac:dyDescent="0.25">
      <c r="A765" s="11">
        <v>45262</v>
      </c>
      <c r="B765" t="s">
        <v>15</v>
      </c>
      <c r="C765" t="s">
        <v>11</v>
      </c>
      <c r="E765" s="17">
        <v>48.35</v>
      </c>
      <c r="F765" s="16">
        <f>IF(Tableau134[[#This Row],[Colonne1]]="","",F764+Tableau134[[#This Row],[Colonne3]]-Tableau134[[#This Row],[Colonne4]])</f>
        <v>1692.8499999999995</v>
      </c>
    </row>
    <row r="766" spans="1:6" x14ac:dyDescent="0.25">
      <c r="A766" s="11"/>
      <c r="B766" t="s">
        <v>13</v>
      </c>
      <c r="C766" t="s">
        <v>23</v>
      </c>
      <c r="E766" s="17">
        <v>16.29</v>
      </c>
      <c r="F766" s="16">
        <f>IF(Tableau134[[#This Row],[Colonne1]]="","",F765+Tableau134[[#This Row],[Colonne3]]-Tableau134[[#This Row],[Colonne4]])</f>
        <v>1676.5599999999995</v>
      </c>
    </row>
    <row r="767" spans="1:6" x14ac:dyDescent="0.25">
      <c r="A767" s="11"/>
      <c r="B767" t="s">
        <v>19</v>
      </c>
      <c r="C767" t="s">
        <v>93</v>
      </c>
      <c r="E767" s="17">
        <v>9.1999999999999993</v>
      </c>
      <c r="F767" s="16">
        <f>IF(Tableau134[[#This Row],[Colonne1]]="","",F766+Tableau134[[#This Row],[Colonne3]]-Tableau134[[#This Row],[Colonne4]])</f>
        <v>1667.3599999999994</v>
      </c>
    </row>
    <row r="768" spans="1:6" x14ac:dyDescent="0.25">
      <c r="A768" s="11">
        <v>45263</v>
      </c>
      <c r="B768" t="s">
        <v>13</v>
      </c>
      <c r="C768" t="s">
        <v>25</v>
      </c>
      <c r="E768" s="17">
        <v>24.95</v>
      </c>
      <c r="F768" s="16">
        <f>IF(Tableau134[[#This Row],[Colonne1]]="","",F767+Tableau134[[#This Row],[Colonne3]]-Tableau134[[#This Row],[Colonne4]])</f>
        <v>1642.4099999999994</v>
      </c>
    </row>
    <row r="769" spans="1:6" x14ac:dyDescent="0.25">
      <c r="A769" s="11"/>
      <c r="B769" t="s">
        <v>447</v>
      </c>
      <c r="C769" t="s">
        <v>53</v>
      </c>
      <c r="E769" s="17">
        <v>15.69</v>
      </c>
      <c r="F769" s="16">
        <f>IF(Tableau134[[#This Row],[Colonne1]]="","",F768+Tableau134[[#This Row],[Colonne3]]-Tableau134[[#This Row],[Colonne4]])</f>
        <v>1626.7199999999993</v>
      </c>
    </row>
    <row r="770" spans="1:6" x14ac:dyDescent="0.25">
      <c r="A770" s="11"/>
      <c r="B770" t="s">
        <v>19</v>
      </c>
      <c r="C770" t="s">
        <v>375</v>
      </c>
      <c r="E770" s="17">
        <v>8.9499999999999993</v>
      </c>
      <c r="F770" s="16">
        <f>IF(Tableau134[[#This Row],[Colonne1]]="","",F769+Tableau134[[#This Row],[Colonne3]]-Tableau134[[#This Row],[Colonne4]])</f>
        <v>1617.7699999999993</v>
      </c>
    </row>
    <row r="771" spans="1:6" x14ac:dyDescent="0.25">
      <c r="A771" s="11"/>
      <c r="B771" t="s">
        <v>12</v>
      </c>
      <c r="E771" s="17">
        <v>2.16</v>
      </c>
      <c r="F771" s="16">
        <f>IF(Tableau134[[#This Row],[Colonne1]]="","",F770+Tableau134[[#This Row],[Colonne3]]-Tableau134[[#This Row],[Colonne4]])</f>
        <v>1615.6099999999992</v>
      </c>
    </row>
    <row r="772" spans="1:6" x14ac:dyDescent="0.25">
      <c r="A772" s="11">
        <v>45264</v>
      </c>
      <c r="B772" t="s">
        <v>12</v>
      </c>
      <c r="E772" s="17">
        <v>0.41</v>
      </c>
      <c r="F772" s="16">
        <f>IF(Tableau134[[#This Row],[Colonne1]]="","",F771+Tableau134[[#This Row],[Colonne3]]-Tableau134[[#This Row],[Colonne4]])</f>
        <v>1615.1999999999991</v>
      </c>
    </row>
    <row r="773" spans="1:6" x14ac:dyDescent="0.25">
      <c r="A773" s="11">
        <v>45265</v>
      </c>
      <c r="B773" t="s">
        <v>26</v>
      </c>
      <c r="C773" t="s">
        <v>27</v>
      </c>
      <c r="E773" s="17">
        <v>210</v>
      </c>
      <c r="F773" s="16">
        <f>IF(Tableau134[[#This Row],[Colonne1]]="","",F772+Tableau134[[#This Row],[Colonne3]]-Tableau134[[#This Row],[Colonne4]])</f>
        <v>1405.1999999999991</v>
      </c>
    </row>
    <row r="774" spans="1:6" x14ac:dyDescent="0.25">
      <c r="A774" s="11"/>
      <c r="B774" t="s">
        <v>15</v>
      </c>
      <c r="C774" t="s">
        <v>381</v>
      </c>
      <c r="E774" s="17">
        <v>28</v>
      </c>
      <c r="F774" s="16">
        <f>IF(Tableau134[[#This Row],[Colonne1]]="","",F773+Tableau134[[#This Row],[Colonne3]]-Tableau134[[#This Row],[Colonne4]])</f>
        <v>1377.1999999999991</v>
      </c>
    </row>
    <row r="775" spans="1:6" x14ac:dyDescent="0.25">
      <c r="A775" s="11"/>
      <c r="B775" t="s">
        <v>21</v>
      </c>
      <c r="C775" t="s">
        <v>454</v>
      </c>
      <c r="E775" s="17">
        <v>25</v>
      </c>
      <c r="F775" s="16">
        <f>IF(Tableau134[[#This Row],[Colonne1]]="","",F774+Tableau134[[#This Row],[Colonne3]]-Tableau134[[#This Row],[Colonne4]])</f>
        <v>1352.1999999999991</v>
      </c>
    </row>
    <row r="776" spans="1:6" x14ac:dyDescent="0.25">
      <c r="A776" s="11"/>
      <c r="B776" t="s">
        <v>19</v>
      </c>
      <c r="C776" t="s">
        <v>444</v>
      </c>
      <c r="E776" s="17">
        <v>10.84</v>
      </c>
      <c r="F776" s="16">
        <f>IF(Tableau134[[#This Row],[Colonne1]]="","",F775+Tableau134[[#This Row],[Colonne3]]-Tableau134[[#This Row],[Colonne4]])</f>
        <v>1341.3599999999992</v>
      </c>
    </row>
    <row r="777" spans="1:6" x14ac:dyDescent="0.25">
      <c r="A777" s="11">
        <v>45267</v>
      </c>
      <c r="B777" t="s">
        <v>13</v>
      </c>
      <c r="C777" t="s">
        <v>14</v>
      </c>
      <c r="E777" s="17">
        <v>98.33</v>
      </c>
      <c r="F777" s="16">
        <f>IF(Tableau134[[#This Row],[Colonne1]]="","",F776+Tableau134[[#This Row],[Colonne3]]-Tableau134[[#This Row],[Colonne4]])</f>
        <v>1243.0299999999993</v>
      </c>
    </row>
    <row r="778" spans="1:6" x14ac:dyDescent="0.25">
      <c r="A778" s="11"/>
      <c r="B778" t="s">
        <v>120</v>
      </c>
      <c r="C778" t="s">
        <v>455</v>
      </c>
      <c r="E778" s="17">
        <v>15</v>
      </c>
      <c r="F778" s="16">
        <f>IF(Tableau134[[#This Row],[Colonne1]]="","",F777+Tableau134[[#This Row],[Colonne3]]-Tableau134[[#This Row],[Colonne4]])</f>
        <v>1228.0299999999993</v>
      </c>
    </row>
    <row r="779" spans="1:6" x14ac:dyDescent="0.25">
      <c r="A779" s="11"/>
      <c r="B779" t="s">
        <v>13</v>
      </c>
      <c r="C779" t="s">
        <v>273</v>
      </c>
      <c r="E779" s="17">
        <v>14.78</v>
      </c>
      <c r="F779" s="16">
        <f>IF(Tableau134[[#This Row],[Colonne1]]="","",F778+Tableau134[[#This Row],[Colonne3]]-Tableau134[[#This Row],[Colonne4]])</f>
        <v>1213.2499999999993</v>
      </c>
    </row>
    <row r="780" spans="1:6" x14ac:dyDescent="0.25">
      <c r="A780" s="11"/>
      <c r="B780" t="s">
        <v>13</v>
      </c>
      <c r="C780" t="s">
        <v>262</v>
      </c>
      <c r="E780" s="17">
        <v>10.68</v>
      </c>
      <c r="F780" s="16">
        <f>IF(Tableau134[[#This Row],[Colonne1]]="","",F779+Tableau134[[#This Row],[Colonne3]]-Tableau134[[#This Row],[Colonne4]])</f>
        <v>1202.5699999999993</v>
      </c>
    </row>
    <row r="781" spans="1:6" x14ac:dyDescent="0.25">
      <c r="A781" s="11"/>
      <c r="B781" t="s">
        <v>434</v>
      </c>
      <c r="C781" t="s">
        <v>305</v>
      </c>
      <c r="E781" s="17">
        <v>7.5</v>
      </c>
      <c r="F781" s="16">
        <f>IF(Tableau134[[#This Row],[Colonne1]]="","",F780+Tableau134[[#This Row],[Colonne3]]-Tableau134[[#This Row],[Colonne4]])</f>
        <v>1195.0699999999993</v>
      </c>
    </row>
    <row r="782" spans="1:6" x14ac:dyDescent="0.25">
      <c r="A782" s="11"/>
      <c r="B782" t="s">
        <v>13</v>
      </c>
      <c r="C782" t="s">
        <v>273</v>
      </c>
      <c r="E782" s="17">
        <v>5.98</v>
      </c>
      <c r="F782" s="16">
        <f>IF(Tableau134[[#This Row],[Colonne1]]="","",F781+Tableau134[[#This Row],[Colonne3]]-Tableau134[[#This Row],[Colonne4]])</f>
        <v>1189.0899999999992</v>
      </c>
    </row>
    <row r="783" spans="1:6" x14ac:dyDescent="0.25">
      <c r="A783" s="11">
        <v>45268</v>
      </c>
      <c r="B783" t="s">
        <v>15</v>
      </c>
      <c r="C783" t="s">
        <v>156</v>
      </c>
      <c r="E783" s="17">
        <v>52.94</v>
      </c>
      <c r="F783" s="16">
        <f>IF(Tableau134[[#This Row],[Colonne1]]="","",F782+Tableau134[[#This Row],[Colonne3]]-Tableau134[[#This Row],[Colonne4]])</f>
        <v>1136.1499999999992</v>
      </c>
    </row>
    <row r="784" spans="1:6" x14ac:dyDescent="0.25">
      <c r="A784" s="11"/>
      <c r="B784" t="s">
        <v>15</v>
      </c>
      <c r="C784" t="s">
        <v>156</v>
      </c>
      <c r="E784" s="17">
        <v>30.01</v>
      </c>
      <c r="F784" s="16">
        <f>IF(Tableau134[[#This Row],[Colonne1]]="","",F783+Tableau134[[#This Row],[Colonne3]]-Tableau134[[#This Row],[Colonne4]])</f>
        <v>1106.1399999999992</v>
      </c>
    </row>
    <row r="785" spans="1:14" x14ac:dyDescent="0.25">
      <c r="A785" s="11"/>
      <c r="B785" t="s">
        <v>12</v>
      </c>
      <c r="E785" s="17">
        <v>0.24</v>
      </c>
      <c r="F785" s="16">
        <f>IF(Tableau134[[#This Row],[Colonne1]]="","",F784+Tableau134[[#This Row],[Colonne3]]-Tableau134[[#This Row],[Colonne4]])</f>
        <v>1105.8999999999992</v>
      </c>
    </row>
    <row r="786" spans="1:14" x14ac:dyDescent="0.25">
      <c r="A786" s="11">
        <v>45269</v>
      </c>
      <c r="B786" t="s">
        <v>19</v>
      </c>
      <c r="C786" t="s">
        <v>93</v>
      </c>
      <c r="E786" s="17">
        <v>19.2</v>
      </c>
      <c r="F786" s="16">
        <f>IF(Tableau134[[#This Row],[Colonne1]]="","",F785+Tableau134[[#This Row],[Colonne3]]-Tableau134[[#This Row],[Colonne4]])</f>
        <v>1086.6999999999991</v>
      </c>
    </row>
    <row r="787" spans="1:14" ht="15.75" thickBot="1" x14ac:dyDescent="0.3">
      <c r="A787" s="11"/>
      <c r="B787" t="s">
        <v>13</v>
      </c>
      <c r="C787" t="s">
        <v>379</v>
      </c>
      <c r="E787" s="17">
        <v>14.4</v>
      </c>
      <c r="F787" s="16">
        <f>IF(Tableau134[[#This Row],[Colonne1]]="","",F786+Tableau134[[#This Row],[Colonne3]]-Tableau134[[#This Row],[Colonne4]])</f>
        <v>1072.299999999999</v>
      </c>
    </row>
    <row r="788" spans="1:14" ht="15.75" thickTop="1" x14ac:dyDescent="0.25">
      <c r="A788" s="11"/>
      <c r="B788" t="s">
        <v>12</v>
      </c>
      <c r="E788" s="17">
        <v>1.05</v>
      </c>
      <c r="F788" s="16">
        <f>IF(Tableau134[[#This Row],[Colonne1]]="","",F787+Tableau134[[#This Row],[Colonne3]]-Tableau134[[#This Row],[Colonne4]])</f>
        <v>1071.2499999999991</v>
      </c>
      <c r="H788" s="35"/>
      <c r="I788" s="36"/>
      <c r="J788" s="36"/>
      <c r="K788" s="36"/>
      <c r="L788" s="36"/>
      <c r="M788" s="36"/>
      <c r="N788" s="37"/>
    </row>
    <row r="789" spans="1:14" x14ac:dyDescent="0.25">
      <c r="A789" s="11">
        <v>45270</v>
      </c>
      <c r="B789" t="s">
        <v>13</v>
      </c>
      <c r="C789" t="s">
        <v>25</v>
      </c>
      <c r="E789" s="17">
        <v>12.95</v>
      </c>
      <c r="F789" s="16">
        <f>IF(Tableau134[[#This Row],[Colonne1]]="","",F788+Tableau134[[#This Row],[Colonne3]]-Tableau134[[#This Row],[Colonne4]])</f>
        <v>1058.299999999999</v>
      </c>
      <c r="H789" s="50" t="s">
        <v>13</v>
      </c>
      <c r="I789" s="51" t="s">
        <v>15</v>
      </c>
      <c r="J789" s="51" t="s">
        <v>29</v>
      </c>
      <c r="K789" s="51" t="s">
        <v>19</v>
      </c>
      <c r="L789" s="51" t="s">
        <v>12</v>
      </c>
      <c r="M789" s="51" t="s">
        <v>6</v>
      </c>
      <c r="N789" s="40"/>
    </row>
    <row r="790" spans="1:14" x14ac:dyDescent="0.25">
      <c r="A790" s="11"/>
      <c r="B790" t="s">
        <v>12</v>
      </c>
      <c r="E790" s="17">
        <v>1.4</v>
      </c>
      <c r="F790" s="16">
        <f>IF(Tableau134[[#This Row],[Colonne1]]="","",F789+Tableau134[[#This Row],[Colonne3]]-Tableau134[[#This Row],[Colonne4]])</f>
        <v>1056.899999999999</v>
      </c>
      <c r="H790" s="41">
        <f>SUMIF($B:$B,"Alimentation",$E:$E)</f>
        <v>7688.9699999999975</v>
      </c>
      <c r="I790" s="42">
        <f>(SUMIF($B:$B,"Santé",$E:$E))-(SUMIF($B:$B,"Santé",$D:$D))</f>
        <v>1650.7300000000005</v>
      </c>
      <c r="J790" s="42">
        <f>SUMIF($B:$B,"Auto",$E:$E)</f>
        <v>4147.6699999999992</v>
      </c>
      <c r="K790" s="42">
        <f>SUMIF($B:$B,"Librairie",$E:$E)</f>
        <v>626.18999999999983</v>
      </c>
      <c r="L790" s="42">
        <f>SUMIF($B:$B,"Epargne",$E:$E)</f>
        <v>1197.0699999999995</v>
      </c>
      <c r="M790" s="42">
        <f>SUMIF($B:$B,"Bricolage",$E:$E)</f>
        <v>190.85</v>
      </c>
      <c r="N790" s="40"/>
    </row>
    <row r="791" spans="1:14" x14ac:dyDescent="0.25">
      <c r="A791" s="11">
        <v>45271</v>
      </c>
      <c r="B791" t="s">
        <v>12</v>
      </c>
      <c r="E791" s="17">
        <v>0.05</v>
      </c>
      <c r="F791" s="16">
        <f>IF(Tableau134[[#This Row],[Colonne1]]="","",F790+Tableau134[[#This Row],[Colonne3]]-Tableau134[[#This Row],[Colonne4]])</f>
        <v>1056.849999999999</v>
      </c>
      <c r="H791" s="43" t="s">
        <v>247</v>
      </c>
      <c r="I791" s="44"/>
      <c r="J791" s="44"/>
      <c r="K791" s="44"/>
      <c r="L791" s="44"/>
      <c r="M791" s="44"/>
      <c r="N791" s="40"/>
    </row>
    <row r="792" spans="1:14" x14ac:dyDescent="0.25">
      <c r="A792" s="11">
        <v>45272</v>
      </c>
      <c r="B792" t="s">
        <v>15</v>
      </c>
      <c r="C792" t="s">
        <v>456</v>
      </c>
      <c r="D792">
        <v>5</v>
      </c>
      <c r="E792" s="17"/>
      <c r="F792" s="16">
        <f>IF(Tableau134[[#This Row],[Colonne1]]="","",F791+Tableau134[[#This Row],[Colonne3]]-Tableau134[[#This Row],[Colonne4]])</f>
        <v>1061.849999999999</v>
      </c>
      <c r="H792" s="53">
        <f ca="1">H790/(MONTH(TODAY()))</f>
        <v>698.9972727272725</v>
      </c>
      <c r="I792" s="54">
        <f t="shared" ref="I792:M792" ca="1" si="0">I790/(MONTH(TODAY()))</f>
        <v>150.06636363636369</v>
      </c>
      <c r="J792" s="54">
        <f t="shared" ca="1" si="0"/>
        <v>377.06090909090904</v>
      </c>
      <c r="K792" s="54">
        <f t="shared" ca="1" si="0"/>
        <v>56.926363636363618</v>
      </c>
      <c r="L792" s="54">
        <f t="shared" ca="1" si="0"/>
        <v>108.8245454545454</v>
      </c>
      <c r="M792" s="54">
        <f t="shared" ca="1" si="0"/>
        <v>17.349999999999998</v>
      </c>
      <c r="N792" s="40"/>
    </row>
    <row r="793" spans="1:14" x14ac:dyDescent="0.25">
      <c r="A793" s="11"/>
      <c r="B793" t="s">
        <v>15</v>
      </c>
      <c r="C793" t="s">
        <v>456</v>
      </c>
      <c r="D793">
        <v>5</v>
      </c>
      <c r="E793" s="17"/>
      <c r="F793" s="16">
        <f>IF(Tableau134[[#This Row],[Colonne1]]="","",F792+Tableau134[[#This Row],[Colonne3]]-Tableau134[[#This Row],[Colonne4]])</f>
        <v>1066.849999999999</v>
      </c>
      <c r="H793" s="43"/>
      <c r="I793" s="44"/>
      <c r="J793" s="44"/>
      <c r="K793" s="44"/>
      <c r="L793" s="44"/>
      <c r="M793" s="44"/>
      <c r="N793" s="40"/>
    </row>
    <row r="794" spans="1:14" x14ac:dyDescent="0.25">
      <c r="A794" s="11"/>
      <c r="B794" t="s">
        <v>15</v>
      </c>
      <c r="C794" t="s">
        <v>456</v>
      </c>
      <c r="D794">
        <v>5</v>
      </c>
      <c r="E794" s="17"/>
      <c r="F794" s="16">
        <f>IF(Tableau134[[#This Row],[Colonne1]]="","",F793+Tableau134[[#This Row],[Colonne3]]-Tableau134[[#This Row],[Colonne4]])</f>
        <v>1071.849999999999</v>
      </c>
      <c r="H794" s="50" t="s">
        <v>120</v>
      </c>
      <c r="I794" s="51" t="s">
        <v>243</v>
      </c>
      <c r="J794" s="51" t="s">
        <v>250</v>
      </c>
      <c r="K794" s="51" t="s">
        <v>26</v>
      </c>
      <c r="L794" s="52" t="s">
        <v>132</v>
      </c>
      <c r="M794" s="51" t="s">
        <v>135</v>
      </c>
      <c r="N794" s="40"/>
    </row>
    <row r="795" spans="1:14" x14ac:dyDescent="0.25">
      <c r="A795" s="11"/>
      <c r="B795" t="s">
        <v>434</v>
      </c>
      <c r="C795" t="s">
        <v>126</v>
      </c>
      <c r="E795" s="17">
        <v>105.07</v>
      </c>
      <c r="F795" s="16">
        <f>IF(Tableau134[[#This Row],[Colonne1]]="","",F794+Tableau134[[#This Row],[Colonne3]]-Tableau134[[#This Row],[Colonne4]])</f>
        <v>966.77999999999906</v>
      </c>
      <c r="H795" s="41">
        <f>SUMIF($B:$B,"Loisirs",$E:$E)</f>
        <v>219.61</v>
      </c>
      <c r="I795" s="42">
        <f>SUMIF($B:$B,"jardin",$E:$E)</f>
        <v>777.7</v>
      </c>
      <c r="J795" s="42">
        <f>SUMIF($B:$B,"Chauffage",$E:$E)</f>
        <v>1366.49</v>
      </c>
      <c r="K795" s="42">
        <f>SUMIF($B:$B,"Assurances",$E:$E)</f>
        <v>2520</v>
      </c>
      <c r="L795" s="42">
        <f>(SUMIF($B:$B,"Téléphone",$E:$E))+(SUMIF($B:$B,"Telephone",$E:$E))</f>
        <v>1009.0700000000002</v>
      </c>
      <c r="M795" s="42">
        <f>SUMIF($B:$B,"Famille",$E:$E)</f>
        <v>70.44</v>
      </c>
      <c r="N795" s="40"/>
    </row>
    <row r="796" spans="1:14" x14ac:dyDescent="0.25">
      <c r="A796" s="11"/>
      <c r="B796" t="s">
        <v>163</v>
      </c>
      <c r="C796" t="s">
        <v>133</v>
      </c>
      <c r="E796" s="17">
        <v>43.16</v>
      </c>
      <c r="F796" s="16">
        <f>IF(Tableau134[[#This Row],[Colonne1]]="","",F795+Tableau134[[#This Row],[Colonne3]]-Tableau134[[#This Row],[Colonne4]])</f>
        <v>923.6199999999991</v>
      </c>
      <c r="H796" s="43" t="s">
        <v>247</v>
      </c>
      <c r="I796" s="44"/>
      <c r="J796" s="44"/>
      <c r="K796" s="44"/>
      <c r="L796" s="44"/>
      <c r="M796" s="44"/>
      <c r="N796" s="40"/>
    </row>
    <row r="797" spans="1:14" x14ac:dyDescent="0.25">
      <c r="A797" s="11"/>
      <c r="B797" t="s">
        <v>15</v>
      </c>
      <c r="C797" t="s">
        <v>11</v>
      </c>
      <c r="E797" s="17">
        <v>32</v>
      </c>
      <c r="F797" s="16">
        <f>IF(Tableau134[[#This Row],[Colonne1]]="","",F796+Tableau134[[#This Row],[Colonne3]]-Tableau134[[#This Row],[Colonne4]])</f>
        <v>891.6199999999991</v>
      </c>
      <c r="H797" s="53">
        <f ca="1">H795/MONTH(TODAY())</f>
        <v>19.964545454545455</v>
      </c>
      <c r="I797" s="54">
        <f t="shared" ref="I797:L797" ca="1" si="1">I795/MONTH(TODAY())</f>
        <v>70.7</v>
      </c>
      <c r="J797" s="54">
        <f ca="1">J795/MONTH(TODAY())</f>
        <v>124.22636363636364</v>
      </c>
      <c r="K797" s="54">
        <f t="shared" ca="1" si="1"/>
        <v>229.09090909090909</v>
      </c>
      <c r="L797" s="54">
        <f t="shared" ca="1" si="1"/>
        <v>91.733636363636379</v>
      </c>
      <c r="M797" s="54">
        <f ca="1">M795/MONTH(TODAY())</f>
        <v>6.4036363636363633</v>
      </c>
      <c r="N797" s="40"/>
    </row>
    <row r="798" spans="1:14" x14ac:dyDescent="0.25">
      <c r="A798" s="11"/>
      <c r="B798" t="s">
        <v>120</v>
      </c>
      <c r="C798" t="s">
        <v>457</v>
      </c>
      <c r="E798" s="17">
        <v>17.8</v>
      </c>
      <c r="F798" s="16">
        <f>IF(Tableau134[[#This Row],[Colonne1]]="","",F797+Tableau134[[#This Row],[Colonne3]]-Tableau134[[#This Row],[Colonne4]])</f>
        <v>873.81999999999914</v>
      </c>
      <c r="H798" s="43"/>
      <c r="I798" s="44"/>
      <c r="J798" s="44"/>
      <c r="K798" s="44"/>
      <c r="L798" s="44"/>
      <c r="M798" s="44"/>
      <c r="N798" s="40"/>
    </row>
    <row r="799" spans="1:14" x14ac:dyDescent="0.25">
      <c r="A799" s="11">
        <v>45274</v>
      </c>
      <c r="B799" t="s">
        <v>29</v>
      </c>
      <c r="C799" t="s">
        <v>345</v>
      </c>
      <c r="E799" s="17">
        <v>209.72</v>
      </c>
      <c r="F799" s="16">
        <f>IF(Tableau134[[#This Row],[Colonne1]]="","",F798+Tableau134[[#This Row],[Colonne3]]-Tableau134[[#This Row],[Colonne4]])</f>
        <v>664.09999999999911</v>
      </c>
      <c r="H799" s="50" t="s">
        <v>49</v>
      </c>
      <c r="I799" s="51" t="s">
        <v>4</v>
      </c>
      <c r="J799" s="51" t="s">
        <v>356</v>
      </c>
      <c r="K799" s="51" t="s">
        <v>33</v>
      </c>
      <c r="L799" s="51" t="s">
        <v>19</v>
      </c>
      <c r="M799" s="51" t="s">
        <v>276</v>
      </c>
      <c r="N799" s="40"/>
    </row>
    <row r="800" spans="1:14" x14ac:dyDescent="0.25">
      <c r="A800" s="11"/>
      <c r="B800" t="s">
        <v>13</v>
      </c>
      <c r="C800" t="s">
        <v>14</v>
      </c>
      <c r="E800" s="17">
        <v>88.93</v>
      </c>
      <c r="F800" s="16">
        <f>IF(Tableau134[[#This Row],[Colonne1]]="","",F799+Tableau134[[#This Row],[Colonne3]]-Tableau134[[#This Row],[Colonne4]])</f>
        <v>575.16999999999916</v>
      </c>
      <c r="H800" s="41">
        <f>SUMIF($B:$B,"Taxes",$E:$E)</f>
        <v>1270.03</v>
      </c>
      <c r="I800" s="42">
        <f>SUMIF($B:$B,"Pension",$D:$D)</f>
        <v>24692.949999999997</v>
      </c>
      <c r="J800" s="42">
        <f>SUMIF($B:$B,"Assurances",$D:$D)</f>
        <v>1</v>
      </c>
      <c r="K800" s="42">
        <f>SUMIF(B:B,"Banque",E:E)</f>
        <v>1669.1999999999998</v>
      </c>
      <c r="L800" s="42">
        <f>SUMIF($B:$B,"Librairie",$E:$E)</f>
        <v>626.18999999999983</v>
      </c>
      <c r="M800" s="42">
        <f>SUMIF($B:$B,"Maison",$E:$E)</f>
        <v>419.26000000000005</v>
      </c>
      <c r="N800" s="40"/>
    </row>
    <row r="801" spans="1:14" x14ac:dyDescent="0.25">
      <c r="A801" s="11"/>
      <c r="B801" t="s">
        <v>29</v>
      </c>
      <c r="C801" t="s">
        <v>453</v>
      </c>
      <c r="E801" s="17">
        <v>27.46</v>
      </c>
      <c r="F801" s="16">
        <f>IF(Tableau134[[#This Row],[Colonne1]]="","",F800+Tableau134[[#This Row],[Colonne3]]-Tableau134[[#This Row],[Colonne4]])</f>
        <v>547.70999999999913</v>
      </c>
      <c r="H801" s="43" t="s">
        <v>247</v>
      </c>
      <c r="I801" s="44"/>
      <c r="J801" s="44"/>
      <c r="K801" s="44"/>
      <c r="L801" s="44"/>
      <c r="M801" s="44"/>
      <c r="N801" s="40"/>
    </row>
    <row r="802" spans="1:14" x14ac:dyDescent="0.25">
      <c r="A802" s="11"/>
      <c r="B802" t="s">
        <v>447</v>
      </c>
      <c r="C802" t="s">
        <v>66</v>
      </c>
      <c r="E802" s="17">
        <v>26.35</v>
      </c>
      <c r="F802" s="16">
        <f>IF(Tableau134[[#This Row],[Colonne1]]="","",F801+Tableau134[[#This Row],[Colonne3]]-Tableau134[[#This Row],[Colonne4]])</f>
        <v>521.3599999999991</v>
      </c>
      <c r="H802" s="43"/>
      <c r="I802" s="44"/>
      <c r="J802" s="44"/>
      <c r="K802" s="44"/>
      <c r="L802" s="44"/>
      <c r="M802" s="44"/>
      <c r="N802" s="40"/>
    </row>
    <row r="803" spans="1:14" x14ac:dyDescent="0.25">
      <c r="A803" s="11"/>
      <c r="B803" t="s">
        <v>19</v>
      </c>
      <c r="C803" t="s">
        <v>375</v>
      </c>
      <c r="E803" s="17">
        <v>9.9</v>
      </c>
      <c r="F803" s="16">
        <f>IF(Tableau134[[#This Row],[Colonne1]]="","",F802+Tableau134[[#This Row],[Colonne3]]-Tableau134[[#This Row],[Colonne4]])</f>
        <v>511.45999999999913</v>
      </c>
      <c r="H803" s="53"/>
      <c r="I803" s="54">
        <f ca="1">I800/MONTH(TODAY())</f>
        <v>2244.8136363636363</v>
      </c>
      <c r="J803" s="54">
        <f ca="1">J800/MONTH(TODAY())</f>
        <v>9.0909090909090912E-2</v>
      </c>
      <c r="K803" s="54">
        <f ca="1">K800/MONTH(TODAY())</f>
        <v>151.74545454545452</v>
      </c>
      <c r="L803" s="54">
        <f ca="1">L800/MONTH(TODAY())</f>
        <v>56.926363636363618</v>
      </c>
      <c r="M803" s="54">
        <f ca="1">M800/MONTH(TODAY())</f>
        <v>38.114545454545457</v>
      </c>
      <c r="N803" s="40"/>
    </row>
    <row r="804" spans="1:14" x14ac:dyDescent="0.25">
      <c r="A804" s="11"/>
      <c r="B804" t="s">
        <v>12</v>
      </c>
      <c r="E804" s="17">
        <v>1.04</v>
      </c>
      <c r="F804" s="16">
        <f>IF(Tableau134[[#This Row],[Colonne1]]="","",F803+Tableau134[[#This Row],[Colonne3]]-Tableau134[[#This Row],[Colonne4]])</f>
        <v>510.41999999999911</v>
      </c>
      <c r="H804" s="43"/>
      <c r="I804" s="44"/>
      <c r="J804" s="44"/>
      <c r="K804" s="44"/>
      <c r="L804" s="44"/>
      <c r="M804" s="44"/>
      <c r="N804" s="40"/>
    </row>
    <row r="805" spans="1:14" x14ac:dyDescent="0.25">
      <c r="A805" s="11">
        <v>45275</v>
      </c>
      <c r="B805" t="s">
        <v>135</v>
      </c>
      <c r="C805" t="s">
        <v>458</v>
      </c>
      <c r="E805" s="17">
        <v>11.6</v>
      </c>
      <c r="F805" s="16">
        <f>IF(Tableau134[[#This Row],[Colonne1]]="","",F804+Tableau134[[#This Row],[Colonne3]]-Tableau134[[#This Row],[Colonne4]])</f>
        <v>498.81999999999908</v>
      </c>
      <c r="H805" s="50" t="s">
        <v>146</v>
      </c>
      <c r="I805" s="51" t="s">
        <v>42</v>
      </c>
      <c r="J805" s="51" t="s">
        <v>163</v>
      </c>
      <c r="K805" s="51" t="s">
        <v>88</v>
      </c>
      <c r="L805" s="51" t="s">
        <v>218</v>
      </c>
      <c r="M805" s="51" t="s">
        <v>189</v>
      </c>
      <c r="N805" s="40"/>
    </row>
    <row r="806" spans="1:14" x14ac:dyDescent="0.25">
      <c r="A806" s="11"/>
      <c r="B806" t="s">
        <v>12</v>
      </c>
      <c r="E806" s="17">
        <v>0.75</v>
      </c>
      <c r="F806" s="16">
        <f>IF(Tableau134[[#This Row],[Colonne1]]="","",F805+Tableau134[[#This Row],[Colonne3]]-Tableau134[[#This Row],[Colonne4]])</f>
        <v>498.06999999999908</v>
      </c>
      <c r="H806" s="41">
        <f>SUMIF($B:$B,"Privé",$D:$D)</f>
        <v>1320</v>
      </c>
      <c r="I806" s="42">
        <f>SUMIF($B:$B,"Electricité",$E:$E)</f>
        <v>1737.6699999999998</v>
      </c>
      <c r="J806" s="42">
        <f>SUMIF($B:$B,"Habillement",$E:$E)</f>
        <v>79.569999999999993</v>
      </c>
      <c r="K806" s="42">
        <f>SUMIF($B:$B,"Eaux",$E:$E)</f>
        <v>529.33000000000004</v>
      </c>
      <c r="L806" s="42">
        <f>SUMIF($B:$B,"TOM",$E:$E)</f>
        <v>105</v>
      </c>
      <c r="M806" s="42">
        <f>SUMIF($B:$B,"Cotisations",$E:$E)</f>
        <v>0</v>
      </c>
      <c r="N806" s="40"/>
    </row>
    <row r="807" spans="1:14" x14ac:dyDescent="0.25">
      <c r="A807" s="11">
        <v>45276</v>
      </c>
      <c r="B807" t="s">
        <v>15</v>
      </c>
      <c r="C807" t="s">
        <v>456</v>
      </c>
      <c r="D807">
        <v>55.6</v>
      </c>
      <c r="E807" s="17"/>
      <c r="F807" s="16">
        <f>IF(Tableau134[[#This Row],[Colonne1]]="","",F806+Tableau134[[#This Row],[Colonne3]]-Tableau134[[#This Row],[Colonne4]])</f>
        <v>553.66999999999905</v>
      </c>
      <c r="H807" s="43" t="s">
        <v>247</v>
      </c>
      <c r="I807" s="44"/>
      <c r="J807" s="44"/>
      <c r="K807" s="44"/>
      <c r="L807" s="44"/>
      <c r="M807" s="44"/>
      <c r="N807" s="40"/>
    </row>
    <row r="808" spans="1:14" x14ac:dyDescent="0.25">
      <c r="A808" s="11"/>
      <c r="B808" t="s">
        <v>13</v>
      </c>
      <c r="C808" t="s">
        <v>459</v>
      </c>
      <c r="E808" s="17">
        <v>28.66</v>
      </c>
      <c r="F808" s="16">
        <f>IF(Tableau134[[#This Row],[Colonne1]]="","",F807+Tableau134[[#This Row],[Colonne3]]-Tableau134[[#This Row],[Colonne4]])</f>
        <v>525.00999999999908</v>
      </c>
      <c r="H808" s="55"/>
      <c r="I808" s="54">
        <f ca="1">I806/MONTH(TODAY())</f>
        <v>157.97</v>
      </c>
      <c r="J808" s="54">
        <f t="shared" ref="J808:M808" ca="1" si="2">J806/MONTH(TODAY())</f>
        <v>7.2336363636363634</v>
      </c>
      <c r="K808" s="54">
        <f t="shared" ca="1" si="2"/>
        <v>48.120909090909095</v>
      </c>
      <c r="L808" s="54">
        <f t="shared" ca="1" si="2"/>
        <v>9.545454545454545</v>
      </c>
      <c r="M808" s="54">
        <f t="shared" ca="1" si="2"/>
        <v>0</v>
      </c>
      <c r="N808" s="40"/>
    </row>
    <row r="809" spans="1:14" x14ac:dyDescent="0.25">
      <c r="A809" s="11"/>
      <c r="B809" t="s">
        <v>12</v>
      </c>
      <c r="E809" s="17">
        <v>0.4</v>
      </c>
      <c r="F809" s="16">
        <f>IF(Tableau134[[#This Row],[Colonne1]]="","",F808+Tableau134[[#This Row],[Colonne3]]-Tableau134[[#This Row],[Colonne4]])</f>
        <v>524.6099999999991</v>
      </c>
      <c r="H809" s="43"/>
      <c r="I809" s="44"/>
      <c r="J809" s="44"/>
      <c r="K809" s="44"/>
      <c r="L809" s="44"/>
      <c r="M809" s="44"/>
      <c r="N809" s="40"/>
    </row>
    <row r="810" spans="1:14" x14ac:dyDescent="0.25">
      <c r="A810" s="11">
        <v>45277</v>
      </c>
      <c r="B810" t="s">
        <v>13</v>
      </c>
      <c r="C810" t="s">
        <v>25</v>
      </c>
      <c r="E810" s="17">
        <v>19.600000000000001</v>
      </c>
      <c r="F810" s="16">
        <f>IF(Tableau134[[#This Row],[Colonne1]]="","",F809+Tableau134[[#This Row],[Colonne3]]-Tableau134[[#This Row],[Colonne4]])</f>
        <v>505.00999999999908</v>
      </c>
      <c r="H810" s="38"/>
      <c r="I810" s="39"/>
      <c r="J810" s="39"/>
      <c r="K810" s="39"/>
      <c r="L810" s="39"/>
      <c r="M810" s="39"/>
      <c r="N810" s="40"/>
    </row>
    <row r="811" spans="1:14" x14ac:dyDescent="0.25">
      <c r="A811" s="11"/>
      <c r="B811" t="s">
        <v>120</v>
      </c>
      <c r="C811" t="s">
        <v>53</v>
      </c>
      <c r="E811" s="17">
        <v>2.79</v>
      </c>
      <c r="F811" s="16">
        <f>IF(Tableau134[[#This Row],[Colonne1]]="","",F810+Tableau134[[#This Row],[Colonne3]]-Tableau134[[#This Row],[Colonne4]])</f>
        <v>502.21999999999906</v>
      </c>
      <c r="H811" s="41"/>
      <c r="I811" s="42"/>
      <c r="J811" s="42"/>
      <c r="K811" s="42"/>
      <c r="L811" s="42"/>
      <c r="M811" s="42"/>
      <c r="N811" s="40"/>
    </row>
    <row r="812" spans="1:14" x14ac:dyDescent="0.25">
      <c r="A812" s="11"/>
      <c r="B812" t="s">
        <v>12</v>
      </c>
      <c r="E812" s="17">
        <v>0.34</v>
      </c>
      <c r="F812" s="16">
        <f>IF(Tableau134[[#This Row],[Colonne1]]="","",F811+Tableau134[[#This Row],[Colonne3]]-Tableau134[[#This Row],[Colonne4]])</f>
        <v>501.87999999999909</v>
      </c>
      <c r="H812" s="50" t="s">
        <v>245</v>
      </c>
      <c r="I812" s="51" t="s">
        <v>246</v>
      </c>
      <c r="J812" s="44"/>
      <c r="K812" s="44"/>
      <c r="L812" s="44"/>
      <c r="M812" s="44"/>
      <c r="N812" s="40"/>
    </row>
    <row r="813" spans="1:14" x14ac:dyDescent="0.25">
      <c r="A813" s="11">
        <v>45278</v>
      </c>
      <c r="B813" t="s">
        <v>12</v>
      </c>
      <c r="E813" s="17">
        <v>0.61</v>
      </c>
      <c r="F813" s="16">
        <f>IF(Tableau134[[#This Row],[Colonne1]]="","",F812+Tableau134[[#This Row],[Colonne3]]-Tableau134[[#This Row],[Colonne4]])</f>
        <v>501.26999999999907</v>
      </c>
      <c r="H813" s="41"/>
      <c r="I813" s="42"/>
      <c r="J813" s="44"/>
      <c r="K813" s="44"/>
      <c r="L813" s="44"/>
      <c r="M813" s="44"/>
      <c r="N813" s="40"/>
    </row>
    <row r="814" spans="1:14" x14ac:dyDescent="0.25">
      <c r="A814" s="11">
        <v>45279</v>
      </c>
      <c r="B814" t="s">
        <v>44</v>
      </c>
      <c r="C814" t="s">
        <v>45</v>
      </c>
      <c r="E814" s="17">
        <v>91.64</v>
      </c>
      <c r="F814" s="16">
        <f>IF(Tableau134[[#This Row],[Colonne1]]="","",F813+Tableau134[[#This Row],[Colonne3]]-Tableau134[[#This Row],[Colonne4]])</f>
        <v>409.62999999999909</v>
      </c>
      <c r="H814" s="41">
        <f>SUM(E:E)</f>
        <v>28823.150000000016</v>
      </c>
      <c r="I814" s="42">
        <f>SUM(D:D)</f>
        <v>29272.459999999995</v>
      </c>
      <c r="J814" s="44" t="s">
        <v>269</v>
      </c>
      <c r="K814" s="44">
        <f>I814-H814</f>
        <v>449.30999999997948</v>
      </c>
      <c r="L814" s="44"/>
      <c r="M814" s="44"/>
      <c r="N814" s="40"/>
    </row>
    <row r="815" spans="1:14" x14ac:dyDescent="0.25">
      <c r="A815" s="11">
        <v>45280</v>
      </c>
      <c r="B815" t="s">
        <v>447</v>
      </c>
      <c r="C815" t="s">
        <v>460</v>
      </c>
      <c r="E815" s="17">
        <v>159</v>
      </c>
      <c r="F815" s="16">
        <f>IF(Tableau134[[#This Row],[Colonne1]]="","",F814+Tableau134[[#This Row],[Colonne3]]-Tableau134[[#This Row],[Colonne4]])</f>
        <v>250.62999999999909</v>
      </c>
      <c r="H815" s="43" t="s">
        <v>247</v>
      </c>
      <c r="I815" s="44"/>
      <c r="J815" s="46">
        <f ca="1">I816-H816</f>
        <v>40.84636363636173</v>
      </c>
      <c r="K815" s="44"/>
      <c r="L815" s="44"/>
      <c r="M815" s="44"/>
      <c r="N815" s="40"/>
    </row>
    <row r="816" spans="1:14" x14ac:dyDescent="0.25">
      <c r="A816" s="11"/>
      <c r="B816" t="s">
        <v>42</v>
      </c>
      <c r="C816" t="s">
        <v>43</v>
      </c>
      <c r="E816" s="17">
        <v>146</v>
      </c>
      <c r="F816" s="16">
        <f>IF(Tableau134[[#This Row],[Colonne1]]="","",F815+Tableau134[[#This Row],[Colonne3]]-Tableau134[[#This Row],[Colonne4]])</f>
        <v>104.62999999999909</v>
      </c>
      <c r="H816" s="45">
        <f ca="1">H814/MONTH(TODAY())</f>
        <v>2620.286363636365</v>
      </c>
      <c r="I816" s="46">
        <f ca="1">I814/MONTH(TODAY())</f>
        <v>2661.1327272727267</v>
      </c>
      <c r="J816" s="44"/>
      <c r="K816" s="44"/>
      <c r="L816" s="44"/>
      <c r="M816" s="44"/>
      <c r="N816" s="40"/>
    </row>
    <row r="817" spans="1:14" x14ac:dyDescent="0.25">
      <c r="A817" s="11"/>
      <c r="B817" t="s">
        <v>447</v>
      </c>
      <c r="C817" t="s">
        <v>53</v>
      </c>
      <c r="E817" s="17">
        <v>19.43</v>
      </c>
      <c r="F817" s="16">
        <f>IF(Tableau134[[#This Row],[Colonne1]]="","",F816+Tableau134[[#This Row],[Colonne3]]-Tableau134[[#This Row],[Colonne4]])</f>
        <v>85.199999999999079</v>
      </c>
      <c r="H817" s="43"/>
      <c r="I817" s="44"/>
      <c r="J817" s="44"/>
      <c r="K817" s="44"/>
      <c r="L817" s="44"/>
      <c r="M817" s="44"/>
      <c r="N817" s="40"/>
    </row>
    <row r="818" spans="1:14" x14ac:dyDescent="0.25">
      <c r="A818" s="11">
        <v>45281</v>
      </c>
      <c r="B818" t="s">
        <v>4</v>
      </c>
      <c r="D818">
        <v>2082.66</v>
      </c>
      <c r="E818" s="17"/>
      <c r="F818" s="16">
        <f>IF(Tableau134[[#This Row],[Colonne1]]="","",F817+Tableau134[[#This Row],[Colonne3]]-Tableau134[[#This Row],[Colonne4]])</f>
        <v>2167.8599999999988</v>
      </c>
      <c r="H818" s="43"/>
      <c r="I818" s="44"/>
      <c r="J818" s="44"/>
      <c r="K818" s="44"/>
      <c r="L818" s="44"/>
      <c r="M818" s="44"/>
      <c r="N818" s="40"/>
    </row>
    <row r="819" spans="1:14" ht="15.75" thickBot="1" x14ac:dyDescent="0.3">
      <c r="A819" s="11"/>
      <c r="B819" t="s">
        <v>13</v>
      </c>
      <c r="C819" t="s">
        <v>14</v>
      </c>
      <c r="E819" s="17">
        <v>127.87</v>
      </c>
      <c r="F819" s="16">
        <f>IF(Tableau134[[#This Row],[Colonne1]]="","",F818+Tableau134[[#This Row],[Colonne3]]-Tableau134[[#This Row],[Colonne4]])</f>
        <v>2039.9899999999989</v>
      </c>
      <c r="H819" s="47"/>
      <c r="I819" s="48"/>
      <c r="J819" s="48"/>
      <c r="K819" s="48"/>
      <c r="L819" s="48"/>
      <c r="M819" s="48"/>
      <c r="N819" s="49"/>
    </row>
    <row r="820" spans="1:14" ht="15.75" thickTop="1" x14ac:dyDescent="0.25">
      <c r="A820" s="11"/>
      <c r="B820" t="s">
        <v>13</v>
      </c>
      <c r="C820" t="s">
        <v>17</v>
      </c>
      <c r="E820" s="17">
        <v>10.74</v>
      </c>
      <c r="F820" s="16">
        <f>IF(Tableau134[[#This Row],[Colonne1]]="","",F819+Tableau134[[#This Row],[Colonne3]]-Tableau134[[#This Row],[Colonne4]])</f>
        <v>2029.2499999999989</v>
      </c>
    </row>
    <row r="821" spans="1:14" x14ac:dyDescent="0.25">
      <c r="A821" s="11"/>
      <c r="B821" t="s">
        <v>13</v>
      </c>
      <c r="C821" t="s">
        <v>273</v>
      </c>
      <c r="E821" s="17">
        <v>2.78</v>
      </c>
      <c r="F821" s="16">
        <f>IF(Tableau134[[#This Row],[Colonne1]]="","",F820+Tableau134[[#This Row],[Colonne3]]-Tableau134[[#This Row],[Colonne4]])</f>
        <v>2026.4699999999989</v>
      </c>
    </row>
    <row r="822" spans="1:14" x14ac:dyDescent="0.25">
      <c r="A822" s="11"/>
      <c r="B822" t="s">
        <v>12</v>
      </c>
      <c r="E822" s="17">
        <v>0.56999999999999995</v>
      </c>
      <c r="F822" s="16">
        <f>IF(Tableau134[[#This Row],[Colonne1]]="","",F821+Tableau134[[#This Row],[Colonne3]]-Tableau134[[#This Row],[Colonne4]])</f>
        <v>2025.899999999999</v>
      </c>
      <c r="H822" t="s">
        <v>387</v>
      </c>
      <c r="K822" t="s">
        <v>385</v>
      </c>
    </row>
    <row r="823" spans="1:14" x14ac:dyDescent="0.25">
      <c r="A823" s="11">
        <v>45282</v>
      </c>
      <c r="B823" t="s">
        <v>13</v>
      </c>
      <c r="C823" t="s">
        <v>14</v>
      </c>
      <c r="E823" s="17">
        <v>172.56</v>
      </c>
      <c r="F823" s="16">
        <f>IF(Tableau134[[#This Row],[Colonne1]]="","",F822+Tableau134[[#This Row],[Colonne3]]-Tableau134[[#This Row],[Colonne4]])</f>
        <v>1853.339999999999</v>
      </c>
      <c r="H823" t="s">
        <v>386</v>
      </c>
      <c r="J823">
        <f>SUMIF($C$3:$C$1146,"Gregoire",$E$3:$E$1146)</f>
        <v>580.5</v>
      </c>
      <c r="K823" s="33">
        <f>J823/52</f>
        <v>11.163461538461538</v>
      </c>
    </row>
    <row r="824" spans="1:14" x14ac:dyDescent="0.25">
      <c r="A824" s="11"/>
      <c r="B824" t="s">
        <v>12</v>
      </c>
      <c r="E824" s="17">
        <v>0.48</v>
      </c>
      <c r="F824" s="16">
        <f>IF(Tableau134[[#This Row],[Colonne1]]="","",F823+Tableau134[[#This Row],[Colonne3]]-Tableau134[[#This Row],[Colonne4]])</f>
        <v>1852.859999999999</v>
      </c>
      <c r="H824" t="s">
        <v>384</v>
      </c>
      <c r="J824">
        <f>SUMIF($C$3:$C$1146,"Buttiens",$E$3:$E$1146)</f>
        <v>217.88</v>
      </c>
      <c r="K824" s="33">
        <f t="shared" ref="K824:K832" si="3">J824/52</f>
        <v>4.1899999999999995</v>
      </c>
    </row>
    <row r="825" spans="1:14" x14ac:dyDescent="0.25">
      <c r="A825" s="11">
        <v>45283</v>
      </c>
      <c r="B825" t="s">
        <v>13</v>
      </c>
      <c r="C825" t="s">
        <v>459</v>
      </c>
      <c r="E825" s="17">
        <v>35.090000000000003</v>
      </c>
      <c r="F825" s="16">
        <f>IF(Tableau134[[#This Row],[Colonne1]]="","",F824+Tableau134[[#This Row],[Colonne3]]-Tableau134[[#This Row],[Colonne4]])</f>
        <v>1817.7699999999991</v>
      </c>
      <c r="H825" t="s">
        <v>14</v>
      </c>
      <c r="J825">
        <f>SUMIF($C$3:$C$1146,"Colruyt",$E$3:$E$1146)</f>
        <v>5585.37</v>
      </c>
      <c r="K825" s="33">
        <f t="shared" si="3"/>
        <v>107.41096153846154</v>
      </c>
    </row>
    <row r="826" spans="1:14" x14ac:dyDescent="0.25">
      <c r="A826" s="11"/>
      <c r="B826" t="s">
        <v>13</v>
      </c>
      <c r="C826" t="s">
        <v>17</v>
      </c>
      <c r="E826" s="17">
        <v>8.67</v>
      </c>
      <c r="F826" s="16">
        <f>IF(Tableau134[[#This Row],[Colonne1]]="","",F825+Tableau134[[#This Row],[Colonne3]]-Tableau134[[#This Row],[Colonne4]])</f>
        <v>1809.099999999999</v>
      </c>
      <c r="H826" t="s">
        <v>23</v>
      </c>
      <c r="J826">
        <f>SUMIF($C$3:$C$1146,"renmans",$E$3:$E$1146)</f>
        <v>333.65999999999997</v>
      </c>
      <c r="K826" s="33">
        <f t="shared" si="3"/>
        <v>6.4165384615384609</v>
      </c>
    </row>
    <row r="827" spans="1:14" x14ac:dyDescent="0.25">
      <c r="A827" s="11"/>
      <c r="B827" t="s">
        <v>19</v>
      </c>
      <c r="C827" t="s">
        <v>93</v>
      </c>
      <c r="E827" s="17">
        <v>6.95</v>
      </c>
      <c r="F827" s="16">
        <f>IF(Tableau134[[#This Row],[Colonne1]]="","",F826+Tableau134[[#This Row],[Colonne3]]-Tableau134[[#This Row],[Colonne4]])</f>
        <v>1802.149999999999</v>
      </c>
      <c r="H827" t="s">
        <v>17</v>
      </c>
      <c r="J827">
        <f>SUMIF($C$3:$C$1146,"Delhaize",$E$3:$E$1146)</f>
        <v>320.66000000000003</v>
      </c>
      <c r="K827" s="33">
        <f t="shared" si="3"/>
        <v>6.1665384615384617</v>
      </c>
    </row>
    <row r="828" spans="1:14" x14ac:dyDescent="0.25">
      <c r="A828" s="11"/>
      <c r="B828" t="s">
        <v>13</v>
      </c>
      <c r="C828" t="s">
        <v>379</v>
      </c>
      <c r="E828" s="17">
        <v>3.35</v>
      </c>
      <c r="F828" s="16">
        <f>IF(Tableau134[[#This Row],[Colonne1]]="","",F827+Tableau134[[#This Row],[Colonne3]]-Tableau134[[#This Row],[Colonne4]])</f>
        <v>1798.799999999999</v>
      </c>
      <c r="H828" t="s">
        <v>273</v>
      </c>
      <c r="J828">
        <f>SUMIF($C$3:$C$1146,"Intermarché",$E$3:$E$1146)</f>
        <v>245.48</v>
      </c>
      <c r="K828" s="33">
        <f t="shared" si="3"/>
        <v>4.7207692307692302</v>
      </c>
    </row>
    <row r="829" spans="1:14" x14ac:dyDescent="0.25">
      <c r="A829" s="11">
        <v>45284</v>
      </c>
      <c r="B829" t="s">
        <v>13</v>
      </c>
      <c r="C829" t="s">
        <v>25</v>
      </c>
      <c r="E829" s="17">
        <v>24.3</v>
      </c>
      <c r="F829" s="16">
        <f>IF(Tableau134[[#This Row],[Colonne1]]="","",F828+Tableau134[[#This Row],[Colonne3]]-Tableau134[[#This Row],[Colonne4]])</f>
        <v>1774.4999999999991</v>
      </c>
      <c r="H829" t="s">
        <v>124</v>
      </c>
      <c r="J829">
        <f>SUMIF($C$3:$C$1146,"Aldi",$E$3:$E$1146)</f>
        <v>29.36</v>
      </c>
      <c r="K829" s="33">
        <f t="shared" si="3"/>
        <v>0.56461538461538463</v>
      </c>
    </row>
    <row r="830" spans="1:14" x14ac:dyDescent="0.25">
      <c r="A830" s="11"/>
      <c r="B830" t="s">
        <v>19</v>
      </c>
      <c r="C830" t="s">
        <v>375</v>
      </c>
      <c r="E830" s="17">
        <v>22</v>
      </c>
      <c r="F830" s="16">
        <f>IF(Tableau134[[#This Row],[Colonne1]]="","",F829+Tableau134[[#This Row],[Colonne3]]-Tableau134[[#This Row],[Colonne4]])</f>
        <v>1752.4999999999991</v>
      </c>
      <c r="H830" t="s">
        <v>79</v>
      </c>
      <c r="J830">
        <f>SUMIF($C$3:$C$1146,"Okay",$E$3:$E$1146)</f>
        <v>79.139999999999986</v>
      </c>
      <c r="K830" s="33">
        <f t="shared" si="3"/>
        <v>1.5219230769230767</v>
      </c>
    </row>
    <row r="831" spans="1:14" x14ac:dyDescent="0.25">
      <c r="A831" s="11"/>
      <c r="B831" t="s">
        <v>13</v>
      </c>
      <c r="C831" t="s">
        <v>373</v>
      </c>
      <c r="E831" s="17">
        <v>18.899999999999999</v>
      </c>
      <c r="F831" s="16">
        <f>IF(Tableau134[[#This Row],[Colonne1]]="","",F830+Tableau134[[#This Row],[Colonne3]]-Tableau134[[#This Row],[Colonne4]])</f>
        <v>1733.599999999999</v>
      </c>
      <c r="H831" t="s">
        <v>231</v>
      </c>
      <c r="J831">
        <f>SUMIF($C$3:$C$1146,"Délice du pain",$E$3:$E$1146)</f>
        <v>85.399999999999991</v>
      </c>
      <c r="K831" s="33">
        <f t="shared" si="3"/>
        <v>1.6423076923076922</v>
      </c>
    </row>
    <row r="832" spans="1:14" x14ac:dyDescent="0.25">
      <c r="A832" s="11"/>
      <c r="B832" t="s">
        <v>12</v>
      </c>
      <c r="E832" s="17">
        <v>1.94</v>
      </c>
      <c r="F832" s="16">
        <f>IF(Tableau134[[#This Row],[Colonne1]]="","",F831+Tableau134[[#This Row],[Colonne3]]-Tableau134[[#This Row],[Colonne4]])</f>
        <v>1731.6599999999989</v>
      </c>
      <c r="H832" t="s">
        <v>416</v>
      </c>
      <c r="J832">
        <f>SUM(J823:J831)</f>
        <v>7477.4499999999989</v>
      </c>
      <c r="K832" s="33">
        <f t="shared" si="3"/>
        <v>143.79711538461535</v>
      </c>
    </row>
    <row r="833" spans="1:11" x14ac:dyDescent="0.25">
      <c r="A833" s="11">
        <v>45285</v>
      </c>
      <c r="B833" t="s">
        <v>12</v>
      </c>
      <c r="E833" s="17">
        <v>0.8</v>
      </c>
      <c r="F833" s="16">
        <f>IF(Tableau134[[#This Row],[Colonne1]]="","",F832+Tableau134[[#This Row],[Colonne3]]-Tableau134[[#This Row],[Colonne4]])</f>
        <v>1730.859999999999</v>
      </c>
    </row>
    <row r="834" spans="1:11" x14ac:dyDescent="0.25">
      <c r="A834" s="11">
        <v>45286</v>
      </c>
      <c r="B834" t="s">
        <v>26</v>
      </c>
      <c r="C834" t="s">
        <v>27</v>
      </c>
      <c r="E834" s="17">
        <v>210</v>
      </c>
      <c r="F834" s="16">
        <f>IF(Tableau134[[#This Row],[Colonne1]]="","",F833+Tableau134[[#This Row],[Colonne3]]-Tableau134[[#This Row],[Colonne4]])</f>
        <v>1520.859999999999</v>
      </c>
    </row>
    <row r="835" spans="1:11" x14ac:dyDescent="0.25">
      <c r="A835" s="11"/>
      <c r="B835" t="s">
        <v>388</v>
      </c>
      <c r="C835" t="s">
        <v>461</v>
      </c>
      <c r="E835" s="17">
        <v>85</v>
      </c>
      <c r="F835" s="16">
        <f>IF(Tableau134[[#This Row],[Colonne1]]="","",F834+Tableau134[[#This Row],[Colonne3]]-Tableau134[[#This Row],[Colonne4]])</f>
        <v>1435.859999999999</v>
      </c>
      <c r="H835" t="s">
        <v>393</v>
      </c>
      <c r="J835">
        <f>SUMIF($C$3:$C$1146,"Parking CHC",$E$3:$E$1146)</f>
        <v>56.4</v>
      </c>
    </row>
    <row r="836" spans="1:11" x14ac:dyDescent="0.25">
      <c r="A836" s="11"/>
      <c r="B836" t="s">
        <v>21</v>
      </c>
      <c r="C836" t="s">
        <v>462</v>
      </c>
      <c r="E836" s="17">
        <v>30</v>
      </c>
      <c r="F836" s="16">
        <f>IF(Tableau134[[#This Row],[Colonne1]]="","",F835+Tableau134[[#This Row],[Colonne3]]-Tableau134[[#This Row],[Colonne4]])</f>
        <v>1405.859999999999</v>
      </c>
      <c r="H836" t="s">
        <v>12</v>
      </c>
      <c r="J836">
        <f>SUMIF($B$3:$B$1146,"Epargne",$E$3:$E$1146)</f>
        <v>1197.0699999999995</v>
      </c>
      <c r="K836" s="33">
        <f>J836/52</f>
        <v>23.020576923076913</v>
      </c>
    </row>
    <row r="837" spans="1:11" x14ac:dyDescent="0.25">
      <c r="A837" s="11">
        <v>45289</v>
      </c>
      <c r="B837" t="s">
        <v>13</v>
      </c>
      <c r="C837" t="s">
        <v>14</v>
      </c>
      <c r="E837" s="17">
        <v>89.26</v>
      </c>
      <c r="F837" s="16">
        <f>IF(Tableau134[[#This Row],[Colonne1]]="","",F836+Tableau134[[#This Row],[Colonne3]]-Tableau134[[#This Row],[Colonne4]])</f>
        <v>1316.599999999999</v>
      </c>
    </row>
    <row r="838" spans="1:11" x14ac:dyDescent="0.25">
      <c r="A838" s="11"/>
      <c r="B838" t="s">
        <v>146</v>
      </c>
      <c r="C838" t="s">
        <v>463</v>
      </c>
      <c r="E838" s="17">
        <v>10</v>
      </c>
      <c r="F838" s="16">
        <f>IF(Tableau134[[#This Row],[Colonne1]]="","",F837+Tableau134[[#This Row],[Colonne3]]-Tableau134[[#This Row],[Colonne4]])</f>
        <v>1306.599999999999</v>
      </c>
    </row>
    <row r="839" spans="1:11" x14ac:dyDescent="0.25">
      <c r="A839" s="11">
        <v>45290</v>
      </c>
      <c r="B839" t="s">
        <v>13</v>
      </c>
      <c r="C839" t="s">
        <v>273</v>
      </c>
      <c r="E839" s="17">
        <v>73.06</v>
      </c>
      <c r="F839" s="16">
        <f>IF(Tableau134[[#This Row],[Colonne1]]="","",F838+Tableau134[[#This Row],[Colonne3]]-Tableau134[[#This Row],[Colonne4]])</f>
        <v>1233.5399999999991</v>
      </c>
    </row>
    <row r="840" spans="1:11" x14ac:dyDescent="0.25">
      <c r="A840" s="11"/>
      <c r="B840" t="s">
        <v>13</v>
      </c>
      <c r="C840" t="s">
        <v>459</v>
      </c>
      <c r="E840" s="17">
        <v>26.08</v>
      </c>
      <c r="F840" s="16">
        <f>IF(Tableau134[[#This Row],[Colonne1]]="","",F839+Tableau134[[#This Row],[Colonne3]]-Tableau134[[#This Row],[Colonne4]])</f>
        <v>1207.4599999999991</v>
      </c>
    </row>
    <row r="841" spans="1:11" x14ac:dyDescent="0.25">
      <c r="A841" s="11"/>
      <c r="B841" t="s">
        <v>19</v>
      </c>
      <c r="C841" t="s">
        <v>93</v>
      </c>
      <c r="E841" s="17">
        <v>15.9</v>
      </c>
      <c r="F841" s="16">
        <f>IF(Tableau134[[#This Row],[Colonne1]]="","",F840+Tableau134[[#This Row],[Colonne3]]-Tableau134[[#This Row],[Colonne4]])</f>
        <v>1191.559999999999</v>
      </c>
    </row>
    <row r="842" spans="1:11" x14ac:dyDescent="0.25">
      <c r="A842" s="11"/>
      <c r="B842" t="s">
        <v>135</v>
      </c>
      <c r="C842" t="s">
        <v>458</v>
      </c>
      <c r="E842" s="17">
        <v>2.25</v>
      </c>
      <c r="F842" s="16">
        <f>IF(Tableau134[[#This Row],[Colonne1]]="","",F841+Tableau134[[#This Row],[Colonne3]]-Tableau134[[#This Row],[Colonne4]])</f>
        <v>1189.309999999999</v>
      </c>
    </row>
    <row r="843" spans="1:11" x14ac:dyDescent="0.25">
      <c r="A843" s="11">
        <v>45291</v>
      </c>
      <c r="B843" t="s">
        <v>13</v>
      </c>
      <c r="C843" t="s">
        <v>25</v>
      </c>
      <c r="E843" s="17">
        <v>13.25</v>
      </c>
      <c r="F843" s="16">
        <f>IF(Tableau134[[#This Row],[Colonne1]]="","",F842+Tableau134[[#This Row],[Colonne3]]-Tableau134[[#This Row],[Colonne4]])</f>
        <v>1176.059999999999</v>
      </c>
    </row>
    <row r="844" spans="1:11" x14ac:dyDescent="0.25">
      <c r="A844" s="11"/>
      <c r="B844" t="s">
        <v>15</v>
      </c>
      <c r="C844" t="s">
        <v>11</v>
      </c>
      <c r="E844" s="17">
        <v>7.8</v>
      </c>
      <c r="F844" s="16">
        <f>IF(Tableau134[[#This Row],[Colonne1]]="","",F843+Tableau134[[#This Row],[Colonne3]]-Tableau134[[#This Row],[Colonne4]])</f>
        <v>1168.2599999999991</v>
      </c>
    </row>
    <row r="845" spans="1:11" x14ac:dyDescent="0.25">
      <c r="A845" s="11"/>
      <c r="B845" t="s">
        <v>19</v>
      </c>
      <c r="C845" t="s">
        <v>93</v>
      </c>
      <c r="E845" s="17">
        <v>7</v>
      </c>
      <c r="F845" s="16">
        <f>IF(Tableau134[[#This Row],[Colonne1]]="","",F844+Tableau134[[#This Row],[Colonne3]]-Tableau134[[#This Row],[Colonne4]])</f>
        <v>1161.2599999999991</v>
      </c>
    </row>
    <row r="846" spans="1:11" x14ac:dyDescent="0.25">
      <c r="A846" s="11"/>
      <c r="B846" t="s">
        <v>12</v>
      </c>
      <c r="E846" s="17">
        <v>2.71</v>
      </c>
      <c r="F846" s="16">
        <f>IF(Tableau134[[#This Row],[Colonne1]]="","",F845+Tableau134[[#This Row],[Colonne3]]-Tableau134[[#This Row],[Colonne4]])</f>
        <v>1158.549999999999</v>
      </c>
    </row>
    <row r="847" spans="1:11" x14ac:dyDescent="0.25">
      <c r="E847" s="16" t="str">
        <f>IF(A847="","",#REF!+C847-D847)</f>
        <v/>
      </c>
    </row>
    <row r="848" spans="1:11" x14ac:dyDescent="0.25">
      <c r="E848" s="16" t="str">
        <f t="shared" ref="E848:E854" si="4">IF(A848="","",E847+C848-D848)</f>
        <v/>
      </c>
    </row>
    <row r="849" spans="5:5" x14ac:dyDescent="0.25">
      <c r="E849" s="16" t="str">
        <f t="shared" si="4"/>
        <v/>
      </c>
    </row>
    <row r="850" spans="5:5" x14ac:dyDescent="0.25">
      <c r="E850" s="16" t="str">
        <f t="shared" si="4"/>
        <v/>
      </c>
    </row>
    <row r="851" spans="5:5" x14ac:dyDescent="0.25">
      <c r="E851" s="16" t="str">
        <f t="shared" si="4"/>
        <v/>
      </c>
    </row>
    <row r="852" spans="5:5" x14ac:dyDescent="0.25">
      <c r="E852" s="16" t="str">
        <f t="shared" si="4"/>
        <v/>
      </c>
    </row>
    <row r="853" spans="5:5" x14ac:dyDescent="0.25">
      <c r="E853" s="16" t="str">
        <f t="shared" si="4"/>
        <v/>
      </c>
    </row>
    <row r="854" spans="5:5" x14ac:dyDescent="0.25">
      <c r="E854" s="16" t="str">
        <f t="shared" si="4"/>
        <v/>
      </c>
    </row>
    <row r="855" spans="5:5" x14ac:dyDescent="0.25">
      <c r="E855" s="16" t="str">
        <f>IF(A855="","",#REF!+C855-D855)</f>
        <v/>
      </c>
    </row>
    <row r="856" spans="5:5" x14ac:dyDescent="0.25">
      <c r="E856" s="16" t="str">
        <f t="shared" ref="E856:E919" si="5">IF(A856="","",E855+C856-D856)</f>
        <v/>
      </c>
    </row>
    <row r="857" spans="5:5" x14ac:dyDescent="0.25">
      <c r="E857" s="16" t="str">
        <f t="shared" si="5"/>
        <v/>
      </c>
    </row>
    <row r="858" spans="5:5" x14ac:dyDescent="0.25">
      <c r="E858" s="16" t="str">
        <f t="shared" si="5"/>
        <v/>
      </c>
    </row>
    <row r="859" spans="5:5" x14ac:dyDescent="0.25">
      <c r="E859" s="16" t="str">
        <f t="shared" si="5"/>
        <v/>
      </c>
    </row>
    <row r="860" spans="5:5" x14ac:dyDescent="0.25">
      <c r="E860" s="16" t="str">
        <f t="shared" si="5"/>
        <v/>
      </c>
    </row>
    <row r="861" spans="5:5" x14ac:dyDescent="0.25">
      <c r="E861" s="16" t="str">
        <f t="shared" si="5"/>
        <v/>
      </c>
    </row>
    <row r="862" spans="5:5" x14ac:dyDescent="0.25">
      <c r="E862" s="16" t="str">
        <f t="shared" si="5"/>
        <v/>
      </c>
    </row>
    <row r="863" spans="5:5" x14ac:dyDescent="0.25">
      <c r="E863" s="16" t="str">
        <f t="shared" si="5"/>
        <v/>
      </c>
    </row>
    <row r="864" spans="5:5" x14ac:dyDescent="0.25">
      <c r="E864" s="16" t="str">
        <f t="shared" si="5"/>
        <v/>
      </c>
    </row>
    <row r="865" spans="5:5" x14ac:dyDescent="0.25">
      <c r="E865" s="16" t="str">
        <f t="shared" si="5"/>
        <v/>
      </c>
    </row>
    <row r="866" spans="5:5" x14ac:dyDescent="0.25">
      <c r="E866" s="16" t="str">
        <f t="shared" si="5"/>
        <v/>
      </c>
    </row>
    <row r="867" spans="5:5" x14ac:dyDescent="0.25">
      <c r="E867" s="16" t="str">
        <f t="shared" si="5"/>
        <v/>
      </c>
    </row>
    <row r="868" spans="5:5" x14ac:dyDescent="0.25">
      <c r="E868" s="16" t="str">
        <f t="shared" si="5"/>
        <v/>
      </c>
    </row>
    <row r="869" spans="5:5" x14ac:dyDescent="0.25">
      <c r="E869" s="16" t="str">
        <f t="shared" si="5"/>
        <v/>
      </c>
    </row>
    <row r="870" spans="5:5" x14ac:dyDescent="0.25">
      <c r="E870" s="16" t="str">
        <f t="shared" si="5"/>
        <v/>
      </c>
    </row>
    <row r="871" spans="5:5" x14ac:dyDescent="0.25">
      <c r="E871" s="16" t="str">
        <f t="shared" si="5"/>
        <v/>
      </c>
    </row>
    <row r="872" spans="5:5" x14ac:dyDescent="0.25">
      <c r="E872" s="16" t="str">
        <f t="shared" si="5"/>
        <v/>
      </c>
    </row>
    <row r="873" spans="5:5" x14ac:dyDescent="0.25">
      <c r="E873" s="16" t="str">
        <f t="shared" si="5"/>
        <v/>
      </c>
    </row>
    <row r="874" spans="5:5" x14ac:dyDescent="0.25">
      <c r="E874" s="16" t="str">
        <f t="shared" si="5"/>
        <v/>
      </c>
    </row>
    <row r="875" spans="5:5" x14ac:dyDescent="0.25">
      <c r="E875" s="16" t="str">
        <f t="shared" si="5"/>
        <v/>
      </c>
    </row>
    <row r="876" spans="5:5" x14ac:dyDescent="0.25">
      <c r="E876" s="16" t="str">
        <f t="shared" si="5"/>
        <v/>
      </c>
    </row>
    <row r="877" spans="5:5" x14ac:dyDescent="0.25">
      <c r="E877" s="16" t="str">
        <f t="shared" si="5"/>
        <v/>
      </c>
    </row>
    <row r="878" spans="5:5" x14ac:dyDescent="0.25">
      <c r="E878" s="16" t="str">
        <f t="shared" si="5"/>
        <v/>
      </c>
    </row>
    <row r="879" spans="5:5" x14ac:dyDescent="0.25">
      <c r="E879" s="16" t="str">
        <f t="shared" si="5"/>
        <v/>
      </c>
    </row>
    <row r="880" spans="5:5" x14ac:dyDescent="0.25">
      <c r="E880" s="16" t="str">
        <f t="shared" si="5"/>
        <v/>
      </c>
    </row>
    <row r="881" spans="5:5" x14ac:dyDescent="0.25">
      <c r="E881" s="16" t="str">
        <f t="shared" si="5"/>
        <v/>
      </c>
    </row>
    <row r="882" spans="5:5" x14ac:dyDescent="0.25">
      <c r="E882" s="16" t="str">
        <f t="shared" si="5"/>
        <v/>
      </c>
    </row>
    <row r="883" spans="5:5" x14ac:dyDescent="0.25">
      <c r="E883" s="16" t="str">
        <f t="shared" si="5"/>
        <v/>
      </c>
    </row>
    <row r="884" spans="5:5" x14ac:dyDescent="0.25">
      <c r="E884" s="16" t="str">
        <f t="shared" si="5"/>
        <v/>
      </c>
    </row>
    <row r="885" spans="5:5" x14ac:dyDescent="0.25">
      <c r="E885" s="16" t="str">
        <f t="shared" si="5"/>
        <v/>
      </c>
    </row>
    <row r="886" spans="5:5" x14ac:dyDescent="0.25">
      <c r="E886" s="16" t="str">
        <f t="shared" si="5"/>
        <v/>
      </c>
    </row>
    <row r="887" spans="5:5" x14ac:dyDescent="0.25">
      <c r="E887" s="16" t="str">
        <f t="shared" si="5"/>
        <v/>
      </c>
    </row>
    <row r="888" spans="5:5" x14ac:dyDescent="0.25">
      <c r="E888" s="16" t="str">
        <f t="shared" si="5"/>
        <v/>
      </c>
    </row>
    <row r="889" spans="5:5" x14ac:dyDescent="0.25">
      <c r="E889" s="16" t="str">
        <f t="shared" si="5"/>
        <v/>
      </c>
    </row>
    <row r="890" spans="5:5" x14ac:dyDescent="0.25">
      <c r="E890" s="16" t="str">
        <f t="shared" si="5"/>
        <v/>
      </c>
    </row>
    <row r="891" spans="5:5" x14ac:dyDescent="0.25">
      <c r="E891" s="16" t="str">
        <f t="shared" si="5"/>
        <v/>
      </c>
    </row>
    <row r="892" spans="5:5" x14ac:dyDescent="0.25">
      <c r="E892" s="16" t="str">
        <f t="shared" si="5"/>
        <v/>
      </c>
    </row>
    <row r="893" spans="5:5" x14ac:dyDescent="0.25">
      <c r="E893" s="16" t="str">
        <f t="shared" si="5"/>
        <v/>
      </c>
    </row>
    <row r="894" spans="5:5" x14ac:dyDescent="0.25">
      <c r="E894" s="16" t="str">
        <f t="shared" si="5"/>
        <v/>
      </c>
    </row>
    <row r="895" spans="5:5" x14ac:dyDescent="0.25">
      <c r="E895" s="16" t="str">
        <f t="shared" si="5"/>
        <v/>
      </c>
    </row>
    <row r="896" spans="5:5" x14ac:dyDescent="0.25">
      <c r="E896" s="16" t="str">
        <f t="shared" si="5"/>
        <v/>
      </c>
    </row>
    <row r="897" spans="5:5" x14ac:dyDescent="0.25">
      <c r="E897" s="16" t="str">
        <f t="shared" si="5"/>
        <v/>
      </c>
    </row>
    <row r="898" spans="5:5" x14ac:dyDescent="0.25">
      <c r="E898" s="16" t="str">
        <f t="shared" si="5"/>
        <v/>
      </c>
    </row>
    <row r="899" spans="5:5" x14ac:dyDescent="0.25">
      <c r="E899" s="16" t="str">
        <f t="shared" si="5"/>
        <v/>
      </c>
    </row>
    <row r="900" spans="5:5" x14ac:dyDescent="0.25">
      <c r="E900" s="16" t="str">
        <f t="shared" si="5"/>
        <v/>
      </c>
    </row>
    <row r="901" spans="5:5" x14ac:dyDescent="0.25">
      <c r="E901" s="16" t="str">
        <f t="shared" si="5"/>
        <v/>
      </c>
    </row>
    <row r="902" spans="5:5" x14ac:dyDescent="0.25">
      <c r="E902" s="16" t="str">
        <f t="shared" si="5"/>
        <v/>
      </c>
    </row>
    <row r="903" spans="5:5" x14ac:dyDescent="0.25">
      <c r="E903" s="16" t="str">
        <f t="shared" si="5"/>
        <v/>
      </c>
    </row>
    <row r="904" spans="5:5" x14ac:dyDescent="0.25">
      <c r="E904" s="16" t="str">
        <f t="shared" si="5"/>
        <v/>
      </c>
    </row>
    <row r="905" spans="5:5" x14ac:dyDescent="0.25">
      <c r="E905" s="16" t="str">
        <f t="shared" si="5"/>
        <v/>
      </c>
    </row>
    <row r="906" spans="5:5" x14ac:dyDescent="0.25">
      <c r="E906" s="16" t="str">
        <f t="shared" si="5"/>
        <v/>
      </c>
    </row>
    <row r="907" spans="5:5" x14ac:dyDescent="0.25">
      <c r="E907" s="16" t="str">
        <f t="shared" si="5"/>
        <v/>
      </c>
    </row>
    <row r="908" spans="5:5" x14ac:dyDescent="0.25">
      <c r="E908" s="16" t="str">
        <f t="shared" si="5"/>
        <v/>
      </c>
    </row>
    <row r="909" spans="5:5" x14ac:dyDescent="0.25">
      <c r="E909" s="16" t="str">
        <f t="shared" si="5"/>
        <v/>
      </c>
    </row>
    <row r="910" spans="5:5" x14ac:dyDescent="0.25">
      <c r="E910" s="16" t="str">
        <f t="shared" si="5"/>
        <v/>
      </c>
    </row>
    <row r="911" spans="5:5" x14ac:dyDescent="0.25">
      <c r="E911" s="16" t="str">
        <f t="shared" si="5"/>
        <v/>
      </c>
    </row>
    <row r="912" spans="5:5" x14ac:dyDescent="0.25">
      <c r="E912" s="16" t="str">
        <f t="shared" si="5"/>
        <v/>
      </c>
    </row>
    <row r="913" spans="5:5" x14ac:dyDescent="0.25">
      <c r="E913" s="16" t="str">
        <f t="shared" si="5"/>
        <v/>
      </c>
    </row>
    <row r="914" spans="5:5" x14ac:dyDescent="0.25">
      <c r="E914" s="16" t="str">
        <f t="shared" si="5"/>
        <v/>
      </c>
    </row>
    <row r="915" spans="5:5" x14ac:dyDescent="0.25">
      <c r="E915" s="16" t="str">
        <f t="shared" si="5"/>
        <v/>
      </c>
    </row>
    <row r="916" spans="5:5" x14ac:dyDescent="0.25">
      <c r="E916" s="16" t="str">
        <f t="shared" si="5"/>
        <v/>
      </c>
    </row>
    <row r="917" spans="5:5" x14ac:dyDescent="0.25">
      <c r="E917" s="16" t="str">
        <f t="shared" si="5"/>
        <v/>
      </c>
    </row>
    <row r="918" spans="5:5" x14ac:dyDescent="0.25">
      <c r="E918" s="16" t="str">
        <f t="shared" si="5"/>
        <v/>
      </c>
    </row>
    <row r="919" spans="5:5" x14ac:dyDescent="0.25">
      <c r="E919" s="16" t="str">
        <f t="shared" si="5"/>
        <v/>
      </c>
    </row>
    <row r="920" spans="5:5" x14ac:dyDescent="0.25">
      <c r="E920" s="16" t="str">
        <f t="shared" ref="E920:E983" si="6">IF(A920="","",E919+C920-D920)</f>
        <v/>
      </c>
    </row>
    <row r="921" spans="5:5" x14ac:dyDescent="0.25">
      <c r="E921" s="16" t="str">
        <f t="shared" si="6"/>
        <v/>
      </c>
    </row>
    <row r="922" spans="5:5" x14ac:dyDescent="0.25">
      <c r="E922" s="16" t="str">
        <f t="shared" si="6"/>
        <v/>
      </c>
    </row>
    <row r="923" spans="5:5" x14ac:dyDescent="0.25">
      <c r="E923" s="16" t="str">
        <f t="shared" si="6"/>
        <v/>
      </c>
    </row>
    <row r="924" spans="5:5" x14ac:dyDescent="0.25">
      <c r="E924" s="16" t="str">
        <f t="shared" si="6"/>
        <v/>
      </c>
    </row>
    <row r="925" spans="5:5" x14ac:dyDescent="0.25">
      <c r="E925" s="16" t="str">
        <f t="shared" si="6"/>
        <v/>
      </c>
    </row>
    <row r="926" spans="5:5" x14ac:dyDescent="0.25">
      <c r="E926" s="16" t="str">
        <f t="shared" si="6"/>
        <v/>
      </c>
    </row>
    <row r="927" spans="5:5" x14ac:dyDescent="0.25">
      <c r="E927" s="16" t="str">
        <f t="shared" si="6"/>
        <v/>
      </c>
    </row>
    <row r="928" spans="5:5" x14ac:dyDescent="0.25">
      <c r="E928" s="16" t="str">
        <f t="shared" si="6"/>
        <v/>
      </c>
    </row>
    <row r="929" spans="5:5" x14ac:dyDescent="0.25">
      <c r="E929" s="16" t="str">
        <f t="shared" si="6"/>
        <v/>
      </c>
    </row>
    <row r="930" spans="5:5" x14ac:dyDescent="0.25">
      <c r="E930" s="16" t="str">
        <f t="shared" si="6"/>
        <v/>
      </c>
    </row>
    <row r="931" spans="5:5" x14ac:dyDescent="0.25">
      <c r="E931" s="16" t="str">
        <f t="shared" si="6"/>
        <v/>
      </c>
    </row>
    <row r="932" spans="5:5" x14ac:dyDescent="0.25">
      <c r="E932" s="16" t="str">
        <f t="shared" si="6"/>
        <v/>
      </c>
    </row>
    <row r="933" spans="5:5" x14ac:dyDescent="0.25">
      <c r="E933" s="16" t="str">
        <f t="shared" si="6"/>
        <v/>
      </c>
    </row>
    <row r="934" spans="5:5" x14ac:dyDescent="0.25">
      <c r="E934" s="16" t="str">
        <f t="shared" si="6"/>
        <v/>
      </c>
    </row>
    <row r="935" spans="5:5" x14ac:dyDescent="0.25">
      <c r="E935" s="16" t="str">
        <f t="shared" si="6"/>
        <v/>
      </c>
    </row>
    <row r="936" spans="5:5" x14ac:dyDescent="0.25">
      <c r="E936" s="16" t="str">
        <f t="shared" si="6"/>
        <v/>
      </c>
    </row>
    <row r="937" spans="5:5" x14ac:dyDescent="0.25">
      <c r="E937" s="16" t="str">
        <f t="shared" si="6"/>
        <v/>
      </c>
    </row>
    <row r="938" spans="5:5" x14ac:dyDescent="0.25">
      <c r="E938" s="16" t="str">
        <f t="shared" si="6"/>
        <v/>
      </c>
    </row>
    <row r="939" spans="5:5" x14ac:dyDescent="0.25">
      <c r="E939" s="16" t="str">
        <f t="shared" si="6"/>
        <v/>
      </c>
    </row>
    <row r="940" spans="5:5" x14ac:dyDescent="0.25">
      <c r="E940" s="16" t="str">
        <f t="shared" si="6"/>
        <v/>
      </c>
    </row>
    <row r="941" spans="5:5" x14ac:dyDescent="0.25">
      <c r="E941" s="16" t="str">
        <f t="shared" si="6"/>
        <v/>
      </c>
    </row>
    <row r="942" spans="5:5" x14ac:dyDescent="0.25">
      <c r="E942" s="16" t="str">
        <f t="shared" si="6"/>
        <v/>
      </c>
    </row>
    <row r="943" spans="5:5" x14ac:dyDescent="0.25">
      <c r="E943" s="16" t="str">
        <f t="shared" si="6"/>
        <v/>
      </c>
    </row>
    <row r="944" spans="5:5" x14ac:dyDescent="0.25">
      <c r="E944" s="16" t="str">
        <f t="shared" si="6"/>
        <v/>
      </c>
    </row>
    <row r="945" spans="5:5" x14ac:dyDescent="0.25">
      <c r="E945" s="16" t="str">
        <f t="shared" si="6"/>
        <v/>
      </c>
    </row>
    <row r="946" spans="5:5" x14ac:dyDescent="0.25">
      <c r="E946" s="16" t="str">
        <f t="shared" si="6"/>
        <v/>
      </c>
    </row>
    <row r="947" spans="5:5" x14ac:dyDescent="0.25">
      <c r="E947" s="16" t="str">
        <f t="shared" si="6"/>
        <v/>
      </c>
    </row>
    <row r="948" spans="5:5" x14ac:dyDescent="0.25">
      <c r="E948" s="16" t="str">
        <f t="shared" si="6"/>
        <v/>
      </c>
    </row>
    <row r="949" spans="5:5" x14ac:dyDescent="0.25">
      <c r="E949" s="16" t="str">
        <f t="shared" si="6"/>
        <v/>
      </c>
    </row>
    <row r="950" spans="5:5" x14ac:dyDescent="0.25">
      <c r="E950" s="16" t="str">
        <f t="shared" si="6"/>
        <v/>
      </c>
    </row>
    <row r="951" spans="5:5" x14ac:dyDescent="0.25">
      <c r="E951" s="16" t="str">
        <f t="shared" si="6"/>
        <v/>
      </c>
    </row>
    <row r="952" spans="5:5" x14ac:dyDescent="0.25">
      <c r="E952" s="16" t="str">
        <f t="shared" si="6"/>
        <v/>
      </c>
    </row>
    <row r="953" spans="5:5" x14ac:dyDescent="0.25">
      <c r="E953" s="16" t="str">
        <f t="shared" si="6"/>
        <v/>
      </c>
    </row>
    <row r="954" spans="5:5" x14ac:dyDescent="0.25">
      <c r="E954" s="16" t="str">
        <f t="shared" si="6"/>
        <v/>
      </c>
    </row>
    <row r="955" spans="5:5" x14ac:dyDescent="0.25">
      <c r="E955" s="16" t="str">
        <f t="shared" si="6"/>
        <v/>
      </c>
    </row>
    <row r="956" spans="5:5" x14ac:dyDescent="0.25">
      <c r="E956" s="16" t="str">
        <f t="shared" si="6"/>
        <v/>
      </c>
    </row>
    <row r="957" spans="5:5" x14ac:dyDescent="0.25">
      <c r="E957" s="16" t="str">
        <f t="shared" si="6"/>
        <v/>
      </c>
    </row>
    <row r="958" spans="5:5" x14ac:dyDescent="0.25">
      <c r="E958" s="16" t="str">
        <f t="shared" si="6"/>
        <v/>
      </c>
    </row>
    <row r="959" spans="5:5" x14ac:dyDescent="0.25">
      <c r="E959" s="16" t="str">
        <f t="shared" si="6"/>
        <v/>
      </c>
    </row>
    <row r="960" spans="5:5" x14ac:dyDescent="0.25">
      <c r="E960" s="16" t="str">
        <f t="shared" si="6"/>
        <v/>
      </c>
    </row>
    <row r="961" spans="5:5" x14ac:dyDescent="0.25">
      <c r="E961" s="16" t="str">
        <f t="shared" si="6"/>
        <v/>
      </c>
    </row>
    <row r="962" spans="5:5" x14ac:dyDescent="0.25">
      <c r="E962" s="16" t="str">
        <f t="shared" si="6"/>
        <v/>
      </c>
    </row>
    <row r="963" spans="5:5" x14ac:dyDescent="0.25">
      <c r="E963" s="16" t="str">
        <f t="shared" si="6"/>
        <v/>
      </c>
    </row>
    <row r="964" spans="5:5" x14ac:dyDescent="0.25">
      <c r="E964" s="16" t="str">
        <f t="shared" si="6"/>
        <v/>
      </c>
    </row>
    <row r="965" spans="5:5" x14ac:dyDescent="0.25">
      <c r="E965" s="16" t="str">
        <f t="shared" si="6"/>
        <v/>
      </c>
    </row>
    <row r="966" spans="5:5" x14ac:dyDescent="0.25">
      <c r="E966" s="16" t="str">
        <f t="shared" si="6"/>
        <v/>
      </c>
    </row>
    <row r="967" spans="5:5" x14ac:dyDescent="0.25">
      <c r="E967" s="16" t="str">
        <f t="shared" si="6"/>
        <v/>
      </c>
    </row>
    <row r="968" spans="5:5" x14ac:dyDescent="0.25">
      <c r="E968" s="16" t="str">
        <f t="shared" si="6"/>
        <v/>
      </c>
    </row>
    <row r="969" spans="5:5" x14ac:dyDescent="0.25">
      <c r="E969" s="16" t="str">
        <f t="shared" si="6"/>
        <v/>
      </c>
    </row>
    <row r="970" spans="5:5" x14ac:dyDescent="0.25">
      <c r="E970" s="16" t="str">
        <f t="shared" si="6"/>
        <v/>
      </c>
    </row>
    <row r="971" spans="5:5" x14ac:dyDescent="0.25">
      <c r="E971" s="16" t="str">
        <f t="shared" si="6"/>
        <v/>
      </c>
    </row>
    <row r="972" spans="5:5" x14ac:dyDescent="0.25">
      <c r="E972" s="16" t="str">
        <f t="shared" si="6"/>
        <v/>
      </c>
    </row>
    <row r="973" spans="5:5" x14ac:dyDescent="0.25">
      <c r="E973" s="16" t="str">
        <f t="shared" si="6"/>
        <v/>
      </c>
    </row>
    <row r="974" spans="5:5" x14ac:dyDescent="0.25">
      <c r="E974" s="16" t="str">
        <f t="shared" si="6"/>
        <v/>
      </c>
    </row>
    <row r="975" spans="5:5" x14ac:dyDescent="0.25">
      <c r="E975" s="16" t="str">
        <f t="shared" si="6"/>
        <v/>
      </c>
    </row>
    <row r="976" spans="5:5" x14ac:dyDescent="0.25">
      <c r="E976" s="16" t="str">
        <f t="shared" si="6"/>
        <v/>
      </c>
    </row>
    <row r="977" spans="5:5" x14ac:dyDescent="0.25">
      <c r="E977" s="16" t="str">
        <f t="shared" si="6"/>
        <v/>
      </c>
    </row>
    <row r="978" spans="5:5" x14ac:dyDescent="0.25">
      <c r="E978" s="16" t="str">
        <f t="shared" si="6"/>
        <v/>
      </c>
    </row>
    <row r="979" spans="5:5" x14ac:dyDescent="0.25">
      <c r="E979" s="16" t="str">
        <f t="shared" si="6"/>
        <v/>
      </c>
    </row>
    <row r="980" spans="5:5" x14ac:dyDescent="0.25">
      <c r="E980" s="16" t="str">
        <f t="shared" si="6"/>
        <v/>
      </c>
    </row>
    <row r="981" spans="5:5" x14ac:dyDescent="0.25">
      <c r="E981" s="16" t="str">
        <f t="shared" si="6"/>
        <v/>
      </c>
    </row>
    <row r="982" spans="5:5" x14ac:dyDescent="0.25">
      <c r="E982" s="16" t="str">
        <f t="shared" si="6"/>
        <v/>
      </c>
    </row>
    <row r="983" spans="5:5" x14ac:dyDescent="0.25">
      <c r="E983" s="16" t="str">
        <f t="shared" si="6"/>
        <v/>
      </c>
    </row>
    <row r="984" spans="5:5" x14ac:dyDescent="0.25">
      <c r="E984" s="16" t="str">
        <f t="shared" ref="E984:E1047" si="7">IF(A984="","",E983+C984-D984)</f>
        <v/>
      </c>
    </row>
    <row r="985" spans="5:5" x14ac:dyDescent="0.25">
      <c r="E985" s="16" t="str">
        <f t="shared" si="7"/>
        <v/>
      </c>
    </row>
    <row r="986" spans="5:5" x14ac:dyDescent="0.25">
      <c r="E986" s="16" t="str">
        <f t="shared" si="7"/>
        <v/>
      </c>
    </row>
    <row r="987" spans="5:5" x14ac:dyDescent="0.25">
      <c r="E987" s="16" t="str">
        <f t="shared" si="7"/>
        <v/>
      </c>
    </row>
    <row r="988" spans="5:5" x14ac:dyDescent="0.25">
      <c r="E988" s="16" t="str">
        <f t="shared" si="7"/>
        <v/>
      </c>
    </row>
    <row r="989" spans="5:5" x14ac:dyDescent="0.25">
      <c r="E989" s="16" t="str">
        <f t="shared" si="7"/>
        <v/>
      </c>
    </row>
    <row r="990" spans="5:5" x14ac:dyDescent="0.25">
      <c r="E990" s="16" t="str">
        <f t="shared" si="7"/>
        <v/>
      </c>
    </row>
    <row r="991" spans="5:5" x14ac:dyDescent="0.25">
      <c r="E991" s="16" t="str">
        <f t="shared" si="7"/>
        <v/>
      </c>
    </row>
    <row r="992" spans="5:5" x14ac:dyDescent="0.25">
      <c r="E992" s="16" t="str">
        <f t="shared" si="7"/>
        <v/>
      </c>
    </row>
    <row r="993" spans="5:5" x14ac:dyDescent="0.25">
      <c r="E993" s="16" t="str">
        <f t="shared" si="7"/>
        <v/>
      </c>
    </row>
    <row r="994" spans="5:5" x14ac:dyDescent="0.25">
      <c r="E994" s="16" t="str">
        <f t="shared" si="7"/>
        <v/>
      </c>
    </row>
    <row r="995" spans="5:5" x14ac:dyDescent="0.25">
      <c r="E995" s="16" t="str">
        <f t="shared" si="7"/>
        <v/>
      </c>
    </row>
    <row r="996" spans="5:5" x14ac:dyDescent="0.25">
      <c r="E996" s="16" t="str">
        <f t="shared" si="7"/>
        <v/>
      </c>
    </row>
    <row r="997" spans="5:5" x14ac:dyDescent="0.25">
      <c r="E997" s="16" t="str">
        <f t="shared" si="7"/>
        <v/>
      </c>
    </row>
    <row r="998" spans="5:5" x14ac:dyDescent="0.25">
      <c r="E998" s="16" t="str">
        <f t="shared" si="7"/>
        <v/>
      </c>
    </row>
    <row r="999" spans="5:5" x14ac:dyDescent="0.25">
      <c r="E999" s="16" t="str">
        <f t="shared" si="7"/>
        <v/>
      </c>
    </row>
    <row r="1000" spans="5:5" x14ac:dyDescent="0.25">
      <c r="E1000" s="16" t="str">
        <f t="shared" si="7"/>
        <v/>
      </c>
    </row>
    <row r="1001" spans="5:5" x14ac:dyDescent="0.25">
      <c r="E1001" s="16" t="str">
        <f t="shared" si="7"/>
        <v/>
      </c>
    </row>
    <row r="1002" spans="5:5" x14ac:dyDescent="0.25">
      <c r="E1002" s="16" t="str">
        <f t="shared" si="7"/>
        <v/>
      </c>
    </row>
    <row r="1003" spans="5:5" x14ac:dyDescent="0.25">
      <c r="E1003" s="16" t="str">
        <f t="shared" si="7"/>
        <v/>
      </c>
    </row>
    <row r="1004" spans="5:5" x14ac:dyDescent="0.25">
      <c r="E1004" s="16" t="str">
        <f t="shared" si="7"/>
        <v/>
      </c>
    </row>
    <row r="1005" spans="5:5" x14ac:dyDescent="0.25">
      <c r="E1005" s="16" t="str">
        <f t="shared" si="7"/>
        <v/>
      </c>
    </row>
    <row r="1006" spans="5:5" x14ac:dyDescent="0.25">
      <c r="E1006" s="16" t="str">
        <f t="shared" si="7"/>
        <v/>
      </c>
    </row>
    <row r="1007" spans="5:5" x14ac:dyDescent="0.25">
      <c r="E1007" s="16" t="str">
        <f t="shared" si="7"/>
        <v/>
      </c>
    </row>
    <row r="1008" spans="5:5" x14ac:dyDescent="0.25">
      <c r="E1008" s="16" t="str">
        <f t="shared" si="7"/>
        <v/>
      </c>
    </row>
    <row r="1009" spans="5:5" x14ac:dyDescent="0.25">
      <c r="E1009" s="16" t="str">
        <f t="shared" si="7"/>
        <v/>
      </c>
    </row>
    <row r="1010" spans="5:5" x14ac:dyDescent="0.25">
      <c r="E1010" s="16" t="str">
        <f t="shared" si="7"/>
        <v/>
      </c>
    </row>
    <row r="1011" spans="5:5" x14ac:dyDescent="0.25">
      <c r="E1011" s="16" t="str">
        <f t="shared" si="7"/>
        <v/>
      </c>
    </row>
    <row r="1012" spans="5:5" x14ac:dyDescent="0.25">
      <c r="E1012" s="16" t="str">
        <f t="shared" si="7"/>
        <v/>
      </c>
    </row>
    <row r="1013" spans="5:5" x14ac:dyDescent="0.25">
      <c r="E1013" s="16" t="str">
        <f t="shared" si="7"/>
        <v/>
      </c>
    </row>
    <row r="1014" spans="5:5" x14ac:dyDescent="0.25">
      <c r="E1014" s="16" t="str">
        <f t="shared" si="7"/>
        <v/>
      </c>
    </row>
    <row r="1015" spans="5:5" x14ac:dyDescent="0.25">
      <c r="E1015" s="16" t="str">
        <f t="shared" si="7"/>
        <v/>
      </c>
    </row>
    <row r="1016" spans="5:5" x14ac:dyDescent="0.25">
      <c r="E1016" s="16" t="str">
        <f t="shared" si="7"/>
        <v/>
      </c>
    </row>
    <row r="1017" spans="5:5" x14ac:dyDescent="0.25">
      <c r="E1017" s="16" t="str">
        <f t="shared" si="7"/>
        <v/>
      </c>
    </row>
    <row r="1018" spans="5:5" x14ac:dyDescent="0.25">
      <c r="E1018" s="16" t="str">
        <f t="shared" si="7"/>
        <v/>
      </c>
    </row>
    <row r="1019" spans="5:5" x14ac:dyDescent="0.25">
      <c r="E1019" s="16" t="str">
        <f t="shared" si="7"/>
        <v/>
      </c>
    </row>
    <row r="1020" spans="5:5" x14ac:dyDescent="0.25">
      <c r="E1020" s="16" t="str">
        <f t="shared" si="7"/>
        <v/>
      </c>
    </row>
    <row r="1021" spans="5:5" x14ac:dyDescent="0.25">
      <c r="E1021" s="16" t="str">
        <f t="shared" si="7"/>
        <v/>
      </c>
    </row>
    <row r="1022" spans="5:5" x14ac:dyDescent="0.25">
      <c r="E1022" s="16" t="str">
        <f t="shared" si="7"/>
        <v/>
      </c>
    </row>
    <row r="1023" spans="5:5" x14ac:dyDescent="0.25">
      <c r="E1023" s="16" t="str">
        <f t="shared" si="7"/>
        <v/>
      </c>
    </row>
    <row r="1024" spans="5:5" x14ac:dyDescent="0.25">
      <c r="E1024" s="16" t="str">
        <f t="shared" si="7"/>
        <v/>
      </c>
    </row>
    <row r="1025" spans="5:5" x14ac:dyDescent="0.25">
      <c r="E1025" s="16" t="str">
        <f t="shared" si="7"/>
        <v/>
      </c>
    </row>
    <row r="1026" spans="5:5" x14ac:dyDescent="0.25">
      <c r="E1026" s="16" t="str">
        <f t="shared" si="7"/>
        <v/>
      </c>
    </row>
    <row r="1027" spans="5:5" x14ac:dyDescent="0.25">
      <c r="E1027" s="16" t="str">
        <f t="shared" si="7"/>
        <v/>
      </c>
    </row>
    <row r="1028" spans="5:5" x14ac:dyDescent="0.25">
      <c r="E1028" s="16" t="str">
        <f t="shared" si="7"/>
        <v/>
      </c>
    </row>
    <row r="1029" spans="5:5" x14ac:dyDescent="0.25">
      <c r="E1029" s="16" t="str">
        <f t="shared" si="7"/>
        <v/>
      </c>
    </row>
    <row r="1030" spans="5:5" x14ac:dyDescent="0.25">
      <c r="E1030" s="16" t="str">
        <f t="shared" si="7"/>
        <v/>
      </c>
    </row>
    <row r="1031" spans="5:5" x14ac:dyDescent="0.25">
      <c r="E1031" s="16" t="str">
        <f t="shared" si="7"/>
        <v/>
      </c>
    </row>
    <row r="1032" spans="5:5" x14ac:dyDescent="0.25">
      <c r="E1032" s="16" t="str">
        <f t="shared" si="7"/>
        <v/>
      </c>
    </row>
    <row r="1033" spans="5:5" x14ac:dyDescent="0.25">
      <c r="E1033" s="16" t="str">
        <f t="shared" si="7"/>
        <v/>
      </c>
    </row>
    <row r="1034" spans="5:5" x14ac:dyDescent="0.25">
      <c r="E1034" s="16" t="str">
        <f t="shared" si="7"/>
        <v/>
      </c>
    </row>
    <row r="1035" spans="5:5" x14ac:dyDescent="0.25">
      <c r="E1035" s="16" t="str">
        <f t="shared" si="7"/>
        <v/>
      </c>
    </row>
    <row r="1036" spans="5:5" x14ac:dyDescent="0.25">
      <c r="E1036" s="16" t="str">
        <f t="shared" si="7"/>
        <v/>
      </c>
    </row>
    <row r="1037" spans="5:5" x14ac:dyDescent="0.25">
      <c r="E1037" s="16" t="str">
        <f t="shared" si="7"/>
        <v/>
      </c>
    </row>
    <row r="1038" spans="5:5" x14ac:dyDescent="0.25">
      <c r="E1038" s="16" t="str">
        <f t="shared" si="7"/>
        <v/>
      </c>
    </row>
    <row r="1039" spans="5:5" x14ac:dyDescent="0.25">
      <c r="E1039" s="16" t="str">
        <f t="shared" si="7"/>
        <v/>
      </c>
    </row>
    <row r="1040" spans="5:5" x14ac:dyDescent="0.25">
      <c r="E1040" s="16" t="str">
        <f t="shared" si="7"/>
        <v/>
      </c>
    </row>
    <row r="1041" spans="5:5" x14ac:dyDescent="0.25">
      <c r="E1041" s="16" t="str">
        <f t="shared" si="7"/>
        <v/>
      </c>
    </row>
    <row r="1042" spans="5:5" x14ac:dyDescent="0.25">
      <c r="E1042" s="16" t="str">
        <f t="shared" si="7"/>
        <v/>
      </c>
    </row>
    <row r="1043" spans="5:5" x14ac:dyDescent="0.25">
      <c r="E1043" s="16" t="str">
        <f t="shared" si="7"/>
        <v/>
      </c>
    </row>
    <row r="1044" spans="5:5" x14ac:dyDescent="0.25">
      <c r="E1044" s="16" t="str">
        <f t="shared" si="7"/>
        <v/>
      </c>
    </row>
    <row r="1045" spans="5:5" x14ac:dyDescent="0.25">
      <c r="E1045" s="16" t="str">
        <f t="shared" si="7"/>
        <v/>
      </c>
    </row>
    <row r="1046" spans="5:5" x14ac:dyDescent="0.25">
      <c r="E1046" s="16" t="str">
        <f t="shared" si="7"/>
        <v/>
      </c>
    </row>
    <row r="1047" spans="5:5" x14ac:dyDescent="0.25">
      <c r="E1047" s="16" t="str">
        <f t="shared" si="7"/>
        <v/>
      </c>
    </row>
    <row r="1048" spans="5:5" x14ac:dyDescent="0.25">
      <c r="E1048" s="16" t="str">
        <f t="shared" ref="E1048:E1111" si="8">IF(A1048="","",E1047+C1048-D1048)</f>
        <v/>
      </c>
    </row>
    <row r="1049" spans="5:5" x14ac:dyDescent="0.25">
      <c r="E1049" s="16" t="str">
        <f t="shared" si="8"/>
        <v/>
      </c>
    </row>
    <row r="1050" spans="5:5" x14ac:dyDescent="0.25">
      <c r="E1050" s="16" t="str">
        <f t="shared" si="8"/>
        <v/>
      </c>
    </row>
    <row r="1051" spans="5:5" x14ac:dyDescent="0.25">
      <c r="E1051" s="16" t="str">
        <f t="shared" si="8"/>
        <v/>
      </c>
    </row>
    <row r="1052" spans="5:5" x14ac:dyDescent="0.25">
      <c r="E1052" s="16" t="str">
        <f t="shared" si="8"/>
        <v/>
      </c>
    </row>
    <row r="1053" spans="5:5" x14ac:dyDescent="0.25">
      <c r="E1053" s="16" t="str">
        <f t="shared" si="8"/>
        <v/>
      </c>
    </row>
    <row r="1054" spans="5:5" x14ac:dyDescent="0.25">
      <c r="E1054" s="16" t="str">
        <f t="shared" si="8"/>
        <v/>
      </c>
    </row>
    <row r="1055" spans="5:5" x14ac:dyDescent="0.25">
      <c r="E1055" s="16" t="str">
        <f t="shared" si="8"/>
        <v/>
      </c>
    </row>
    <row r="1056" spans="5:5" x14ac:dyDescent="0.25">
      <c r="E1056" s="16" t="str">
        <f t="shared" si="8"/>
        <v/>
      </c>
    </row>
    <row r="1057" spans="5:5" x14ac:dyDescent="0.25">
      <c r="E1057" s="16" t="str">
        <f t="shared" si="8"/>
        <v/>
      </c>
    </row>
    <row r="1058" spans="5:5" x14ac:dyDescent="0.25">
      <c r="E1058" s="16" t="str">
        <f t="shared" si="8"/>
        <v/>
      </c>
    </row>
    <row r="1059" spans="5:5" x14ac:dyDescent="0.25">
      <c r="E1059" s="16" t="str">
        <f t="shared" si="8"/>
        <v/>
      </c>
    </row>
    <row r="1060" spans="5:5" x14ac:dyDescent="0.25">
      <c r="E1060" s="16" t="str">
        <f t="shared" si="8"/>
        <v/>
      </c>
    </row>
    <row r="1061" spans="5:5" x14ac:dyDescent="0.25">
      <c r="E1061" s="16" t="str">
        <f t="shared" si="8"/>
        <v/>
      </c>
    </row>
    <row r="1062" spans="5:5" x14ac:dyDescent="0.25">
      <c r="E1062" s="16" t="str">
        <f t="shared" si="8"/>
        <v/>
      </c>
    </row>
    <row r="1063" spans="5:5" x14ac:dyDescent="0.25">
      <c r="E1063" s="16" t="str">
        <f t="shared" si="8"/>
        <v/>
      </c>
    </row>
    <row r="1064" spans="5:5" x14ac:dyDescent="0.25">
      <c r="E1064" s="16" t="str">
        <f t="shared" si="8"/>
        <v/>
      </c>
    </row>
    <row r="1065" spans="5:5" x14ac:dyDescent="0.25">
      <c r="E1065" s="16" t="str">
        <f t="shared" si="8"/>
        <v/>
      </c>
    </row>
    <row r="1066" spans="5:5" x14ac:dyDescent="0.25">
      <c r="E1066" s="16" t="str">
        <f t="shared" si="8"/>
        <v/>
      </c>
    </row>
    <row r="1067" spans="5:5" x14ac:dyDescent="0.25">
      <c r="E1067" s="16" t="str">
        <f t="shared" si="8"/>
        <v/>
      </c>
    </row>
    <row r="1068" spans="5:5" x14ac:dyDescent="0.25">
      <c r="E1068" s="16" t="str">
        <f t="shared" si="8"/>
        <v/>
      </c>
    </row>
    <row r="1069" spans="5:5" x14ac:dyDescent="0.25">
      <c r="E1069" s="16" t="str">
        <f t="shared" si="8"/>
        <v/>
      </c>
    </row>
    <row r="1070" spans="5:5" x14ac:dyDescent="0.25">
      <c r="E1070" s="16" t="str">
        <f t="shared" si="8"/>
        <v/>
      </c>
    </row>
    <row r="1071" spans="5:5" x14ac:dyDescent="0.25">
      <c r="E1071" s="16" t="str">
        <f t="shared" si="8"/>
        <v/>
      </c>
    </row>
    <row r="1072" spans="5:5" x14ac:dyDescent="0.25">
      <c r="E1072" s="16" t="str">
        <f t="shared" si="8"/>
        <v/>
      </c>
    </row>
    <row r="1073" spans="5:5" x14ac:dyDescent="0.25">
      <c r="E1073" s="16" t="str">
        <f t="shared" si="8"/>
        <v/>
      </c>
    </row>
    <row r="1074" spans="5:5" x14ac:dyDescent="0.25">
      <c r="E1074" s="16" t="str">
        <f t="shared" si="8"/>
        <v/>
      </c>
    </row>
    <row r="1075" spans="5:5" x14ac:dyDescent="0.25">
      <c r="E1075" s="16" t="str">
        <f t="shared" si="8"/>
        <v/>
      </c>
    </row>
    <row r="1076" spans="5:5" x14ac:dyDescent="0.25">
      <c r="E1076" s="16" t="str">
        <f t="shared" si="8"/>
        <v/>
      </c>
    </row>
    <row r="1077" spans="5:5" x14ac:dyDescent="0.25">
      <c r="E1077" s="16" t="str">
        <f t="shared" si="8"/>
        <v/>
      </c>
    </row>
    <row r="1078" spans="5:5" x14ac:dyDescent="0.25">
      <c r="E1078" s="16" t="str">
        <f t="shared" si="8"/>
        <v/>
      </c>
    </row>
    <row r="1079" spans="5:5" x14ac:dyDescent="0.25">
      <c r="E1079" s="16" t="str">
        <f t="shared" si="8"/>
        <v/>
      </c>
    </row>
    <row r="1080" spans="5:5" x14ac:dyDescent="0.25">
      <c r="E1080" s="16" t="str">
        <f t="shared" si="8"/>
        <v/>
      </c>
    </row>
    <row r="1081" spans="5:5" x14ac:dyDescent="0.25">
      <c r="E1081" s="16" t="str">
        <f t="shared" si="8"/>
        <v/>
      </c>
    </row>
    <row r="1082" spans="5:5" x14ac:dyDescent="0.25">
      <c r="E1082" s="16" t="str">
        <f t="shared" si="8"/>
        <v/>
      </c>
    </row>
    <row r="1083" spans="5:5" x14ac:dyDescent="0.25">
      <c r="E1083" s="16" t="str">
        <f t="shared" si="8"/>
        <v/>
      </c>
    </row>
    <row r="1084" spans="5:5" x14ac:dyDescent="0.25">
      <c r="E1084" s="16" t="str">
        <f t="shared" si="8"/>
        <v/>
      </c>
    </row>
    <row r="1085" spans="5:5" x14ac:dyDescent="0.25">
      <c r="E1085" s="16" t="str">
        <f t="shared" si="8"/>
        <v/>
      </c>
    </row>
    <row r="1086" spans="5:5" x14ac:dyDescent="0.25">
      <c r="E1086" s="16" t="str">
        <f t="shared" si="8"/>
        <v/>
      </c>
    </row>
    <row r="1087" spans="5:5" x14ac:dyDescent="0.25">
      <c r="E1087" s="16" t="str">
        <f t="shared" si="8"/>
        <v/>
      </c>
    </row>
    <row r="1088" spans="5:5" x14ac:dyDescent="0.25">
      <c r="E1088" s="16" t="str">
        <f t="shared" si="8"/>
        <v/>
      </c>
    </row>
    <row r="1089" spans="5:5" x14ac:dyDescent="0.25">
      <c r="E1089" s="16" t="str">
        <f t="shared" si="8"/>
        <v/>
      </c>
    </row>
    <row r="1090" spans="5:5" x14ac:dyDescent="0.25">
      <c r="E1090" s="16" t="str">
        <f t="shared" si="8"/>
        <v/>
      </c>
    </row>
    <row r="1091" spans="5:5" x14ac:dyDescent="0.25">
      <c r="E1091" s="16" t="str">
        <f t="shared" si="8"/>
        <v/>
      </c>
    </row>
    <row r="1092" spans="5:5" x14ac:dyDescent="0.25">
      <c r="E1092" s="16" t="str">
        <f t="shared" si="8"/>
        <v/>
      </c>
    </row>
    <row r="1093" spans="5:5" x14ac:dyDescent="0.25">
      <c r="E1093" s="16" t="str">
        <f t="shared" si="8"/>
        <v/>
      </c>
    </row>
    <row r="1094" spans="5:5" x14ac:dyDescent="0.25">
      <c r="E1094" s="16" t="str">
        <f t="shared" si="8"/>
        <v/>
      </c>
    </row>
    <row r="1095" spans="5:5" x14ac:dyDescent="0.25">
      <c r="E1095" s="16" t="str">
        <f t="shared" si="8"/>
        <v/>
      </c>
    </row>
    <row r="1096" spans="5:5" x14ac:dyDescent="0.25">
      <c r="E1096" s="16" t="str">
        <f t="shared" si="8"/>
        <v/>
      </c>
    </row>
    <row r="1097" spans="5:5" x14ac:dyDescent="0.25">
      <c r="E1097" s="16" t="str">
        <f t="shared" si="8"/>
        <v/>
      </c>
    </row>
    <row r="1098" spans="5:5" x14ac:dyDescent="0.25">
      <c r="E1098" s="16" t="str">
        <f t="shared" si="8"/>
        <v/>
      </c>
    </row>
    <row r="1099" spans="5:5" x14ac:dyDescent="0.25">
      <c r="E1099" s="16" t="str">
        <f t="shared" si="8"/>
        <v/>
      </c>
    </row>
    <row r="1100" spans="5:5" x14ac:dyDescent="0.25">
      <c r="E1100" s="16" t="str">
        <f t="shared" si="8"/>
        <v/>
      </c>
    </row>
    <row r="1101" spans="5:5" x14ac:dyDescent="0.25">
      <c r="E1101" s="16" t="str">
        <f t="shared" si="8"/>
        <v/>
      </c>
    </row>
    <row r="1102" spans="5:5" x14ac:dyDescent="0.25">
      <c r="E1102" s="16" t="str">
        <f t="shared" si="8"/>
        <v/>
      </c>
    </row>
    <row r="1103" spans="5:5" x14ac:dyDescent="0.25">
      <c r="E1103" s="16" t="str">
        <f t="shared" si="8"/>
        <v/>
      </c>
    </row>
    <row r="1104" spans="5:5" x14ac:dyDescent="0.25">
      <c r="E1104" s="16" t="str">
        <f t="shared" si="8"/>
        <v/>
      </c>
    </row>
    <row r="1105" spans="5:5" x14ac:dyDescent="0.25">
      <c r="E1105" s="16" t="str">
        <f t="shared" si="8"/>
        <v/>
      </c>
    </row>
    <row r="1106" spans="5:5" x14ac:dyDescent="0.25">
      <c r="E1106" s="16" t="str">
        <f t="shared" si="8"/>
        <v/>
      </c>
    </row>
    <row r="1107" spans="5:5" x14ac:dyDescent="0.25">
      <c r="E1107" s="16" t="str">
        <f t="shared" si="8"/>
        <v/>
      </c>
    </row>
    <row r="1108" spans="5:5" x14ac:dyDescent="0.25">
      <c r="E1108" s="16" t="str">
        <f t="shared" si="8"/>
        <v/>
      </c>
    </row>
    <row r="1109" spans="5:5" x14ac:dyDescent="0.25">
      <c r="E1109" s="16" t="str">
        <f t="shared" si="8"/>
        <v/>
      </c>
    </row>
    <row r="1110" spans="5:5" x14ac:dyDescent="0.25">
      <c r="E1110" s="16" t="str">
        <f t="shared" si="8"/>
        <v/>
      </c>
    </row>
    <row r="1111" spans="5:5" x14ac:dyDescent="0.25">
      <c r="E1111" s="16" t="str">
        <f t="shared" si="8"/>
        <v/>
      </c>
    </row>
    <row r="1112" spans="5:5" x14ac:dyDescent="0.25">
      <c r="E1112" s="16" t="str">
        <f t="shared" ref="E1112:E1164" si="9">IF(A1112="","",E1111+C1112-D1112)</f>
        <v/>
      </c>
    </row>
    <row r="1113" spans="5:5" x14ac:dyDescent="0.25">
      <c r="E1113" s="16" t="str">
        <f t="shared" si="9"/>
        <v/>
      </c>
    </row>
    <row r="1114" spans="5:5" x14ac:dyDescent="0.25">
      <c r="E1114" s="16" t="str">
        <f t="shared" si="9"/>
        <v/>
      </c>
    </row>
    <row r="1115" spans="5:5" x14ac:dyDescent="0.25">
      <c r="E1115" s="16" t="str">
        <f t="shared" si="9"/>
        <v/>
      </c>
    </row>
    <row r="1116" spans="5:5" x14ac:dyDescent="0.25">
      <c r="E1116" s="16" t="str">
        <f t="shared" si="9"/>
        <v/>
      </c>
    </row>
    <row r="1117" spans="5:5" x14ac:dyDescent="0.25">
      <c r="E1117" s="16" t="str">
        <f t="shared" si="9"/>
        <v/>
      </c>
    </row>
    <row r="1118" spans="5:5" x14ac:dyDescent="0.25">
      <c r="E1118" s="16" t="str">
        <f t="shared" si="9"/>
        <v/>
      </c>
    </row>
    <row r="1119" spans="5:5" x14ac:dyDescent="0.25">
      <c r="E1119" s="16" t="str">
        <f t="shared" si="9"/>
        <v/>
      </c>
    </row>
    <row r="1120" spans="5:5" x14ac:dyDescent="0.25">
      <c r="E1120" s="16" t="str">
        <f t="shared" si="9"/>
        <v/>
      </c>
    </row>
    <row r="1121" spans="5:5" x14ac:dyDescent="0.25">
      <c r="E1121" s="16" t="str">
        <f t="shared" si="9"/>
        <v/>
      </c>
    </row>
    <row r="1122" spans="5:5" x14ac:dyDescent="0.25">
      <c r="E1122" s="16" t="str">
        <f t="shared" si="9"/>
        <v/>
      </c>
    </row>
    <row r="1123" spans="5:5" x14ac:dyDescent="0.25">
      <c r="E1123" s="16" t="str">
        <f t="shared" si="9"/>
        <v/>
      </c>
    </row>
    <row r="1124" spans="5:5" x14ac:dyDescent="0.25">
      <c r="E1124" s="16" t="str">
        <f t="shared" si="9"/>
        <v/>
      </c>
    </row>
    <row r="1125" spans="5:5" x14ac:dyDescent="0.25">
      <c r="E1125" s="16" t="str">
        <f t="shared" si="9"/>
        <v/>
      </c>
    </row>
    <row r="1126" spans="5:5" x14ac:dyDescent="0.25">
      <c r="E1126" s="16" t="str">
        <f t="shared" si="9"/>
        <v/>
      </c>
    </row>
    <row r="1127" spans="5:5" x14ac:dyDescent="0.25">
      <c r="E1127" s="16" t="str">
        <f t="shared" si="9"/>
        <v/>
      </c>
    </row>
    <row r="1128" spans="5:5" x14ac:dyDescent="0.25">
      <c r="E1128" s="16" t="str">
        <f t="shared" si="9"/>
        <v/>
      </c>
    </row>
    <row r="1129" spans="5:5" x14ac:dyDescent="0.25">
      <c r="E1129" s="16" t="str">
        <f t="shared" si="9"/>
        <v/>
      </c>
    </row>
    <row r="1130" spans="5:5" x14ac:dyDescent="0.25">
      <c r="E1130" s="16" t="str">
        <f t="shared" si="9"/>
        <v/>
      </c>
    </row>
    <row r="1131" spans="5:5" x14ac:dyDescent="0.25">
      <c r="E1131" s="16" t="str">
        <f t="shared" si="9"/>
        <v/>
      </c>
    </row>
    <row r="1132" spans="5:5" x14ac:dyDescent="0.25">
      <c r="E1132" s="16" t="str">
        <f t="shared" si="9"/>
        <v/>
      </c>
    </row>
    <row r="1133" spans="5:5" x14ac:dyDescent="0.25">
      <c r="E1133" s="16" t="str">
        <f t="shared" si="9"/>
        <v/>
      </c>
    </row>
    <row r="1134" spans="5:5" x14ac:dyDescent="0.25">
      <c r="E1134" s="16" t="str">
        <f t="shared" si="9"/>
        <v/>
      </c>
    </row>
    <row r="1135" spans="5:5" x14ac:dyDescent="0.25">
      <c r="E1135" s="16" t="str">
        <f t="shared" si="9"/>
        <v/>
      </c>
    </row>
    <row r="1136" spans="5:5" x14ac:dyDescent="0.25">
      <c r="E1136" s="16" t="str">
        <f t="shared" si="9"/>
        <v/>
      </c>
    </row>
    <row r="1137" spans="5:5" x14ac:dyDescent="0.25">
      <c r="E1137" s="16" t="str">
        <f t="shared" si="9"/>
        <v/>
      </c>
    </row>
    <row r="1138" spans="5:5" x14ac:dyDescent="0.25">
      <c r="E1138" s="16" t="str">
        <f t="shared" si="9"/>
        <v/>
      </c>
    </row>
    <row r="1139" spans="5:5" x14ac:dyDescent="0.25">
      <c r="E1139" s="16" t="str">
        <f t="shared" si="9"/>
        <v/>
      </c>
    </row>
    <row r="1140" spans="5:5" x14ac:dyDescent="0.25">
      <c r="E1140" s="16" t="str">
        <f t="shared" si="9"/>
        <v/>
      </c>
    </row>
    <row r="1141" spans="5:5" x14ac:dyDescent="0.25">
      <c r="E1141" s="16" t="str">
        <f t="shared" si="9"/>
        <v/>
      </c>
    </row>
    <row r="1142" spans="5:5" x14ac:dyDescent="0.25">
      <c r="E1142" s="16" t="str">
        <f t="shared" si="9"/>
        <v/>
      </c>
    </row>
    <row r="1143" spans="5:5" x14ac:dyDescent="0.25">
      <c r="E1143" s="16" t="str">
        <f t="shared" si="9"/>
        <v/>
      </c>
    </row>
    <row r="1144" spans="5:5" x14ac:dyDescent="0.25">
      <c r="E1144" s="16" t="str">
        <f t="shared" si="9"/>
        <v/>
      </c>
    </row>
    <row r="1145" spans="5:5" x14ac:dyDescent="0.25">
      <c r="E1145" s="16" t="str">
        <f t="shared" si="9"/>
        <v/>
      </c>
    </row>
    <row r="1146" spans="5:5" x14ac:dyDescent="0.25">
      <c r="E1146" s="16" t="str">
        <f t="shared" si="9"/>
        <v/>
      </c>
    </row>
    <row r="1147" spans="5:5" x14ac:dyDescent="0.25">
      <c r="E1147" s="16" t="str">
        <f t="shared" si="9"/>
        <v/>
      </c>
    </row>
    <row r="1148" spans="5:5" x14ac:dyDescent="0.25">
      <c r="E1148" s="16" t="str">
        <f t="shared" si="9"/>
        <v/>
      </c>
    </row>
    <row r="1149" spans="5:5" x14ac:dyDescent="0.25">
      <c r="E1149" s="16" t="str">
        <f t="shared" si="9"/>
        <v/>
      </c>
    </row>
    <row r="1150" spans="5:5" x14ac:dyDescent="0.25">
      <c r="E1150" s="16" t="str">
        <f t="shared" si="9"/>
        <v/>
      </c>
    </row>
    <row r="1151" spans="5:5" x14ac:dyDescent="0.25">
      <c r="E1151" s="16" t="str">
        <f t="shared" si="9"/>
        <v/>
      </c>
    </row>
    <row r="1152" spans="5:5" x14ac:dyDescent="0.25">
      <c r="E1152" s="16" t="str">
        <f t="shared" si="9"/>
        <v/>
      </c>
    </row>
    <row r="1153" spans="5:5" x14ac:dyDescent="0.25">
      <c r="E1153" s="16" t="str">
        <f t="shared" si="9"/>
        <v/>
      </c>
    </row>
    <row r="1154" spans="5:5" x14ac:dyDescent="0.25">
      <c r="E1154" s="16" t="str">
        <f t="shared" si="9"/>
        <v/>
      </c>
    </row>
    <row r="1155" spans="5:5" x14ac:dyDescent="0.25">
      <c r="E1155" s="16" t="str">
        <f t="shared" si="9"/>
        <v/>
      </c>
    </row>
    <row r="1156" spans="5:5" x14ac:dyDescent="0.25">
      <c r="E1156" s="16" t="str">
        <f t="shared" si="9"/>
        <v/>
      </c>
    </row>
    <row r="1157" spans="5:5" x14ac:dyDescent="0.25">
      <c r="E1157" s="16" t="str">
        <f t="shared" si="9"/>
        <v/>
      </c>
    </row>
    <row r="1158" spans="5:5" x14ac:dyDescent="0.25">
      <c r="E1158" s="16" t="str">
        <f t="shared" si="9"/>
        <v/>
      </c>
    </row>
    <row r="1159" spans="5:5" x14ac:dyDescent="0.25">
      <c r="E1159" s="16" t="str">
        <f t="shared" si="9"/>
        <v/>
      </c>
    </row>
    <row r="1160" spans="5:5" x14ac:dyDescent="0.25">
      <c r="E1160" s="16" t="str">
        <f t="shared" si="9"/>
        <v/>
      </c>
    </row>
    <row r="1161" spans="5:5" x14ac:dyDescent="0.25">
      <c r="E1161" s="16" t="str">
        <f t="shared" si="9"/>
        <v/>
      </c>
    </row>
    <row r="1162" spans="5:5" x14ac:dyDescent="0.25">
      <c r="E1162" s="16" t="str">
        <f t="shared" si="9"/>
        <v/>
      </c>
    </row>
    <row r="1163" spans="5:5" x14ac:dyDescent="0.25">
      <c r="E1163" s="16" t="str">
        <f t="shared" si="9"/>
        <v/>
      </c>
    </row>
    <row r="1164" spans="5:5" x14ac:dyDescent="0.25">
      <c r="E1164" s="16" t="str">
        <f t="shared" si="9"/>
        <v/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4294967293" verticalDpi="4294967293" copies="4" r:id="rId1"/>
  <headerFooter>
    <oddFooter>Page &amp;P&amp;R&amp;Z&amp;F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713B5-882B-4D09-BD7D-767AD11C06BC}">
  <sheetPr>
    <tabColor theme="5" tint="-0.249977111117893"/>
  </sheetPr>
  <dimension ref="A1:O1318"/>
  <sheetViews>
    <sheetView tabSelected="1" topLeftCell="A900" zoomScaleNormal="100" workbookViewId="0">
      <selection activeCell="K968" sqref="K968"/>
    </sheetView>
  </sheetViews>
  <sheetFormatPr baseColWidth="10" defaultRowHeight="15" x14ac:dyDescent="0.25"/>
  <cols>
    <col min="1" max="1" width="9.85546875" customWidth="1"/>
    <col min="2" max="2" width="17.7109375" customWidth="1"/>
    <col min="3" max="3" width="24.85546875" customWidth="1"/>
    <col min="4" max="4" width="11" customWidth="1"/>
    <col min="5" max="5" width="11.5703125" style="16" customWidth="1"/>
    <col min="7" max="7" width="8.28515625" style="61" customWidth="1"/>
    <col min="8" max="8" width="14.140625" bestFit="1" customWidth="1"/>
    <col min="9" max="9" width="13.42578125" bestFit="1" customWidth="1"/>
    <col min="12" max="12" width="11.140625" customWidth="1"/>
  </cols>
  <sheetData>
    <row r="1" spans="1:14" ht="35.25" customHeight="1" thickBot="1" x14ac:dyDescent="0.3">
      <c r="A1" s="8" t="s">
        <v>75</v>
      </c>
      <c r="B1" s="7" t="s">
        <v>70</v>
      </c>
      <c r="C1" s="8" t="s">
        <v>71</v>
      </c>
      <c r="D1" s="8" t="s">
        <v>72</v>
      </c>
      <c r="E1" s="8" t="s">
        <v>73</v>
      </c>
      <c r="F1" s="9" t="s">
        <v>74</v>
      </c>
      <c r="G1" s="62" t="s">
        <v>468</v>
      </c>
      <c r="H1" s="78" t="s">
        <v>595</v>
      </c>
      <c r="I1" s="78" t="s">
        <v>596</v>
      </c>
      <c r="J1" s="78" t="s">
        <v>597</v>
      </c>
      <c r="K1" s="78" t="s">
        <v>598</v>
      </c>
      <c r="L1" s="78" t="s">
        <v>599</v>
      </c>
      <c r="M1" s="78" t="s">
        <v>600</v>
      </c>
      <c r="N1" s="78" t="s">
        <v>601</v>
      </c>
    </row>
    <row r="2" spans="1:14" ht="15.75" thickBot="1" x14ac:dyDescent="0.3">
      <c r="A2" s="19" t="s">
        <v>76</v>
      </c>
      <c r="B2" s="19" t="s">
        <v>0</v>
      </c>
      <c r="C2" s="20"/>
      <c r="D2" s="70" t="s">
        <v>1</v>
      </c>
      <c r="E2" s="21" t="s">
        <v>2</v>
      </c>
      <c r="F2" s="22" t="s">
        <v>3</v>
      </c>
    </row>
    <row r="3" spans="1:14" x14ac:dyDescent="0.25">
      <c r="A3" s="23"/>
      <c r="B3" s="23"/>
      <c r="C3" s="23" t="s">
        <v>18</v>
      </c>
      <c r="D3" s="64"/>
      <c r="E3" s="24"/>
      <c r="F3" s="25">
        <v>1158.55</v>
      </c>
    </row>
    <row r="4" spans="1:14" x14ac:dyDescent="0.25">
      <c r="A4" s="26">
        <v>44927</v>
      </c>
      <c r="B4" s="23" t="s">
        <v>12</v>
      </c>
      <c r="C4" s="23"/>
      <c r="D4" s="64"/>
      <c r="E4" s="24">
        <v>0.95</v>
      </c>
      <c r="F4" s="25">
        <f>IF(Tableau1345[[#This Row],[Colonne1]]="","",F3+Tableau1345[[#This Row],[Colonne3]]-Tableau1345[[#This Row],[Colonne4]])</f>
        <v>1157.5999999999999</v>
      </c>
      <c r="G4" s="61">
        <v>1</v>
      </c>
    </row>
    <row r="5" spans="1:14" x14ac:dyDescent="0.25">
      <c r="A5" s="26">
        <v>44930</v>
      </c>
      <c r="B5" s="23" t="s">
        <v>13</v>
      </c>
      <c r="C5" s="23" t="s">
        <v>14</v>
      </c>
      <c r="D5" s="64"/>
      <c r="E5" s="24">
        <v>95.39</v>
      </c>
      <c r="F5" s="25">
        <f>IF(Tableau1345[[#This Row],[Colonne1]]="","",F4+Tableau1345[[#This Row],[Colonne3]]-Tableau1345[[#This Row],[Colonne4]])</f>
        <v>1062.2099999999998</v>
      </c>
    </row>
    <row r="6" spans="1:14" x14ac:dyDescent="0.25">
      <c r="A6" s="23"/>
      <c r="B6" s="23" t="s">
        <v>13</v>
      </c>
      <c r="C6" s="23" t="s">
        <v>580</v>
      </c>
      <c r="D6" s="64"/>
      <c r="E6" s="24">
        <v>7.27</v>
      </c>
      <c r="F6" s="25">
        <f>IF(Tableau1345[[#This Row],[Colonne1]]="","",F5+Tableau1345[[#This Row],[Colonne3]]-Tableau1345[[#This Row],[Colonne4]])</f>
        <v>1054.9399999999998</v>
      </c>
    </row>
    <row r="7" spans="1:14" x14ac:dyDescent="0.25">
      <c r="A7" s="26">
        <v>44931</v>
      </c>
      <c r="B7" s="23" t="s">
        <v>466</v>
      </c>
      <c r="C7" s="23" t="s">
        <v>467</v>
      </c>
      <c r="D7" s="64">
        <v>193.35</v>
      </c>
      <c r="E7" s="24"/>
      <c r="F7" s="25">
        <f>IF(Tableau1345[[#This Row],[Colonne1]]="","",F6+Tableau1345[[#This Row],[Colonne3]]-Tableau1345[[#This Row],[Colonne4]])</f>
        <v>1248.2899999999997</v>
      </c>
    </row>
    <row r="8" spans="1:14" x14ac:dyDescent="0.25">
      <c r="A8" s="26"/>
      <c r="B8" s="23" t="s">
        <v>12</v>
      </c>
      <c r="C8" s="23"/>
      <c r="D8" s="64"/>
      <c r="E8" s="24">
        <v>0.73</v>
      </c>
      <c r="F8" s="25">
        <f>IF(Tableau1345[[#This Row],[Colonne1]]="","",F7+Tableau1345[[#This Row],[Colonne3]]-Tableau1345[[#This Row],[Colonne4]])</f>
        <v>1247.5599999999997</v>
      </c>
    </row>
    <row r="9" spans="1:14" x14ac:dyDescent="0.25">
      <c r="A9" s="26"/>
      <c r="B9" s="23" t="s">
        <v>15</v>
      </c>
      <c r="C9" s="23" t="s">
        <v>156</v>
      </c>
      <c r="D9" s="64"/>
      <c r="E9" s="24">
        <v>44.68</v>
      </c>
      <c r="F9" s="25">
        <f>IF(Tableau1345[[#This Row],[Colonne1]]="","",F8+Tableau1345[[#This Row],[Colonne3]]-Tableau1345[[#This Row],[Colonne4]])</f>
        <v>1202.8799999999997</v>
      </c>
    </row>
    <row r="10" spans="1:14" x14ac:dyDescent="0.25">
      <c r="A10" s="26">
        <v>44932</v>
      </c>
      <c r="B10" s="23" t="s">
        <v>15</v>
      </c>
      <c r="C10" s="23" t="s">
        <v>156</v>
      </c>
      <c r="D10" s="64"/>
      <c r="E10" s="24">
        <v>25.31</v>
      </c>
      <c r="F10" s="25">
        <f>IF(Tableau1345[[#This Row],[Colonne1]]="","",F9+Tableau1345[[#This Row],[Colonne3]]-Tableau1345[[#This Row],[Colonne4]])</f>
        <v>1177.5699999999997</v>
      </c>
    </row>
    <row r="11" spans="1:14" x14ac:dyDescent="0.25">
      <c r="A11" s="26"/>
      <c r="B11" s="23" t="s">
        <v>15</v>
      </c>
      <c r="C11" s="23" t="s">
        <v>156</v>
      </c>
      <c r="D11" s="64"/>
      <c r="E11" s="24">
        <v>18.16</v>
      </c>
      <c r="F11" s="25">
        <f>IF(Tableau1345[[#This Row],[Colonne1]]="","",F10+Tableau1345[[#This Row],[Colonne3]]-Tableau1345[[#This Row],[Colonne4]])</f>
        <v>1159.4099999999996</v>
      </c>
    </row>
    <row r="12" spans="1:14" x14ac:dyDescent="0.25">
      <c r="A12" s="23"/>
      <c r="B12" s="23" t="s">
        <v>15</v>
      </c>
      <c r="C12" s="23" t="s">
        <v>156</v>
      </c>
      <c r="D12" s="64"/>
      <c r="E12" s="24">
        <v>14.42</v>
      </c>
      <c r="F12" s="25">
        <f>IF(Tableau1345[[#This Row],[Colonne1]]="","",F11+Tableau1345[[#This Row],[Colonne3]]-Tableau1345[[#This Row],[Colonne4]])</f>
        <v>1144.9899999999996</v>
      </c>
      <c r="H12" s="65"/>
      <c r="I12" s="65"/>
      <c r="J12" s="65"/>
      <c r="K12" s="65"/>
      <c r="L12" s="65"/>
      <c r="M12" s="65"/>
      <c r="N12" s="65"/>
    </row>
    <row r="13" spans="1:14" x14ac:dyDescent="0.25">
      <c r="A13" s="23"/>
      <c r="B13" s="23" t="s">
        <v>15</v>
      </c>
      <c r="C13" s="23" t="s">
        <v>156</v>
      </c>
      <c r="D13" s="64"/>
      <c r="E13" s="24">
        <v>11.81</v>
      </c>
      <c r="F13" s="25">
        <f>IF(Tableau1345[[#This Row],[Colonne1]]="","",F12+Tableau1345[[#This Row],[Colonne3]]-Tableau1345[[#This Row],[Colonne4]])</f>
        <v>1133.1799999999996</v>
      </c>
      <c r="H13" s="67"/>
      <c r="I13" s="67"/>
      <c r="J13" s="67"/>
      <c r="K13" s="67"/>
      <c r="L13" s="67"/>
      <c r="M13" s="67"/>
      <c r="N13" s="65"/>
    </row>
    <row r="14" spans="1:14" x14ac:dyDescent="0.25">
      <c r="A14" s="23"/>
      <c r="B14" s="23" t="s">
        <v>33</v>
      </c>
      <c r="C14" s="23" t="s">
        <v>305</v>
      </c>
      <c r="D14" s="64"/>
      <c r="E14" s="24">
        <v>7.5</v>
      </c>
      <c r="F14" s="25">
        <f>IF(Tableau1345[[#This Row],[Colonne1]]="","",F13+Tableau1345[[#This Row],[Colonne3]]-Tableau1345[[#This Row],[Colonne4]])</f>
        <v>1125.6799999999996</v>
      </c>
      <c r="H14" s="65"/>
      <c r="I14" s="65"/>
      <c r="J14" s="65"/>
      <c r="K14" s="65"/>
      <c r="L14" s="65"/>
      <c r="M14" s="65"/>
      <c r="N14" s="65"/>
    </row>
    <row r="15" spans="1:14" x14ac:dyDescent="0.25">
      <c r="A15" s="26"/>
      <c r="B15" s="23" t="s">
        <v>15</v>
      </c>
      <c r="C15" s="23" t="s">
        <v>156</v>
      </c>
      <c r="D15" s="64"/>
      <c r="E15" s="24">
        <v>7</v>
      </c>
      <c r="F15" s="25">
        <f>IF(Tableau1345[[#This Row],[Colonne1]]="","",F14+Tableau1345[[#This Row],[Colonne3]]-Tableau1345[[#This Row],[Colonne4]])</f>
        <v>1118.6799999999996</v>
      </c>
      <c r="H15" s="65"/>
      <c r="I15" s="65"/>
      <c r="J15" s="65"/>
      <c r="K15" s="65"/>
      <c r="L15" s="65"/>
      <c r="M15" s="65"/>
      <c r="N15" s="65"/>
    </row>
    <row r="16" spans="1:14" x14ac:dyDescent="0.25">
      <c r="A16" s="26"/>
      <c r="B16" s="23" t="s">
        <v>19</v>
      </c>
      <c r="C16" s="23" t="s">
        <v>93</v>
      </c>
      <c r="D16" s="64"/>
      <c r="E16" s="24">
        <v>6.8</v>
      </c>
      <c r="F16" s="25">
        <f>IF(Tableau1345[[#This Row],[Colonne1]]="","",F15+Tableau1345[[#This Row],[Colonne3]]-Tableau1345[[#This Row],[Colonne4]])</f>
        <v>1111.8799999999997</v>
      </c>
      <c r="H16" s="66"/>
      <c r="I16" s="66"/>
      <c r="J16" s="66"/>
      <c r="K16" s="66"/>
      <c r="L16" s="66"/>
      <c r="M16" s="66"/>
      <c r="N16" s="65"/>
    </row>
    <row r="17" spans="1:14" x14ac:dyDescent="0.25">
      <c r="A17" s="26"/>
      <c r="B17" s="23" t="s">
        <v>15</v>
      </c>
      <c r="C17" s="23" t="s">
        <v>156</v>
      </c>
      <c r="D17" s="64"/>
      <c r="E17" s="24">
        <v>4.08</v>
      </c>
      <c r="F17" s="25">
        <f>IF(Tableau1345[[#This Row],[Colonne1]]="","",F16+Tableau1345[[#This Row],[Colonne3]]-Tableau1345[[#This Row],[Colonne4]])</f>
        <v>1107.7999999999997</v>
      </c>
      <c r="H17" s="65"/>
      <c r="I17" s="65"/>
      <c r="J17" s="65"/>
      <c r="K17" s="65"/>
      <c r="L17" s="65"/>
      <c r="M17" s="65"/>
      <c r="N17" s="65"/>
    </row>
    <row r="18" spans="1:14" x14ac:dyDescent="0.25">
      <c r="A18" s="26">
        <v>44933</v>
      </c>
      <c r="B18" s="23" t="s">
        <v>13</v>
      </c>
      <c r="C18" s="23" t="s">
        <v>25</v>
      </c>
      <c r="D18" s="64"/>
      <c r="E18" s="24">
        <v>19.600000000000001</v>
      </c>
      <c r="F18" s="25">
        <f>IF(Tableau1345[[#This Row],[Colonne1]]="","",F17+Tableau1345[[#This Row],[Colonne3]]-Tableau1345[[#This Row],[Colonne4]])</f>
        <v>1088.1999999999998</v>
      </c>
      <c r="G18" s="61">
        <v>2</v>
      </c>
      <c r="H18" s="67"/>
      <c r="I18" s="67"/>
      <c r="J18" s="67"/>
      <c r="K18" s="67"/>
      <c r="L18" s="68"/>
      <c r="M18" s="67"/>
      <c r="N18" s="65"/>
    </row>
    <row r="19" spans="1:14" x14ac:dyDescent="0.25">
      <c r="A19" s="26"/>
      <c r="B19" s="23" t="s">
        <v>12</v>
      </c>
      <c r="C19" s="23"/>
      <c r="D19" s="64"/>
      <c r="E19" s="24">
        <v>3.74</v>
      </c>
      <c r="F19" s="25">
        <f>IF(Tableau1345[[#This Row],[Colonne1]]="","",F18+Tableau1345[[#This Row],[Colonne3]]-Tableau1345[[#This Row],[Colonne4]])</f>
        <v>1084.4599999999998</v>
      </c>
      <c r="H19" s="65"/>
      <c r="I19" s="65"/>
      <c r="J19" s="65"/>
      <c r="K19" s="65"/>
      <c r="L19" s="65"/>
      <c r="M19" s="65"/>
      <c r="N19" s="65"/>
    </row>
    <row r="20" spans="1:14" x14ac:dyDescent="0.25">
      <c r="A20" s="26">
        <v>44934</v>
      </c>
      <c r="B20" s="23" t="s">
        <v>12</v>
      </c>
      <c r="C20" s="23"/>
      <c r="D20" s="64"/>
      <c r="E20" s="24">
        <v>0.4</v>
      </c>
      <c r="F20" s="25">
        <f>IF(Tableau1345[[#This Row],[Colonne1]]="","",F19+Tableau1345[[#This Row],[Colonne3]]-Tableau1345[[#This Row],[Colonne4]])</f>
        <v>1084.0599999999997</v>
      </c>
      <c r="H20" s="65"/>
      <c r="I20" s="65"/>
      <c r="J20" s="65"/>
      <c r="K20" s="65"/>
      <c r="L20" s="65"/>
      <c r="M20" s="65"/>
      <c r="N20" s="65"/>
    </row>
    <row r="21" spans="1:14" x14ac:dyDescent="0.25">
      <c r="A21" s="26">
        <v>44935</v>
      </c>
      <c r="B21" s="23" t="s">
        <v>29</v>
      </c>
      <c r="C21" s="23" t="s">
        <v>469</v>
      </c>
      <c r="D21" s="64"/>
      <c r="E21" s="24">
        <v>55.7</v>
      </c>
      <c r="F21" s="25">
        <f>IF(Tableau1345[[#This Row],[Colonne1]]="","",F20+Tableau1345[[#This Row],[Colonne3]]-Tableau1345[[#This Row],[Colonne4]])</f>
        <v>1028.3599999999997</v>
      </c>
      <c r="H21" s="66"/>
      <c r="I21" s="66"/>
      <c r="J21" s="66"/>
      <c r="K21" s="66"/>
      <c r="L21" s="66"/>
      <c r="M21" s="66"/>
      <c r="N21" s="65"/>
    </row>
    <row r="22" spans="1:14" x14ac:dyDescent="0.25">
      <c r="A22" s="26">
        <v>44936</v>
      </c>
      <c r="B22" s="23" t="s">
        <v>15</v>
      </c>
      <c r="C22" s="23" t="s">
        <v>470</v>
      </c>
      <c r="D22" s="64"/>
      <c r="E22" s="24">
        <v>4</v>
      </c>
      <c r="F22" s="25">
        <f>IF(Tableau1345[[#This Row],[Colonne1]]="","",F21+Tableau1345[[#This Row],[Colonne3]]-Tableau1345[[#This Row],[Colonne4]])</f>
        <v>1024.3599999999997</v>
      </c>
      <c r="H22" s="65"/>
      <c r="I22" s="65"/>
      <c r="J22" s="65"/>
      <c r="K22" s="65"/>
      <c r="L22" s="65"/>
      <c r="M22" s="65"/>
      <c r="N22" s="65"/>
    </row>
    <row r="23" spans="1:14" x14ac:dyDescent="0.25">
      <c r="A23" s="26"/>
      <c r="B23" s="23" t="s">
        <v>12</v>
      </c>
      <c r="C23" s="23"/>
      <c r="D23" s="64"/>
      <c r="E23" s="24">
        <v>0.3</v>
      </c>
      <c r="F23" s="25">
        <f>IF(Tableau1345[[#This Row],[Colonne1]]="","",F22+Tableau1345[[#This Row],[Colonne3]]-Tableau1345[[#This Row],[Colonne4]])</f>
        <v>1024.0599999999997</v>
      </c>
      <c r="H23" s="67"/>
      <c r="I23" s="67"/>
      <c r="J23" s="67"/>
      <c r="K23" s="67"/>
      <c r="L23" s="67"/>
      <c r="M23" s="67"/>
      <c r="N23" s="65"/>
    </row>
    <row r="24" spans="1:14" x14ac:dyDescent="0.25">
      <c r="A24" s="26">
        <v>44937</v>
      </c>
      <c r="B24" s="23" t="s">
        <v>13</v>
      </c>
      <c r="C24" s="23" t="s">
        <v>14</v>
      </c>
      <c r="D24" s="64"/>
      <c r="E24" s="24">
        <v>90.36</v>
      </c>
      <c r="F24" s="25">
        <f>IF(Tableau1345[[#This Row],[Colonne1]]="","",F23+Tableau1345[[#This Row],[Colonne3]]-Tableau1345[[#This Row],[Colonne4]])</f>
        <v>933.6999999999997</v>
      </c>
      <c r="H24" s="65"/>
      <c r="I24" s="65"/>
      <c r="J24" s="65"/>
      <c r="K24" s="65"/>
      <c r="L24" s="65"/>
      <c r="M24" s="65"/>
      <c r="N24" s="65"/>
    </row>
    <row r="25" spans="1:14" x14ac:dyDescent="0.25">
      <c r="A25" s="26"/>
      <c r="B25" s="23" t="s">
        <v>19</v>
      </c>
      <c r="C25" s="23" t="s">
        <v>375</v>
      </c>
      <c r="D25" s="64"/>
      <c r="E25" s="24">
        <v>25.55</v>
      </c>
      <c r="F25" s="25">
        <f>IF(Tableau1345[[#This Row],[Colonne1]]="","",F24+Tableau1345[[#This Row],[Colonne3]]-Tableau1345[[#This Row],[Colonne4]])</f>
        <v>908.14999999999975</v>
      </c>
      <c r="H25" s="65"/>
      <c r="I25" s="65"/>
      <c r="J25" s="65"/>
      <c r="K25" s="65"/>
      <c r="L25" s="65"/>
      <c r="M25" s="65"/>
      <c r="N25" s="65"/>
    </row>
    <row r="26" spans="1:14" x14ac:dyDescent="0.25">
      <c r="A26" s="26"/>
      <c r="B26" s="23" t="s">
        <v>13</v>
      </c>
      <c r="C26" s="23" t="s">
        <v>17</v>
      </c>
      <c r="D26" s="64"/>
      <c r="E26" s="24">
        <v>18.739999999999998</v>
      </c>
      <c r="F26" s="25">
        <f>IF(Tableau1345[[#This Row],[Colonne1]]="","",F25+Tableau1345[[#This Row],[Colonne3]]-Tableau1345[[#This Row],[Colonne4]])</f>
        <v>889.40999999999974</v>
      </c>
      <c r="H26" s="65"/>
      <c r="I26" s="65"/>
      <c r="J26" s="65"/>
      <c r="K26" s="65"/>
      <c r="L26" s="65"/>
      <c r="M26" s="65"/>
      <c r="N26" s="65"/>
    </row>
    <row r="27" spans="1:14" x14ac:dyDescent="0.25">
      <c r="A27" s="26"/>
      <c r="B27" s="23" t="s">
        <v>276</v>
      </c>
      <c r="C27" s="23" t="s">
        <v>66</v>
      </c>
      <c r="D27" s="64"/>
      <c r="E27" s="24">
        <v>15.46</v>
      </c>
      <c r="F27" s="25">
        <f>IF(Tableau1345[[#This Row],[Colonne1]]="","",F26+Tableau1345[[#This Row],[Colonne3]]-Tableau1345[[#This Row],[Colonne4]])</f>
        <v>873.9499999999997</v>
      </c>
      <c r="H27" s="66"/>
      <c r="I27" s="66"/>
      <c r="J27" s="66"/>
      <c r="K27" s="66"/>
      <c r="L27" s="66"/>
      <c r="M27" s="66"/>
      <c r="N27" s="65"/>
    </row>
    <row r="28" spans="1:14" x14ac:dyDescent="0.25">
      <c r="A28" s="23"/>
      <c r="B28" s="23" t="s">
        <v>15</v>
      </c>
      <c r="C28" s="23" t="s">
        <v>471</v>
      </c>
      <c r="D28" s="64"/>
      <c r="E28" s="24">
        <v>6</v>
      </c>
      <c r="F28" s="25">
        <f>IF(Tableau1345[[#This Row],[Colonne1]]="","",F27+Tableau1345[[#This Row],[Colonne3]]-Tableau1345[[#This Row],[Colonne4]])</f>
        <v>867.9499999999997</v>
      </c>
      <c r="H28" s="65"/>
      <c r="I28" s="65"/>
      <c r="J28" s="65"/>
      <c r="K28" s="65"/>
      <c r="L28" s="65"/>
      <c r="M28" s="65"/>
      <c r="N28" s="65"/>
    </row>
    <row r="29" spans="1:14" x14ac:dyDescent="0.25">
      <c r="A29" s="26">
        <v>44938</v>
      </c>
      <c r="B29" s="23" t="s">
        <v>12</v>
      </c>
      <c r="C29" s="23"/>
      <c r="D29" s="64"/>
      <c r="E29" s="24">
        <v>1.25</v>
      </c>
      <c r="F29" s="25">
        <f>IF(Tableau1345[[#This Row],[Colonne1]]="","",F28+Tableau1345[[#This Row],[Colonne3]]-Tableau1345[[#This Row],[Colonne4]])</f>
        <v>866.6999999999997</v>
      </c>
      <c r="H29" s="67"/>
      <c r="I29" s="67"/>
      <c r="J29" s="67"/>
      <c r="K29" s="67"/>
      <c r="L29" s="67"/>
      <c r="M29" s="67"/>
      <c r="N29" s="65"/>
    </row>
    <row r="30" spans="1:14" x14ac:dyDescent="0.25">
      <c r="A30" s="26">
        <v>44939</v>
      </c>
      <c r="B30" s="23" t="s">
        <v>33</v>
      </c>
      <c r="C30" s="23" t="s">
        <v>126</v>
      </c>
      <c r="D30" s="64"/>
      <c r="E30" s="24">
        <v>730.66</v>
      </c>
      <c r="F30" s="25">
        <f>IF(Tableau1345[[#This Row],[Colonne1]]="","",F29+Tableau1345[[#This Row],[Colonne3]]-Tableau1345[[#This Row],[Colonne4]])</f>
        <v>136.03999999999974</v>
      </c>
      <c r="H30" s="65"/>
      <c r="I30" s="65"/>
      <c r="J30" s="65"/>
      <c r="K30" s="65"/>
      <c r="L30" s="65"/>
      <c r="M30" s="65"/>
      <c r="N30" s="65"/>
    </row>
    <row r="31" spans="1:14" x14ac:dyDescent="0.25">
      <c r="A31" s="23"/>
      <c r="B31" s="23" t="s">
        <v>15</v>
      </c>
      <c r="C31" s="23" t="s">
        <v>11</v>
      </c>
      <c r="D31" s="64"/>
      <c r="E31" s="24">
        <v>33.15</v>
      </c>
      <c r="F31" s="25">
        <f>IF(Tableau1345[[#This Row],[Colonne1]]="","",F30+Tableau1345[[#This Row],[Colonne3]]-Tableau1345[[#This Row],[Colonne4]])</f>
        <v>102.88999999999973</v>
      </c>
      <c r="H31" s="65"/>
      <c r="I31" s="65"/>
      <c r="J31" s="65"/>
      <c r="K31" s="65"/>
      <c r="L31" s="65"/>
      <c r="M31" s="65"/>
      <c r="N31" s="65"/>
    </row>
    <row r="32" spans="1:14" x14ac:dyDescent="0.25">
      <c r="A32" s="23"/>
      <c r="B32" s="23" t="s">
        <v>29</v>
      </c>
      <c r="C32" s="23" t="s">
        <v>472</v>
      </c>
      <c r="D32" s="64"/>
      <c r="E32" s="24">
        <v>32.5</v>
      </c>
      <c r="F32" s="25">
        <f>IF(Tableau1345[[#This Row],[Colonne1]]="","",F31+Tableau1345[[#This Row],[Colonne3]]-Tableau1345[[#This Row],[Colonne4]])</f>
        <v>70.389999999999731</v>
      </c>
      <c r="H32" s="65"/>
      <c r="I32" s="66"/>
      <c r="J32" s="66"/>
      <c r="K32" s="66"/>
      <c r="L32" s="66"/>
      <c r="M32" s="66"/>
      <c r="N32" s="65"/>
    </row>
    <row r="33" spans="1:14" x14ac:dyDescent="0.25">
      <c r="A33" s="26"/>
      <c r="B33" s="23" t="s">
        <v>276</v>
      </c>
      <c r="C33" s="23" t="s">
        <v>7</v>
      </c>
      <c r="D33" s="64"/>
      <c r="E33" s="24">
        <v>18.97</v>
      </c>
      <c r="F33" s="25">
        <f>IF(Tableau1345[[#This Row],[Colonne1]]="","",F32+Tableau1345[[#This Row],[Colonne3]]-Tableau1345[[#This Row],[Colonne4]])</f>
        <v>51.419999999999732</v>
      </c>
      <c r="H33" s="65"/>
      <c r="I33" s="65"/>
      <c r="J33" s="65"/>
      <c r="K33" s="65"/>
      <c r="L33" s="65"/>
      <c r="M33" s="65"/>
      <c r="N33" s="65"/>
    </row>
    <row r="34" spans="1:14" x14ac:dyDescent="0.25">
      <c r="A34" s="26"/>
      <c r="B34" s="23" t="s">
        <v>13</v>
      </c>
      <c r="C34" s="23" t="s">
        <v>23</v>
      </c>
      <c r="D34" s="64"/>
      <c r="E34" s="24">
        <v>11.28</v>
      </c>
      <c r="F34" s="25">
        <f>IF(Tableau1345[[#This Row],[Colonne1]]="","",F33+Tableau1345[[#This Row],[Colonne3]]-Tableau1345[[#This Row],[Colonne4]])</f>
        <v>40.139999999999731</v>
      </c>
      <c r="H34" s="67"/>
      <c r="I34" s="67"/>
      <c r="J34" s="67"/>
      <c r="K34" s="67"/>
      <c r="L34" s="67"/>
      <c r="M34" s="67"/>
      <c r="N34" s="65"/>
    </row>
    <row r="35" spans="1:14" x14ac:dyDescent="0.25">
      <c r="A35" s="23"/>
      <c r="B35" s="23" t="s">
        <v>19</v>
      </c>
      <c r="C35" s="23" t="s">
        <v>93</v>
      </c>
      <c r="D35" s="64"/>
      <c r="E35" s="24">
        <v>14.3</v>
      </c>
      <c r="F35" s="25">
        <f>IF(Tableau1345[[#This Row],[Colonne1]]="","",F34+Tableau1345[[#This Row],[Colonne3]]-Tableau1345[[#This Row],[Colonne4]])</f>
        <v>25.83999999999973</v>
      </c>
      <c r="H35" s="65"/>
      <c r="I35" s="65"/>
      <c r="J35" s="65"/>
      <c r="K35" s="65"/>
      <c r="L35" s="65"/>
      <c r="M35" s="65"/>
      <c r="N35" s="65"/>
    </row>
    <row r="36" spans="1:14" x14ac:dyDescent="0.25">
      <c r="A36" s="26">
        <v>44940</v>
      </c>
      <c r="B36" s="23" t="s">
        <v>29</v>
      </c>
      <c r="C36" s="23" t="s">
        <v>157</v>
      </c>
      <c r="D36" s="64"/>
      <c r="E36" s="24">
        <v>209.72</v>
      </c>
      <c r="F36" s="25">
        <f>IF(Tableau1345[[#This Row],[Colonne1]]="","",F35+Tableau1345[[#This Row],[Colonne3]]-Tableau1345[[#This Row],[Colonne4]])</f>
        <v>-183.88000000000028</v>
      </c>
      <c r="G36" s="61">
        <v>3</v>
      </c>
      <c r="H36" s="67"/>
      <c r="I36" s="67"/>
      <c r="J36" s="65"/>
      <c r="K36" s="65"/>
      <c r="L36" s="65"/>
      <c r="M36" s="65"/>
      <c r="N36" s="65"/>
    </row>
    <row r="37" spans="1:14" x14ac:dyDescent="0.25">
      <c r="A37" s="26"/>
      <c r="B37" s="23" t="s">
        <v>13</v>
      </c>
      <c r="C37" s="23" t="s">
        <v>25</v>
      </c>
      <c r="D37" s="64"/>
      <c r="E37" s="24">
        <v>12.95</v>
      </c>
      <c r="F37" s="16">
        <f>IF(Tableau1345[[#This Row],[Colonne1]]="","",F36+Tableau1345[[#This Row],[Colonne3]]-Tableau1345[[#This Row],[Colonne4]])</f>
        <v>-196.83000000000027</v>
      </c>
      <c r="H37" s="65"/>
      <c r="I37" s="65"/>
      <c r="J37" s="65"/>
      <c r="K37" s="65"/>
      <c r="L37" s="65"/>
      <c r="M37" s="65"/>
      <c r="N37" s="65"/>
    </row>
    <row r="38" spans="1:14" x14ac:dyDescent="0.25">
      <c r="A38" s="23"/>
      <c r="B38" s="23" t="s">
        <v>13</v>
      </c>
      <c r="C38" s="23" t="s">
        <v>379</v>
      </c>
      <c r="D38" s="64"/>
      <c r="E38" s="24">
        <v>11.99</v>
      </c>
      <c r="F38" s="16">
        <f>IF(Tableau1345[[#This Row],[Colonne1]]="","",F37+Tableau1345[[#This Row],[Colonne3]]-Tableau1345[[#This Row],[Colonne4]])</f>
        <v>-208.82000000000028</v>
      </c>
      <c r="H38" s="65"/>
      <c r="I38" s="65"/>
      <c r="J38" s="65"/>
      <c r="K38" s="65"/>
      <c r="L38" s="65"/>
      <c r="M38" s="65"/>
      <c r="N38" s="65"/>
    </row>
    <row r="39" spans="1:14" x14ac:dyDescent="0.25">
      <c r="A39" s="23"/>
      <c r="B39" s="23" t="s">
        <v>12</v>
      </c>
      <c r="C39" s="23"/>
      <c r="D39" s="64"/>
      <c r="E39" s="24">
        <v>2.2999999999999998</v>
      </c>
      <c r="F39" s="16">
        <f>IF(Tableau1345[[#This Row],[Colonne1]]="","",F38+Tableau1345[[#This Row],[Colonne3]]-Tableau1345[[#This Row],[Colonne4]])</f>
        <v>-211.12000000000029</v>
      </c>
      <c r="H39" s="65"/>
      <c r="I39" s="65"/>
      <c r="J39" s="66"/>
      <c r="K39" s="65"/>
      <c r="L39" s="65"/>
      <c r="M39" s="65"/>
      <c r="N39" s="65"/>
    </row>
    <row r="40" spans="1:14" x14ac:dyDescent="0.25">
      <c r="A40" s="26">
        <v>44942</v>
      </c>
      <c r="B40" s="23" t="s">
        <v>146</v>
      </c>
      <c r="C40" s="23" t="s">
        <v>473</v>
      </c>
      <c r="D40" s="64">
        <v>220</v>
      </c>
      <c r="E40" s="24"/>
      <c r="F40" s="16">
        <f>IF(Tableau1345[[#This Row],[Colonne1]]="","",F39+Tableau1345[[#This Row],[Colonne3]]-Tableau1345[[#This Row],[Colonne4]])</f>
        <v>8.8799999999997112</v>
      </c>
      <c r="H40" s="66"/>
      <c r="I40" s="66"/>
      <c r="J40" s="65"/>
      <c r="K40" s="65"/>
      <c r="L40" s="65"/>
      <c r="M40" s="65"/>
      <c r="N40" s="65"/>
    </row>
    <row r="41" spans="1:14" x14ac:dyDescent="0.25">
      <c r="A41" s="26">
        <v>44943</v>
      </c>
      <c r="B41" s="23" t="s">
        <v>44</v>
      </c>
      <c r="C41" s="23" t="s">
        <v>45</v>
      </c>
      <c r="D41" s="64"/>
      <c r="E41" s="24">
        <v>90.59</v>
      </c>
      <c r="F41" s="16">
        <f>IF(Tableau1345[[#This Row],[Colonne1]]="","",F40+Tableau1345[[#This Row],[Colonne3]]-Tableau1345[[#This Row],[Colonne4]])</f>
        <v>-81.710000000000292</v>
      </c>
      <c r="H41" s="65"/>
      <c r="I41" s="65"/>
      <c r="J41" s="65"/>
      <c r="K41" s="65"/>
      <c r="L41" s="65"/>
      <c r="M41" s="65"/>
      <c r="N41" s="65"/>
    </row>
    <row r="42" spans="1:14" x14ac:dyDescent="0.25">
      <c r="A42" s="26">
        <v>44944</v>
      </c>
      <c r="B42" s="23" t="s">
        <v>13</v>
      </c>
      <c r="C42" s="23" t="s">
        <v>14</v>
      </c>
      <c r="D42" s="64"/>
      <c r="E42" s="24">
        <v>80.83</v>
      </c>
      <c r="F42" s="16">
        <f>IF(Tableau1345[[#This Row],[Colonne1]]="","",F41+Tableau1345[[#This Row],[Colonne3]]-Tableau1345[[#This Row],[Colonne4]])</f>
        <v>-162.5400000000003</v>
      </c>
      <c r="H42" s="65"/>
      <c r="I42" s="65"/>
      <c r="J42" s="65"/>
      <c r="K42" s="65"/>
      <c r="L42" s="65"/>
      <c r="M42" s="65"/>
      <c r="N42" s="65"/>
    </row>
    <row r="43" spans="1:14" x14ac:dyDescent="0.25">
      <c r="A43" s="26"/>
      <c r="B43" s="23" t="s">
        <v>29</v>
      </c>
      <c r="C43" s="23" t="s">
        <v>474</v>
      </c>
      <c r="D43" s="64"/>
      <c r="E43" s="24">
        <v>60.11</v>
      </c>
      <c r="F43" s="16">
        <f>IF(Tableau1345[[#This Row],[Colonne1]]="","",F42+Tableau1345[[#This Row],[Colonne3]]-Tableau1345[[#This Row],[Colonne4]])</f>
        <v>-222.65000000000032</v>
      </c>
      <c r="H43" s="65"/>
      <c r="I43" s="65"/>
      <c r="J43" s="65"/>
      <c r="K43" s="65"/>
      <c r="L43" s="65"/>
      <c r="M43" s="65"/>
      <c r="N43" s="65"/>
    </row>
    <row r="44" spans="1:14" x14ac:dyDescent="0.25">
      <c r="A44" s="23"/>
      <c r="B44" s="23" t="s">
        <v>13</v>
      </c>
      <c r="C44" s="23" t="s">
        <v>17</v>
      </c>
      <c r="D44" s="64"/>
      <c r="E44" s="24">
        <v>22.8</v>
      </c>
      <c r="F44" s="16">
        <f>IF(Tableau1345[[#This Row],[Colonne1]]="","",F43+Tableau1345[[#This Row],[Colonne3]]-Tableau1345[[#This Row],[Colonne4]])</f>
        <v>-245.45000000000033</v>
      </c>
    </row>
    <row r="45" spans="1:14" x14ac:dyDescent="0.25">
      <c r="A45" s="23"/>
      <c r="B45" s="23" t="s">
        <v>13</v>
      </c>
      <c r="C45" s="23" t="s">
        <v>23</v>
      </c>
      <c r="D45" s="64"/>
      <c r="E45" s="24">
        <v>3.85</v>
      </c>
      <c r="F45" s="16">
        <f>IF(Tableau1345[[#This Row],[Colonne1]]="","",F44+Tableau1345[[#This Row],[Colonne3]]-Tableau1345[[#This Row],[Colonne4]])</f>
        <v>-249.30000000000032</v>
      </c>
    </row>
    <row r="46" spans="1:14" x14ac:dyDescent="0.25">
      <c r="A46" s="26">
        <v>44945</v>
      </c>
      <c r="B46" s="23" t="s">
        <v>26</v>
      </c>
      <c r="C46" s="23" t="s">
        <v>475</v>
      </c>
      <c r="D46" s="64"/>
      <c r="E46" s="24">
        <v>207.29</v>
      </c>
      <c r="F46" s="25">
        <f>IF(Tableau1345[[#This Row],[Colonne1]]="","",F45+Tableau1345[[#This Row],[Colonne3]]-Tableau1345[[#This Row],[Colonne4]])</f>
        <v>-456.59000000000032</v>
      </c>
    </row>
    <row r="47" spans="1:14" x14ac:dyDescent="0.25">
      <c r="A47" s="23"/>
      <c r="B47" s="23" t="s">
        <v>42</v>
      </c>
      <c r="C47" s="23" t="s">
        <v>43</v>
      </c>
      <c r="D47" s="64"/>
      <c r="E47" s="24">
        <v>146</v>
      </c>
      <c r="F47" s="25">
        <f>IF(Tableau1345[[#This Row],[Colonne1]]="","",F46+Tableau1345[[#This Row],[Colonne3]]-Tableau1345[[#This Row],[Colonne4]])</f>
        <v>-602.59000000000037</v>
      </c>
      <c r="L47" s="33"/>
    </row>
    <row r="48" spans="1:14" x14ac:dyDescent="0.25">
      <c r="A48" s="26"/>
      <c r="B48" s="23" t="s">
        <v>15</v>
      </c>
      <c r="C48" s="23" t="s">
        <v>476</v>
      </c>
      <c r="D48" s="64"/>
      <c r="E48" s="24">
        <v>31.5</v>
      </c>
      <c r="F48" s="25">
        <f>IF(Tableau1345[[#This Row],[Colonne1]]="","",F47+Tableau1345[[#This Row],[Colonne3]]-Tableau1345[[#This Row],[Colonne4]])</f>
        <v>-634.09000000000037</v>
      </c>
      <c r="L48" s="33"/>
    </row>
    <row r="49" spans="1:12" x14ac:dyDescent="0.25">
      <c r="A49" s="23"/>
      <c r="B49" s="23" t="s">
        <v>13</v>
      </c>
      <c r="C49" s="23" t="s">
        <v>477</v>
      </c>
      <c r="D49" s="64"/>
      <c r="E49" s="24">
        <v>24.92</v>
      </c>
      <c r="F49" s="25">
        <f>IF(Tableau1345[[#This Row],[Colonne1]]="","",F48+Tableau1345[[#This Row],[Colonne3]]-Tableau1345[[#This Row],[Colonne4]])</f>
        <v>-659.01000000000033</v>
      </c>
      <c r="L49" s="33"/>
    </row>
    <row r="50" spans="1:12" x14ac:dyDescent="0.25">
      <c r="A50" s="26"/>
      <c r="B50" s="23" t="s">
        <v>19</v>
      </c>
      <c r="C50" s="23" t="s">
        <v>93</v>
      </c>
      <c r="D50" s="64"/>
      <c r="E50" s="24">
        <v>8.0500000000000007</v>
      </c>
      <c r="F50" s="25">
        <f>IF(Tableau1345[[#This Row],[Colonne1]]="","",F49+Tableau1345[[#This Row],[Colonne3]]-Tableau1345[[#This Row],[Colonne4]])</f>
        <v>-667.06000000000029</v>
      </c>
      <c r="L50" s="33"/>
    </row>
    <row r="51" spans="1:12" x14ac:dyDescent="0.25">
      <c r="A51" s="26">
        <v>44947</v>
      </c>
      <c r="B51" s="23" t="s">
        <v>13</v>
      </c>
      <c r="C51" s="23" t="s">
        <v>25</v>
      </c>
      <c r="D51" s="64"/>
      <c r="E51" s="24">
        <v>14.1</v>
      </c>
      <c r="F51" s="25">
        <f>IF(Tableau1345[[#This Row],[Colonne1]]="","",F50+Tableau1345[[#This Row],[Colonne3]]-Tableau1345[[#This Row],[Colonne4]])</f>
        <v>-681.16000000000031</v>
      </c>
      <c r="G51" s="61">
        <v>4</v>
      </c>
      <c r="L51" s="33"/>
    </row>
    <row r="52" spans="1:12" x14ac:dyDescent="0.25">
      <c r="A52" s="26"/>
      <c r="B52" s="23" t="s">
        <v>13</v>
      </c>
      <c r="C52" s="23" t="s">
        <v>379</v>
      </c>
      <c r="D52" s="64"/>
      <c r="E52" s="24">
        <v>7.55</v>
      </c>
      <c r="F52" s="25">
        <f>IF(Tableau1345[[#This Row],[Colonne1]]="","",F51+Tableau1345[[#This Row],[Colonne3]]-Tableau1345[[#This Row],[Colonne4]])</f>
        <v>-688.71000000000026</v>
      </c>
      <c r="L52" s="33"/>
    </row>
    <row r="53" spans="1:12" x14ac:dyDescent="0.25">
      <c r="A53" s="26"/>
      <c r="B53" s="23" t="s">
        <v>276</v>
      </c>
      <c r="C53" s="23" t="s">
        <v>478</v>
      </c>
      <c r="D53" s="64"/>
      <c r="E53" s="24">
        <v>4.95</v>
      </c>
      <c r="F53" s="25">
        <f>IF(Tableau1345[[#This Row],[Colonne1]]="","",F52+Tableau1345[[#This Row],[Colonne3]]-Tableau1345[[#This Row],[Colonne4]])</f>
        <v>-693.66000000000031</v>
      </c>
      <c r="L53" s="33"/>
    </row>
    <row r="54" spans="1:12" x14ac:dyDescent="0.25">
      <c r="A54" s="23"/>
      <c r="B54" s="23" t="s">
        <v>276</v>
      </c>
      <c r="C54" s="23" t="s">
        <v>479</v>
      </c>
      <c r="D54" s="64"/>
      <c r="E54" s="24">
        <v>2.4900000000000002</v>
      </c>
      <c r="F54" s="25">
        <f>IF(Tableau1345[[#This Row],[Colonne1]]="","",F53+Tableau1345[[#This Row],[Colonne3]]-Tableau1345[[#This Row],[Colonne4]])</f>
        <v>-696.15000000000032</v>
      </c>
      <c r="L54" s="33"/>
    </row>
    <row r="55" spans="1:12" x14ac:dyDescent="0.25">
      <c r="A55" s="26"/>
      <c r="B55" s="23" t="s">
        <v>146</v>
      </c>
      <c r="C55" s="23" t="s">
        <v>473</v>
      </c>
      <c r="D55" s="64">
        <v>700</v>
      </c>
      <c r="E55" s="24"/>
      <c r="F55" s="25">
        <f>IF(Tableau1345[[#This Row],[Colonne1]]="","",F54+Tableau1345[[#This Row],[Colonne3]]-Tableau1345[[#This Row],[Colonne4]])</f>
        <v>3.8499999999996817</v>
      </c>
      <c r="L55" s="33"/>
    </row>
    <row r="56" spans="1:12" x14ac:dyDescent="0.25">
      <c r="A56" s="26">
        <v>44950</v>
      </c>
      <c r="B56" s="23" t="s">
        <v>4</v>
      </c>
      <c r="C56" s="23"/>
      <c r="D56" s="64">
        <v>2194.34</v>
      </c>
      <c r="E56" s="24"/>
      <c r="F56" s="25">
        <f>IF(Tableau1345[[#This Row],[Colonne1]]="","",F55+Tableau1345[[#This Row],[Colonne3]]-Tableau1345[[#This Row],[Colonne4]])</f>
        <v>2198.1899999999996</v>
      </c>
      <c r="L56" s="33"/>
    </row>
    <row r="57" spans="1:12" x14ac:dyDescent="0.25">
      <c r="A57" s="23"/>
      <c r="B57" s="23" t="s">
        <v>13</v>
      </c>
      <c r="C57" s="23" t="s">
        <v>379</v>
      </c>
      <c r="D57" s="64"/>
      <c r="E57" s="24">
        <v>17.649999999999999</v>
      </c>
      <c r="F57" s="25">
        <f>IF(Tableau1345[[#This Row],[Colonne1]]="","",F56+Tableau1345[[#This Row],[Colonne3]]-Tableau1345[[#This Row],[Colonne4]])</f>
        <v>2180.5399999999995</v>
      </c>
    </row>
    <row r="58" spans="1:12" x14ac:dyDescent="0.25">
      <c r="A58" s="26">
        <v>44951</v>
      </c>
      <c r="B58" s="23" t="s">
        <v>13</v>
      </c>
      <c r="C58" s="23" t="s">
        <v>14</v>
      </c>
      <c r="D58" s="64"/>
      <c r="E58" s="24">
        <v>72.77</v>
      </c>
      <c r="F58" s="25">
        <f>IF(Tableau1345[[#This Row],[Colonne1]]="","",F57+Tableau1345[[#This Row],[Colonne3]]-Tableau1345[[#This Row],[Colonne4]])</f>
        <v>2107.7699999999995</v>
      </c>
    </row>
    <row r="59" spans="1:12" x14ac:dyDescent="0.25">
      <c r="A59" s="26"/>
      <c r="B59" s="23" t="s">
        <v>21</v>
      </c>
      <c r="C59" s="23" t="s">
        <v>313</v>
      </c>
      <c r="D59" s="64"/>
      <c r="E59" s="24">
        <v>50</v>
      </c>
      <c r="F59" s="25">
        <f>IF(Tableau1345[[#This Row],[Colonne1]]="","",F58+Tableau1345[[#This Row],[Colonne3]]-Tableau1345[[#This Row],[Colonne4]])</f>
        <v>2057.7699999999995</v>
      </c>
    </row>
    <row r="60" spans="1:12" x14ac:dyDescent="0.25">
      <c r="A60" s="23"/>
      <c r="B60" s="23" t="s">
        <v>15</v>
      </c>
      <c r="C60" s="23" t="s">
        <v>480</v>
      </c>
      <c r="D60" s="64"/>
      <c r="E60" s="24">
        <v>32</v>
      </c>
      <c r="F60" s="25">
        <f>IF(Tableau1345[[#This Row],[Colonne1]]="","",F59+Tableau1345[[#This Row],[Colonne3]]-Tableau1345[[#This Row],[Colonne4]])</f>
        <v>2025.7699999999995</v>
      </c>
      <c r="L60" s="33"/>
    </row>
    <row r="61" spans="1:12" x14ac:dyDescent="0.25">
      <c r="A61" s="26"/>
      <c r="B61" s="23" t="s">
        <v>163</v>
      </c>
      <c r="C61" s="23" t="s">
        <v>481</v>
      </c>
      <c r="D61" s="64"/>
      <c r="E61" s="24">
        <v>27.62</v>
      </c>
      <c r="F61" s="25">
        <f>IF(Tableau1345[[#This Row],[Colonne1]]="","",F60+Tableau1345[[#This Row],[Colonne3]]-Tableau1345[[#This Row],[Colonne4]])</f>
        <v>1998.1499999999996</v>
      </c>
    </row>
    <row r="62" spans="1:12" x14ac:dyDescent="0.25">
      <c r="A62" s="26"/>
      <c r="B62" s="23" t="s">
        <v>146</v>
      </c>
      <c r="C62" s="23" t="s">
        <v>482</v>
      </c>
      <c r="D62" s="64"/>
      <c r="E62" s="24">
        <v>12.41</v>
      </c>
      <c r="F62" s="25">
        <f>IF(Tableau1345[[#This Row],[Colonne1]]="","",F61+Tableau1345[[#This Row],[Colonne3]]-Tableau1345[[#This Row],[Colonne4]])</f>
        <v>1985.7399999999996</v>
      </c>
    </row>
    <row r="63" spans="1:12" x14ac:dyDescent="0.25">
      <c r="A63" s="26"/>
      <c r="B63" s="23" t="s">
        <v>12</v>
      </c>
      <c r="C63" s="27"/>
      <c r="D63" s="64"/>
      <c r="E63" s="24">
        <v>0.35</v>
      </c>
      <c r="F63" s="25">
        <f>IF(Tableau1345[[#This Row],[Colonne1]]="","",F62+Tableau1345[[#This Row],[Colonne3]]-Tableau1345[[#This Row],[Colonne4]])</f>
        <v>1985.3899999999996</v>
      </c>
    </row>
    <row r="64" spans="1:12" x14ac:dyDescent="0.25">
      <c r="A64" s="26">
        <v>44952</v>
      </c>
      <c r="B64" s="23" t="s">
        <v>26</v>
      </c>
      <c r="C64" s="23" t="s">
        <v>483</v>
      </c>
      <c r="D64" s="64"/>
      <c r="E64" s="24">
        <v>215</v>
      </c>
      <c r="F64" s="25">
        <f>IF(Tableau1345[[#This Row],[Colonne1]]="","",F63+Tableau1345[[#This Row],[Colonne3]]-Tableau1345[[#This Row],[Colonne4]])</f>
        <v>1770.3899999999996</v>
      </c>
    </row>
    <row r="65" spans="1:7" x14ac:dyDescent="0.25">
      <c r="A65" s="26"/>
      <c r="B65" s="23" t="s">
        <v>49</v>
      </c>
      <c r="C65" s="23" t="s">
        <v>484</v>
      </c>
      <c r="D65" s="64"/>
      <c r="E65" s="24">
        <v>85</v>
      </c>
      <c r="F65" s="25">
        <f>IF(Tableau1345[[#This Row],[Colonne1]]="","",F64+Tableau1345[[#This Row],[Colonne3]]-Tableau1345[[#This Row],[Colonne4]])</f>
        <v>1685.3899999999996</v>
      </c>
    </row>
    <row r="66" spans="1:7" x14ac:dyDescent="0.25">
      <c r="A66" s="26"/>
      <c r="B66" s="23" t="s">
        <v>12</v>
      </c>
      <c r="C66" s="23"/>
      <c r="D66" s="64"/>
      <c r="E66" s="24">
        <v>0.97</v>
      </c>
      <c r="F66" s="25">
        <f>IF(Tableau1345[[#This Row],[Colonne1]]="","",F65+Tableau1345[[#This Row],[Colonne3]]-Tableau1345[[#This Row],[Colonne4]])</f>
        <v>1684.4199999999996</v>
      </c>
    </row>
    <row r="67" spans="1:7" x14ac:dyDescent="0.25">
      <c r="A67" s="26">
        <v>44953</v>
      </c>
      <c r="B67" s="23" t="s">
        <v>13</v>
      </c>
      <c r="C67" s="23" t="s">
        <v>477</v>
      </c>
      <c r="D67" s="64"/>
      <c r="E67" s="24">
        <v>24.06</v>
      </c>
      <c r="F67" s="25">
        <f>IF(Tableau1345[[#This Row],[Colonne1]]="","",F66+Tableau1345[[#This Row],[Colonne3]]-Tableau1345[[#This Row],[Colonne4]])</f>
        <v>1660.3599999999997</v>
      </c>
    </row>
    <row r="68" spans="1:7" x14ac:dyDescent="0.25">
      <c r="A68" s="26"/>
      <c r="B68" s="23" t="s">
        <v>19</v>
      </c>
      <c r="C68" s="23" t="s">
        <v>93</v>
      </c>
      <c r="D68" s="64"/>
      <c r="E68" s="24">
        <v>4</v>
      </c>
      <c r="F68" s="25">
        <f>IF(Tableau1345[[#This Row],[Colonne1]]="","",F67+Tableau1345[[#This Row],[Colonne3]]-Tableau1345[[#This Row],[Colonne4]])</f>
        <v>1656.3599999999997</v>
      </c>
    </row>
    <row r="69" spans="1:7" x14ac:dyDescent="0.25">
      <c r="A69" s="26">
        <v>44954</v>
      </c>
      <c r="B69" s="23" t="s">
        <v>13</v>
      </c>
      <c r="C69" s="23" t="s">
        <v>17</v>
      </c>
      <c r="D69" s="64"/>
      <c r="E69" s="24">
        <v>21.84</v>
      </c>
      <c r="F69" s="25">
        <f>IF(Tableau1345[[#This Row],[Colonne1]]="","",F68+Tableau1345[[#This Row],[Colonne3]]-Tableau1345[[#This Row],[Colonne4]])</f>
        <v>1634.5199999999998</v>
      </c>
      <c r="G69" s="61">
        <v>5</v>
      </c>
    </row>
    <row r="70" spans="1:7" x14ac:dyDescent="0.25">
      <c r="A70" s="23"/>
      <c r="B70" s="23" t="s">
        <v>13</v>
      </c>
      <c r="C70" s="23" t="s">
        <v>25</v>
      </c>
      <c r="D70" s="64"/>
      <c r="E70" s="24">
        <v>13.8</v>
      </c>
      <c r="F70" s="25">
        <f>IF(Tableau1345[[#This Row],[Colonne1]]="","",F69+Tableau1345[[#This Row],[Colonne3]]-Tableau1345[[#This Row],[Colonne4]])</f>
        <v>1620.7199999999998</v>
      </c>
    </row>
    <row r="71" spans="1:7" x14ac:dyDescent="0.25">
      <c r="A71" s="26"/>
      <c r="B71" s="23" t="s">
        <v>12</v>
      </c>
      <c r="C71" s="23"/>
      <c r="D71" s="64"/>
      <c r="E71" s="24">
        <v>0.94</v>
      </c>
      <c r="F71" s="25">
        <f>IF(Tableau1345[[#This Row],[Colonne1]]="","",F70+Tableau1345[[#This Row],[Colonne3]]-Tableau1345[[#This Row],[Colonne4]])</f>
        <v>1619.7799999999997</v>
      </c>
    </row>
    <row r="72" spans="1:7" x14ac:dyDescent="0.25">
      <c r="A72" s="26">
        <v>44955</v>
      </c>
      <c r="B72" s="23" t="s">
        <v>12</v>
      </c>
      <c r="C72" s="23"/>
      <c r="D72" s="64"/>
      <c r="E72" s="24">
        <v>0.36</v>
      </c>
      <c r="F72" s="25">
        <f>IF(Tableau1345[[#This Row],[Colonne1]]="","",F71+Tableau1345[[#This Row],[Colonne3]]-Tableau1345[[#This Row],[Colonne4]])</f>
        <v>1619.4199999999998</v>
      </c>
    </row>
    <row r="73" spans="1:7" x14ac:dyDescent="0.25">
      <c r="A73" s="26">
        <v>44956</v>
      </c>
      <c r="B73" s="23" t="s">
        <v>15</v>
      </c>
      <c r="C73" s="23" t="s">
        <v>485</v>
      </c>
      <c r="D73" s="64"/>
      <c r="E73" s="24">
        <v>28</v>
      </c>
      <c r="F73" s="25">
        <f>IF(Tableau1345[[#This Row],[Colonne1]]="","",F72+Tableau1345[[#This Row],[Colonne3]]-Tableau1345[[#This Row],[Colonne4]])</f>
        <v>1591.4199999999998</v>
      </c>
    </row>
    <row r="74" spans="1:7" x14ac:dyDescent="0.25">
      <c r="A74" s="26"/>
      <c r="B74" s="23" t="s">
        <v>276</v>
      </c>
      <c r="C74" s="23" t="s">
        <v>145</v>
      </c>
      <c r="D74" s="64"/>
      <c r="E74" s="24">
        <v>4.1399999999999997</v>
      </c>
      <c r="F74" s="25">
        <f>IF(Tableau1345[[#This Row],[Colonne1]]="","",F73+Tableau1345[[#This Row],[Colonne3]]-Tableau1345[[#This Row],[Colonne4]])</f>
        <v>1587.2799999999997</v>
      </c>
    </row>
    <row r="75" spans="1:7" x14ac:dyDescent="0.25">
      <c r="A75" s="26">
        <v>44957</v>
      </c>
      <c r="B75" s="23" t="s">
        <v>12</v>
      </c>
      <c r="C75" s="23"/>
      <c r="D75" s="64"/>
      <c r="E75" s="24">
        <v>0.86</v>
      </c>
      <c r="F75" s="63">
        <f>IF(Tableau1345[[#This Row],[Colonne1]]="","",F74+Tableau1345[[#This Row],[Colonne3]]-Tableau1345[[#This Row],[Colonne4]])</f>
        <v>1586.4199999999998</v>
      </c>
    </row>
    <row r="76" spans="1:7" x14ac:dyDescent="0.25">
      <c r="A76" s="26">
        <v>44958</v>
      </c>
      <c r="B76" s="23" t="s">
        <v>13</v>
      </c>
      <c r="C76" s="23" t="s">
        <v>14</v>
      </c>
      <c r="D76" s="64"/>
      <c r="E76" s="24">
        <v>106.76</v>
      </c>
      <c r="F76" s="25">
        <f>IF(Tableau1345[[#This Row],[Colonne1]]="","",F75+Tableau1345[[#This Row],[Colonne3]]-Tableau1345[[#This Row],[Colonne4]])</f>
        <v>1479.6599999999999</v>
      </c>
    </row>
    <row r="77" spans="1:7" x14ac:dyDescent="0.25">
      <c r="A77" s="26">
        <v>44959</v>
      </c>
      <c r="B77" s="23" t="s">
        <v>33</v>
      </c>
      <c r="C77" s="23" t="s">
        <v>486</v>
      </c>
      <c r="D77" s="64">
        <v>15</v>
      </c>
      <c r="E77" s="24"/>
      <c r="F77" s="25">
        <f>IF(Tableau1345[[#This Row],[Colonne1]]="","",F76+Tableau1345[[#This Row],[Colonne3]]-Tableau1345[[#This Row],[Colonne4]])</f>
        <v>1494.6599999999999</v>
      </c>
    </row>
    <row r="78" spans="1:7" x14ac:dyDescent="0.25">
      <c r="A78" s="26"/>
      <c r="B78" s="23" t="s">
        <v>15</v>
      </c>
      <c r="C78" s="23" t="s">
        <v>487</v>
      </c>
      <c r="D78" s="64"/>
      <c r="E78" s="24">
        <v>200</v>
      </c>
      <c r="F78" s="25">
        <f>IF(Tableau1345[[#This Row],[Colonne1]]="","",F77+Tableau1345[[#This Row],[Colonne3]]-Tableau1345[[#This Row],[Colonne4]])</f>
        <v>1294.6599999999999</v>
      </c>
    </row>
    <row r="79" spans="1:7" x14ac:dyDescent="0.25">
      <c r="A79" s="26"/>
      <c r="B79" s="23" t="s">
        <v>146</v>
      </c>
      <c r="C79" s="23" t="s">
        <v>488</v>
      </c>
      <c r="D79" s="64"/>
      <c r="E79" s="24">
        <v>100</v>
      </c>
      <c r="F79" s="25">
        <f>IF(Tableau1345[[#This Row],[Colonne1]]="","",F78+Tableau1345[[#This Row],[Colonne3]]-Tableau1345[[#This Row],[Colonne4]])</f>
        <v>1194.6599999999999</v>
      </c>
    </row>
    <row r="80" spans="1:7" x14ac:dyDescent="0.25">
      <c r="A80" s="23"/>
      <c r="B80" s="23" t="s">
        <v>15</v>
      </c>
      <c r="C80" s="23" t="s">
        <v>489</v>
      </c>
      <c r="D80" s="64"/>
      <c r="E80" s="24">
        <v>87.86</v>
      </c>
      <c r="F80" s="25">
        <f>IF(Tableau1345[[#This Row],[Colonne1]]="","",F79+Tableau1345[[#This Row],[Colonne3]]-Tableau1345[[#This Row],[Colonne4]])</f>
        <v>1106.8</v>
      </c>
    </row>
    <row r="81" spans="1:7" x14ac:dyDescent="0.25">
      <c r="A81" s="23"/>
      <c r="B81" s="23" t="s">
        <v>15</v>
      </c>
      <c r="C81" s="23" t="s">
        <v>489</v>
      </c>
      <c r="D81" s="64"/>
      <c r="E81" s="24">
        <v>86.69</v>
      </c>
      <c r="F81" s="25">
        <f>IF(Tableau1345[[#This Row],[Colonne1]]="","",F80+Tableau1345[[#This Row],[Colonne3]]-Tableau1345[[#This Row],[Colonne4]])</f>
        <v>1020.1099999999999</v>
      </c>
    </row>
    <row r="82" spans="1:7" x14ac:dyDescent="0.25">
      <c r="A82" s="26">
        <v>44960</v>
      </c>
      <c r="B82" s="23" t="s">
        <v>33</v>
      </c>
      <c r="C82" s="23" t="s">
        <v>490</v>
      </c>
      <c r="D82" s="64">
        <v>689.75</v>
      </c>
      <c r="E82" s="24"/>
      <c r="F82" s="25">
        <f>IF(Tableau1345[[#This Row],[Colonne1]]="","",F81+Tableau1345[[#This Row],[Colonne3]]-Tableau1345[[#This Row],[Colonne4]])</f>
        <v>1709.86</v>
      </c>
    </row>
    <row r="83" spans="1:7" x14ac:dyDescent="0.25">
      <c r="A83" s="26"/>
      <c r="B83" s="23" t="s">
        <v>13</v>
      </c>
      <c r="C83" s="23" t="s">
        <v>477</v>
      </c>
      <c r="D83" s="64"/>
      <c r="E83" s="24">
        <v>25.04</v>
      </c>
      <c r="F83" s="25">
        <f>IF(Tableau1345[[#This Row],[Colonne1]]="","",F82+Tableau1345[[#This Row],[Colonne3]]-Tableau1345[[#This Row],[Colonne4]])</f>
        <v>1684.82</v>
      </c>
    </row>
    <row r="84" spans="1:7" x14ac:dyDescent="0.25">
      <c r="A84" s="23"/>
      <c r="B84" s="23" t="s">
        <v>19</v>
      </c>
      <c r="C84" s="23" t="s">
        <v>93</v>
      </c>
      <c r="D84" s="64"/>
      <c r="E84" s="24">
        <v>12.1</v>
      </c>
      <c r="F84" s="25">
        <f>IF(Tableau1345[[#This Row],[Colonne1]]="","",F83+Tableau1345[[#This Row],[Colonne3]]-Tableau1345[[#This Row],[Colonne4]])</f>
        <v>1672.72</v>
      </c>
    </row>
    <row r="85" spans="1:7" x14ac:dyDescent="0.25">
      <c r="A85" s="26"/>
      <c r="B85" s="23" t="s">
        <v>12</v>
      </c>
      <c r="C85" s="23"/>
      <c r="D85" s="64"/>
      <c r="E85" s="24">
        <v>0.45</v>
      </c>
      <c r="F85" s="25">
        <f>IF(Tableau1345[[#This Row],[Colonne1]]="","",F84+Tableau1345[[#This Row],[Colonne3]]-Tableau1345[[#This Row],[Colonne4]])</f>
        <v>1672.27</v>
      </c>
    </row>
    <row r="86" spans="1:7" x14ac:dyDescent="0.25">
      <c r="A86" s="26"/>
      <c r="B86" s="23" t="s">
        <v>15</v>
      </c>
      <c r="C86" s="23" t="s">
        <v>156</v>
      </c>
      <c r="D86" s="64"/>
      <c r="E86" s="24">
        <v>1</v>
      </c>
      <c r="F86" s="25">
        <f>IF(Tableau1345[[#This Row],[Colonne1]]="","",F85+Tableau1345[[#This Row],[Colonne3]]-Tableau1345[[#This Row],[Colonne4]])</f>
        <v>1671.27</v>
      </c>
    </row>
    <row r="87" spans="1:7" x14ac:dyDescent="0.25">
      <c r="A87" s="26">
        <v>44961</v>
      </c>
      <c r="B87" s="23" t="s">
        <v>13</v>
      </c>
      <c r="C87" s="23" t="s">
        <v>25</v>
      </c>
      <c r="D87" s="64"/>
      <c r="E87" s="24">
        <v>19.600000000000001</v>
      </c>
      <c r="F87" s="25">
        <f>IF(Tableau1345[[#This Row],[Colonne1]]="","",F86+Tableau1345[[#This Row],[Colonne3]]-Tableau1345[[#This Row],[Colonne4]])</f>
        <v>1651.67</v>
      </c>
      <c r="G87" s="61">
        <v>6</v>
      </c>
    </row>
    <row r="88" spans="1:7" x14ac:dyDescent="0.25">
      <c r="A88" s="26"/>
      <c r="B88" s="23" t="s">
        <v>12</v>
      </c>
      <c r="C88" s="23"/>
      <c r="D88" s="64"/>
      <c r="E88" s="24">
        <v>1.86</v>
      </c>
      <c r="F88" s="16">
        <f>IF(Tableau1345[[#This Row],[Colonne1]]="","",F87+Tableau1345[[#This Row],[Colonne3]]-Tableau1345[[#This Row],[Colonne4]])</f>
        <v>1649.8100000000002</v>
      </c>
    </row>
    <row r="89" spans="1:7" x14ac:dyDescent="0.25">
      <c r="A89" s="26">
        <v>44962</v>
      </c>
      <c r="B89" s="23" t="s">
        <v>146</v>
      </c>
      <c r="C89" s="23" t="s">
        <v>491</v>
      </c>
      <c r="D89" s="64"/>
      <c r="E89" s="24">
        <v>19.690000000000001</v>
      </c>
      <c r="F89" s="16">
        <f>IF(Tableau1345[[#This Row],[Colonne1]]="","",F88+Tableau1345[[#This Row],[Colonne3]]-Tableau1345[[#This Row],[Colonne4]])</f>
        <v>1630.1200000000001</v>
      </c>
    </row>
    <row r="90" spans="1:7" x14ac:dyDescent="0.25">
      <c r="A90" s="26"/>
      <c r="B90" s="23" t="s">
        <v>12</v>
      </c>
      <c r="C90" s="23"/>
      <c r="D90" s="64"/>
      <c r="E90" s="24">
        <v>0.4</v>
      </c>
      <c r="F90" s="16">
        <f>IF(Tableau1345[[#This Row],[Colonne1]]="","",F89+Tableau1345[[#This Row],[Colonne3]]-Tableau1345[[#This Row],[Colonne4]])</f>
        <v>1629.72</v>
      </c>
    </row>
    <row r="91" spans="1:7" x14ac:dyDescent="0.25">
      <c r="A91" s="26">
        <v>44963</v>
      </c>
      <c r="B91" s="23" t="s">
        <v>13</v>
      </c>
      <c r="C91" s="23" t="s">
        <v>124</v>
      </c>
      <c r="D91" s="64"/>
      <c r="E91" s="24">
        <v>9.48</v>
      </c>
      <c r="F91" s="16">
        <f>IF(Tableau1345[[#This Row],[Colonne1]]="","",F90+Tableau1345[[#This Row],[Colonne3]]-Tableau1345[[#This Row],[Colonne4]])</f>
        <v>1620.24</v>
      </c>
    </row>
    <row r="92" spans="1:7" x14ac:dyDescent="0.25">
      <c r="A92" s="26"/>
      <c r="B92" s="23" t="s">
        <v>12</v>
      </c>
      <c r="C92" s="23"/>
      <c r="D92" s="64"/>
      <c r="E92" s="24">
        <v>0.31</v>
      </c>
      <c r="F92" s="16">
        <f>IF(Tableau1345[[#This Row],[Colonne1]]="","",F91+Tableau1345[[#This Row],[Colonne3]]-Tableau1345[[#This Row],[Colonne4]])</f>
        <v>1619.93</v>
      </c>
    </row>
    <row r="93" spans="1:7" x14ac:dyDescent="0.25">
      <c r="A93" s="26">
        <v>44964</v>
      </c>
      <c r="B93" s="23" t="s">
        <v>33</v>
      </c>
      <c r="C93" s="23" t="s">
        <v>305</v>
      </c>
      <c r="D93" s="64"/>
      <c r="E93" s="24">
        <v>7.5</v>
      </c>
      <c r="F93" s="16">
        <f>IF(Tableau1345[[#This Row],[Colonne1]]="","",F92+Tableau1345[[#This Row],[Colonne3]]-Tableau1345[[#This Row],[Colonne4]])</f>
        <v>1612.43</v>
      </c>
    </row>
    <row r="94" spans="1:7" x14ac:dyDescent="0.25">
      <c r="A94" s="26"/>
      <c r="B94" s="23" t="s">
        <v>15</v>
      </c>
      <c r="C94" s="23" t="s">
        <v>471</v>
      </c>
      <c r="D94" s="64"/>
      <c r="E94" s="24">
        <v>6</v>
      </c>
      <c r="F94" s="16">
        <f>IF(Tableau1345[[#This Row],[Colonne1]]="","",F93+Tableau1345[[#This Row],[Colonne3]]-Tableau1345[[#This Row],[Colonne4]])</f>
        <v>1606.43</v>
      </c>
    </row>
    <row r="95" spans="1:7" x14ac:dyDescent="0.25">
      <c r="A95" s="23"/>
      <c r="B95" s="23" t="s">
        <v>33</v>
      </c>
      <c r="C95" s="23" t="s">
        <v>492</v>
      </c>
      <c r="D95" s="64"/>
      <c r="E95" s="24">
        <v>0.56999999999999995</v>
      </c>
      <c r="F95" s="16">
        <f>IF(Tableau1345[[#This Row],[Colonne1]]="","",F94+Tableau1345[[#This Row],[Colonne3]]-Tableau1345[[#This Row],[Colonne4]])</f>
        <v>1605.8600000000001</v>
      </c>
    </row>
    <row r="96" spans="1:7" x14ac:dyDescent="0.25">
      <c r="A96" s="26"/>
      <c r="B96" s="23" t="s">
        <v>12</v>
      </c>
      <c r="C96" s="23"/>
      <c r="D96" s="64"/>
      <c r="E96" s="24">
        <v>0.52</v>
      </c>
      <c r="F96" s="25">
        <f>IF(Tableau1345[[#This Row],[Colonne1]]="","",F95+Tableau1345[[#This Row],[Colonne3]]-Tableau1345[[#This Row],[Colonne4]])</f>
        <v>1605.3400000000001</v>
      </c>
    </row>
    <row r="97" spans="1:7" x14ac:dyDescent="0.25">
      <c r="A97" s="26">
        <v>44965</v>
      </c>
      <c r="B97" s="23" t="s">
        <v>13</v>
      </c>
      <c r="C97" s="23" t="s">
        <v>14</v>
      </c>
      <c r="D97" s="64"/>
      <c r="E97" s="24">
        <v>146.33000000000001</v>
      </c>
      <c r="F97" s="25">
        <f>IF(Tableau1345[[#This Row],[Colonne1]]="","",F96+Tableau1345[[#This Row],[Colonne3]]-Tableau1345[[#This Row],[Colonne4]])</f>
        <v>1459.0100000000002</v>
      </c>
    </row>
    <row r="98" spans="1:7" x14ac:dyDescent="0.25">
      <c r="A98" s="23"/>
      <c r="B98" s="23" t="s">
        <v>13</v>
      </c>
      <c r="C98" s="23" t="s">
        <v>23</v>
      </c>
      <c r="D98" s="64"/>
      <c r="E98" s="24">
        <v>20.76</v>
      </c>
      <c r="F98" s="25">
        <f>IF(Tableau1345[[#This Row],[Colonne1]]="","",F97+Tableau1345[[#This Row],[Colonne3]]-Tableau1345[[#This Row],[Colonne4]])</f>
        <v>1438.2500000000002</v>
      </c>
    </row>
    <row r="99" spans="1:7" x14ac:dyDescent="0.25">
      <c r="A99" s="26"/>
      <c r="B99" s="23" t="s">
        <v>276</v>
      </c>
      <c r="C99" s="23" t="s">
        <v>53</v>
      </c>
      <c r="D99" s="64"/>
      <c r="E99" s="24">
        <v>10.97</v>
      </c>
      <c r="F99" s="25">
        <f>IF(Tableau1345[[#This Row],[Colonne1]]="","",F98+Tableau1345[[#This Row],[Colonne3]]-Tableau1345[[#This Row],[Colonne4]])</f>
        <v>1427.2800000000002</v>
      </c>
    </row>
    <row r="100" spans="1:7" x14ac:dyDescent="0.25">
      <c r="A100" s="23"/>
      <c r="B100" s="23" t="s">
        <v>13</v>
      </c>
      <c r="C100" s="23" t="s">
        <v>17</v>
      </c>
      <c r="D100" s="64"/>
      <c r="E100" s="24">
        <v>9.59</v>
      </c>
      <c r="F100" s="25">
        <f>IF(Tableau1345[[#This Row],[Colonne1]]="","",F99+Tableau1345[[#This Row],[Colonne3]]-Tableau1345[[#This Row],[Colonne4]])</f>
        <v>1417.6900000000003</v>
      </c>
    </row>
    <row r="101" spans="1:7" x14ac:dyDescent="0.25">
      <c r="A101" s="26"/>
      <c r="B101" s="23" t="s">
        <v>13</v>
      </c>
      <c r="C101" s="23" t="s">
        <v>17</v>
      </c>
      <c r="D101" s="64"/>
      <c r="E101" s="24">
        <v>8.3800000000000008</v>
      </c>
      <c r="F101" s="25">
        <f>IF(Tableau1345[[#This Row],[Colonne1]]="","",F100+Tableau1345[[#This Row],[Colonne3]]-Tableau1345[[#This Row],[Colonne4]])</f>
        <v>1409.3100000000002</v>
      </c>
    </row>
    <row r="102" spans="1:7" x14ac:dyDescent="0.25">
      <c r="A102" s="26">
        <v>44966</v>
      </c>
      <c r="B102" s="23" t="s">
        <v>12</v>
      </c>
      <c r="C102" s="23"/>
      <c r="D102" s="64"/>
      <c r="E102" s="24">
        <v>1.3</v>
      </c>
      <c r="F102" s="25">
        <f>IF(Tableau1345[[#This Row],[Colonne1]]="","",F101+Tableau1345[[#This Row],[Colonne3]]-Tableau1345[[#This Row],[Colonne4]])</f>
        <v>1408.0100000000002</v>
      </c>
    </row>
    <row r="103" spans="1:7" x14ac:dyDescent="0.25">
      <c r="A103" s="26">
        <v>44967</v>
      </c>
      <c r="B103" s="23" t="s">
        <v>15</v>
      </c>
      <c r="C103" s="23" t="s">
        <v>11</v>
      </c>
      <c r="D103" s="64"/>
      <c r="E103" s="24">
        <v>24.9</v>
      </c>
      <c r="F103" s="25">
        <f>IF(Tableau1345[[#This Row],[Colonne1]]="","",F102+Tableau1345[[#This Row],[Colonne3]]-Tableau1345[[#This Row],[Colonne4]])</f>
        <v>1383.1100000000001</v>
      </c>
    </row>
    <row r="104" spans="1:7" x14ac:dyDescent="0.25">
      <c r="A104" s="26"/>
      <c r="B104" s="23" t="s">
        <v>13</v>
      </c>
      <c r="C104" s="23" t="s">
        <v>477</v>
      </c>
      <c r="D104" s="64"/>
      <c r="E104" s="24">
        <v>18.32</v>
      </c>
      <c r="F104" s="25">
        <f>IF(Tableau1345[[#This Row],[Colonne1]]="","",F103+Tableau1345[[#This Row],[Colonne3]]-Tableau1345[[#This Row],[Colonne4]])</f>
        <v>1364.7900000000002</v>
      </c>
    </row>
    <row r="105" spans="1:7" x14ac:dyDescent="0.25">
      <c r="A105" s="26"/>
      <c r="B105" s="23" t="s">
        <v>19</v>
      </c>
      <c r="C105" s="23" t="s">
        <v>93</v>
      </c>
      <c r="D105" s="64"/>
      <c r="E105" s="24">
        <v>14.3</v>
      </c>
      <c r="F105" s="25">
        <f>IF(Tableau1345[[#This Row],[Colonne1]]="","",F104+Tableau1345[[#This Row],[Colonne3]]-Tableau1345[[#This Row],[Colonne4]])</f>
        <v>1350.4900000000002</v>
      </c>
    </row>
    <row r="106" spans="1:7" x14ac:dyDescent="0.25">
      <c r="A106" s="23"/>
      <c r="B106" s="23" t="s">
        <v>15</v>
      </c>
      <c r="C106" s="23" t="s">
        <v>11</v>
      </c>
      <c r="D106" s="64"/>
      <c r="E106" s="24">
        <v>7.45</v>
      </c>
      <c r="F106" s="25">
        <f>IF(Tableau1345[[#This Row],[Colonne1]]="","",F105+Tableau1345[[#This Row],[Colonne3]]-Tableau1345[[#This Row],[Colonne4]])</f>
        <v>1343.0400000000002</v>
      </c>
      <c r="G106" s="61">
        <v>7</v>
      </c>
    </row>
    <row r="107" spans="1:7" x14ac:dyDescent="0.25">
      <c r="A107" s="26">
        <v>44968</v>
      </c>
      <c r="B107" s="23" t="s">
        <v>13</v>
      </c>
      <c r="C107" s="23" t="s">
        <v>25</v>
      </c>
      <c r="D107" s="64"/>
      <c r="E107" s="24">
        <v>9.0500000000000007</v>
      </c>
      <c r="F107" s="25">
        <f>IF(Tableau1345[[#This Row],[Colonne1]]="","",F106+Tableau1345[[#This Row],[Colonne3]]-Tableau1345[[#This Row],[Colonne4]])</f>
        <v>1333.9900000000002</v>
      </c>
    </row>
    <row r="108" spans="1:7" x14ac:dyDescent="0.25">
      <c r="A108" s="26"/>
      <c r="B108" s="23" t="s">
        <v>12</v>
      </c>
      <c r="C108" s="23"/>
      <c r="D108" s="64"/>
      <c r="E108" s="24">
        <v>2.0299999999999998</v>
      </c>
      <c r="F108" s="25">
        <f>IF(Tableau1345[[#This Row],[Colonne1]]="","",F107+Tableau1345[[#This Row],[Colonne3]]-Tableau1345[[#This Row],[Colonne4]])</f>
        <v>1331.9600000000003</v>
      </c>
    </row>
    <row r="109" spans="1:7" x14ac:dyDescent="0.25">
      <c r="A109" s="26">
        <v>44969</v>
      </c>
      <c r="B109" s="23" t="s">
        <v>12</v>
      </c>
      <c r="C109" s="23"/>
      <c r="D109" s="64"/>
      <c r="E109" s="24">
        <v>0.95</v>
      </c>
      <c r="F109" s="25">
        <f>IF(Tableau1345[[#This Row],[Colonne1]]="","",F108+Tableau1345[[#This Row],[Colonne3]]-Tableau1345[[#This Row],[Colonne4]])</f>
        <v>1331.0100000000002</v>
      </c>
    </row>
    <row r="110" spans="1:7" x14ac:dyDescent="0.25">
      <c r="A110" s="26">
        <v>44970</v>
      </c>
      <c r="B110" s="23" t="s">
        <v>33</v>
      </c>
      <c r="C110" s="23" t="s">
        <v>126</v>
      </c>
      <c r="D110" s="64"/>
      <c r="E110" s="24">
        <v>80.260000000000005</v>
      </c>
      <c r="F110" s="25">
        <f>IF(Tableau1345[[#This Row],[Colonne1]]="","",F109+Tableau1345[[#This Row],[Colonne3]]-Tableau1345[[#This Row],[Colonne4]])</f>
        <v>1250.7500000000002</v>
      </c>
    </row>
    <row r="111" spans="1:7" x14ac:dyDescent="0.25">
      <c r="A111" s="26"/>
      <c r="B111" s="23" t="s">
        <v>29</v>
      </c>
      <c r="C111" s="23" t="s">
        <v>493</v>
      </c>
      <c r="D111" s="64"/>
      <c r="E111" s="24">
        <v>20.010000000000002</v>
      </c>
      <c r="F111" s="25">
        <f>IF(Tableau1345[[#This Row],[Colonne1]]="","",F110+Tableau1345[[#This Row],[Colonne3]]-Tableau1345[[#This Row],[Colonne4]])</f>
        <v>1230.7400000000002</v>
      </c>
    </row>
    <row r="112" spans="1:7" x14ac:dyDescent="0.25">
      <c r="A112" s="26"/>
      <c r="B112" s="23" t="s">
        <v>13</v>
      </c>
      <c r="C112" s="23" t="s">
        <v>262</v>
      </c>
      <c r="D112" s="64"/>
      <c r="E112" s="24">
        <v>18.649999999999999</v>
      </c>
      <c r="F112" s="25">
        <f>IF(Tableau1345[[#This Row],[Colonne1]]="","",F111+Tableau1345[[#This Row],[Colonne3]]-Tableau1345[[#This Row],[Colonne4]])</f>
        <v>1212.0900000000001</v>
      </c>
    </row>
    <row r="113" spans="1:7" x14ac:dyDescent="0.25">
      <c r="A113" s="26">
        <v>44971</v>
      </c>
      <c r="B113" s="23" t="s">
        <v>29</v>
      </c>
      <c r="C113" s="23" t="s">
        <v>157</v>
      </c>
      <c r="D113" s="64"/>
      <c r="E113" s="24">
        <v>209.72</v>
      </c>
      <c r="F113" s="25">
        <f>IF(Tableau1345[[#This Row],[Colonne1]]="","",F112+Tableau1345[[#This Row],[Colonne3]]-Tableau1345[[#This Row],[Colonne4]])</f>
        <v>1002.3700000000001</v>
      </c>
    </row>
    <row r="114" spans="1:7" x14ac:dyDescent="0.25">
      <c r="A114" s="26"/>
      <c r="B114" s="23" t="s">
        <v>13</v>
      </c>
      <c r="C114" s="23" t="s">
        <v>202</v>
      </c>
      <c r="D114" s="64"/>
      <c r="E114" s="24">
        <v>3.1</v>
      </c>
      <c r="F114" s="25">
        <f>IF(Tableau1345[[#This Row],[Colonne1]]="","",F113+Tableau1345[[#This Row],[Colonne3]]-Tableau1345[[#This Row],[Colonne4]])</f>
        <v>999.2700000000001</v>
      </c>
    </row>
    <row r="115" spans="1:7" x14ac:dyDescent="0.25">
      <c r="A115" s="26"/>
      <c r="B115" s="23" t="s">
        <v>12</v>
      </c>
      <c r="C115" s="23"/>
      <c r="D115" s="64"/>
      <c r="E115" s="24">
        <v>0.99</v>
      </c>
      <c r="F115" s="25">
        <f>IF(Tableau1345[[#This Row],[Colonne1]]="","",F114+Tableau1345[[#This Row],[Colonne3]]-Tableau1345[[#This Row],[Colonne4]])</f>
        <v>998.28000000000009</v>
      </c>
    </row>
    <row r="116" spans="1:7" x14ac:dyDescent="0.25">
      <c r="A116" s="26">
        <v>44972</v>
      </c>
      <c r="B116" s="23" t="s">
        <v>88</v>
      </c>
      <c r="C116" s="23" t="s">
        <v>494</v>
      </c>
      <c r="D116" s="64"/>
      <c r="E116" s="24">
        <v>135.36000000000001</v>
      </c>
      <c r="F116" s="25">
        <f>IF(Tableau1345[[#This Row],[Colonne1]]="","",F115+Tableau1345[[#This Row],[Colonne3]]-Tableau1345[[#This Row],[Colonne4]])</f>
        <v>862.92000000000007</v>
      </c>
    </row>
    <row r="117" spans="1:7" x14ac:dyDescent="0.25">
      <c r="A117" s="26"/>
      <c r="B117" s="23" t="s">
        <v>13</v>
      </c>
      <c r="C117" s="23" t="s">
        <v>14</v>
      </c>
      <c r="D117" s="64"/>
      <c r="E117" s="24">
        <v>113.57</v>
      </c>
      <c r="F117" s="25">
        <f>IF(Tableau1345[[#This Row],[Colonne1]]="","",F116+Tableau1345[[#This Row],[Colonne3]]-Tableau1345[[#This Row],[Colonne4]])</f>
        <v>749.35000000000014</v>
      </c>
    </row>
    <row r="118" spans="1:7" x14ac:dyDescent="0.25">
      <c r="A118" s="26"/>
      <c r="B118" s="23" t="s">
        <v>13</v>
      </c>
      <c r="C118" s="23" t="s">
        <v>17</v>
      </c>
      <c r="D118" s="64"/>
      <c r="E118" s="24">
        <v>11.39</v>
      </c>
      <c r="F118" s="25">
        <f>IF(Tableau1345[[#This Row],[Colonne1]]="","",F117+Tableau1345[[#This Row],[Colonne3]]-Tableau1345[[#This Row],[Colonne4]])</f>
        <v>737.96000000000015</v>
      </c>
    </row>
    <row r="119" spans="1:7" x14ac:dyDescent="0.25">
      <c r="A119" s="26"/>
      <c r="B119" s="23" t="s">
        <v>12</v>
      </c>
      <c r="C119" s="23"/>
      <c r="D119" s="64"/>
      <c r="E119" s="24">
        <v>0.9</v>
      </c>
      <c r="F119" s="25">
        <f>IF(Tableau1345[[#This Row],[Colonne1]]="","",F118+Tableau1345[[#This Row],[Colonne3]]-Tableau1345[[#This Row],[Colonne4]])</f>
        <v>737.06000000000017</v>
      </c>
    </row>
    <row r="120" spans="1:7" x14ac:dyDescent="0.25">
      <c r="A120" s="26">
        <v>44973</v>
      </c>
      <c r="B120" s="23" t="s">
        <v>57</v>
      </c>
      <c r="C120" s="23" t="s">
        <v>495</v>
      </c>
      <c r="D120" s="64">
        <v>442.27</v>
      </c>
      <c r="E120" s="23"/>
      <c r="F120" s="23">
        <f>IF(Tableau1345[[#This Row],[Colonne1]]="","",F119+Tableau1345[[#This Row],[Colonne3]]-Tableau1345[[#This Row],[Colonne4]])</f>
        <v>1179.3300000000002</v>
      </c>
      <c r="G120" s="23"/>
    </row>
    <row r="121" spans="1:7" x14ac:dyDescent="0.25">
      <c r="A121" s="26"/>
      <c r="B121" s="23" t="s">
        <v>57</v>
      </c>
      <c r="C121" s="23" t="s">
        <v>495</v>
      </c>
      <c r="D121" s="64">
        <v>65.86</v>
      </c>
      <c r="E121" s="24"/>
      <c r="F121" s="25">
        <f>IF(Tableau1345[[#This Row],[Colonne1]]="","",F120+Tableau1345[[#This Row],[Colonne3]]-Tableau1345[[#This Row],[Colonne4]])</f>
        <v>1245.19</v>
      </c>
    </row>
    <row r="122" spans="1:7" x14ac:dyDescent="0.25">
      <c r="A122" s="26"/>
      <c r="B122" s="23" t="s">
        <v>15</v>
      </c>
      <c r="C122" s="23" t="s">
        <v>11</v>
      </c>
      <c r="D122" s="64"/>
      <c r="E122" s="24">
        <v>17.2</v>
      </c>
      <c r="F122" s="25">
        <f>IF(Tableau1345[[#This Row],[Colonne1]]="","",F121+Tableau1345[[#This Row],[Colonne3]]-Tableau1345[[#This Row],[Colonne4]])</f>
        <v>1227.99</v>
      </c>
    </row>
    <row r="123" spans="1:7" x14ac:dyDescent="0.25">
      <c r="A123" s="26"/>
      <c r="B123" s="23" t="s">
        <v>12</v>
      </c>
      <c r="C123" s="23"/>
      <c r="D123" s="64"/>
      <c r="E123" s="24">
        <v>0.61</v>
      </c>
      <c r="F123" s="25">
        <f>IF(Tableau1345[[#This Row],[Colonne1]]="","",F122+Tableau1345[[#This Row],[Colonne3]]-Tableau1345[[#This Row],[Colonne4]])</f>
        <v>1227.3800000000001</v>
      </c>
    </row>
    <row r="124" spans="1:7" x14ac:dyDescent="0.25">
      <c r="A124" s="26">
        <v>44974</v>
      </c>
      <c r="B124" s="23" t="s">
        <v>44</v>
      </c>
      <c r="C124" s="23" t="s">
        <v>496</v>
      </c>
      <c r="D124" s="64"/>
      <c r="E124" s="24">
        <v>90.59</v>
      </c>
      <c r="F124" s="25">
        <f>IF(Tableau1345[[#This Row],[Colonne1]]="","",F123+Tableau1345[[#This Row],[Colonne3]]-Tableau1345[[#This Row],[Colonne4]])</f>
        <v>1136.7900000000002</v>
      </c>
    </row>
    <row r="125" spans="1:7" x14ac:dyDescent="0.25">
      <c r="A125" s="26"/>
      <c r="B125" s="23" t="s">
        <v>13</v>
      </c>
      <c r="C125" s="23" t="s">
        <v>477</v>
      </c>
      <c r="D125" s="64"/>
      <c r="E125" s="24">
        <v>12.94</v>
      </c>
      <c r="F125" s="25">
        <f>IF(Tableau1345[[#This Row],[Colonne1]]="","",F124+Tableau1345[[#This Row],[Colonne3]]-Tableau1345[[#This Row],[Colonne4]])</f>
        <v>1123.8500000000001</v>
      </c>
    </row>
    <row r="126" spans="1:7" x14ac:dyDescent="0.25">
      <c r="A126" s="26"/>
      <c r="B126" s="23" t="s">
        <v>13</v>
      </c>
      <c r="C126" s="23" t="s">
        <v>497</v>
      </c>
      <c r="D126" s="64"/>
      <c r="E126" s="24">
        <v>4.5</v>
      </c>
      <c r="F126" s="25">
        <f>IF(Tableau1345[[#This Row],[Colonne1]]="","",F125+Tableau1345[[#This Row],[Colonne3]]-Tableau1345[[#This Row],[Colonne4]])</f>
        <v>1119.3500000000001</v>
      </c>
    </row>
    <row r="127" spans="1:7" x14ac:dyDescent="0.25">
      <c r="A127" s="26"/>
      <c r="B127" s="23" t="s">
        <v>13</v>
      </c>
      <c r="C127" s="23" t="s">
        <v>262</v>
      </c>
      <c r="D127" s="64"/>
      <c r="E127" s="24">
        <v>2.99</v>
      </c>
      <c r="F127" s="25">
        <f>IF(Tableau1345[[#This Row],[Colonne1]]="","",F126+Tableau1345[[#This Row],[Colonne3]]-Tableau1345[[#This Row],[Colonne4]])</f>
        <v>1116.3600000000001</v>
      </c>
    </row>
    <row r="128" spans="1:7" x14ac:dyDescent="0.25">
      <c r="A128" s="26"/>
      <c r="B128" s="23" t="s">
        <v>12</v>
      </c>
      <c r="C128" s="23"/>
      <c r="D128" s="64"/>
      <c r="E128" s="24">
        <v>0.8</v>
      </c>
      <c r="F128" s="25">
        <f>IF(Tableau1345[[#This Row],[Colonne1]]="","",F127+Tableau1345[[#This Row],[Colonne3]]-Tableau1345[[#This Row],[Colonne4]])</f>
        <v>1115.5600000000002</v>
      </c>
    </row>
    <row r="129" spans="1:7" x14ac:dyDescent="0.25">
      <c r="A129" s="26">
        <v>44975</v>
      </c>
      <c r="B129" s="23" t="s">
        <v>13</v>
      </c>
      <c r="C129" s="23" t="s">
        <v>202</v>
      </c>
      <c r="D129" s="64"/>
      <c r="E129" s="24">
        <v>16.2</v>
      </c>
      <c r="F129" s="25">
        <f>IF(Tableau1345[[#This Row],[Colonne1]]="","",F128+Tableau1345[[#This Row],[Colonne3]]-Tableau1345[[#This Row],[Colonne4]])</f>
        <v>1099.3600000000001</v>
      </c>
      <c r="G129" s="61">
        <v>8</v>
      </c>
    </row>
    <row r="130" spans="1:7" x14ac:dyDescent="0.25">
      <c r="A130" s="26"/>
      <c r="B130" s="23" t="s">
        <v>19</v>
      </c>
      <c r="C130" s="23" t="s">
        <v>375</v>
      </c>
      <c r="D130" s="64"/>
      <c r="E130" s="24">
        <v>11.85</v>
      </c>
      <c r="F130" s="25">
        <f>IF(Tableau1345[[#This Row],[Colonne1]]="","",F129+Tableau1345[[#This Row],[Colonne3]]-Tableau1345[[#This Row],[Colonne4]])</f>
        <v>1087.5100000000002</v>
      </c>
    </row>
    <row r="131" spans="1:7" x14ac:dyDescent="0.25">
      <c r="A131" s="26"/>
      <c r="B131" s="23" t="s">
        <v>13</v>
      </c>
      <c r="C131" s="23" t="s">
        <v>25</v>
      </c>
      <c r="D131" s="64"/>
      <c r="E131" s="24">
        <v>5</v>
      </c>
      <c r="F131" s="25">
        <f>IF(Tableau1345[[#This Row],[Colonne1]]="","",F130+Tableau1345[[#This Row],[Colonne3]]-Tableau1345[[#This Row],[Colonne4]])</f>
        <v>1082.5100000000002</v>
      </c>
    </row>
    <row r="132" spans="1:7" x14ac:dyDescent="0.25">
      <c r="A132" s="26"/>
      <c r="B132" s="23" t="s">
        <v>12</v>
      </c>
      <c r="C132" s="23"/>
      <c r="D132" s="64"/>
      <c r="E132" s="24">
        <v>0.56000000000000005</v>
      </c>
      <c r="F132" s="25">
        <f>IF(Tableau1345[[#This Row],[Colonne1]]="","",F131+Tableau1345[[#This Row],[Colonne3]]-Tableau1345[[#This Row],[Colonne4]])</f>
        <v>1081.9500000000003</v>
      </c>
    </row>
    <row r="133" spans="1:7" x14ac:dyDescent="0.25">
      <c r="A133" s="26">
        <v>44976</v>
      </c>
      <c r="B133" s="23" t="s">
        <v>12</v>
      </c>
      <c r="C133" s="23"/>
      <c r="D133" s="64"/>
      <c r="E133" s="24">
        <v>0.95</v>
      </c>
      <c r="F133" s="25">
        <f>IF(Tableau1345[[#This Row],[Colonne1]]="","",F132+Tableau1345[[#This Row],[Colonne3]]-Tableau1345[[#This Row],[Colonne4]])</f>
        <v>1081.0000000000002</v>
      </c>
    </row>
    <row r="134" spans="1:7" x14ac:dyDescent="0.25">
      <c r="A134" s="26">
        <v>44977</v>
      </c>
      <c r="B134" s="23" t="s">
        <v>42</v>
      </c>
      <c r="C134" s="23" t="s">
        <v>43</v>
      </c>
      <c r="D134" s="64"/>
      <c r="E134" s="24">
        <v>146</v>
      </c>
      <c r="F134" s="25">
        <f>IF(Tableau1345[[#This Row],[Colonne1]]="","",F133+Tableau1345[[#This Row],[Colonne3]]-Tableau1345[[#This Row],[Colonne4]])</f>
        <v>935.00000000000023</v>
      </c>
    </row>
    <row r="135" spans="1:7" x14ac:dyDescent="0.25">
      <c r="A135" s="26">
        <v>44978</v>
      </c>
      <c r="B135" s="23" t="s">
        <v>4</v>
      </c>
      <c r="C135" s="23"/>
      <c r="D135" s="64">
        <v>2194.34</v>
      </c>
      <c r="E135" s="24"/>
      <c r="F135" s="25">
        <f>IF(Tableau1345[[#This Row],[Colonne1]]="","",F134+Tableau1345[[#This Row],[Colonne3]]-Tableau1345[[#This Row],[Colonne4]])</f>
        <v>3129.34</v>
      </c>
    </row>
    <row r="136" spans="1:7" x14ac:dyDescent="0.25">
      <c r="A136" s="26">
        <v>44979</v>
      </c>
      <c r="B136" s="23" t="s">
        <v>13</v>
      </c>
      <c r="C136" s="23" t="s">
        <v>14</v>
      </c>
      <c r="D136" s="64"/>
      <c r="E136" s="24">
        <v>141.51</v>
      </c>
      <c r="F136" s="25">
        <f>IF(Tableau1345[[#This Row],[Colonne1]]="","",F135+Tableau1345[[#This Row],[Colonne3]]-Tableau1345[[#This Row],[Colonne4]])</f>
        <v>2987.83</v>
      </c>
    </row>
    <row r="137" spans="1:7" x14ac:dyDescent="0.25">
      <c r="A137" s="26"/>
      <c r="B137" s="23" t="s">
        <v>29</v>
      </c>
      <c r="C137" s="23" t="s">
        <v>474</v>
      </c>
      <c r="D137" s="64"/>
      <c r="E137" s="24">
        <v>63.4</v>
      </c>
      <c r="F137" s="25">
        <f>IF(Tableau1345[[#This Row],[Colonne1]]="","",F136+Tableau1345[[#This Row],[Colonne3]]-Tableau1345[[#This Row],[Colonne4]])</f>
        <v>2924.43</v>
      </c>
    </row>
    <row r="138" spans="1:7" x14ac:dyDescent="0.25">
      <c r="A138" s="26"/>
      <c r="B138" s="23" t="s">
        <v>15</v>
      </c>
      <c r="C138" s="23" t="s">
        <v>11</v>
      </c>
      <c r="D138" s="64"/>
      <c r="E138" s="24">
        <v>21.1</v>
      </c>
      <c r="F138" s="25">
        <f>IF(Tableau1345[[#This Row],[Colonne1]]="","",F137+Tableau1345[[#This Row],[Colonne3]]-Tableau1345[[#This Row],[Colonne4]])</f>
        <v>2903.33</v>
      </c>
    </row>
    <row r="139" spans="1:7" x14ac:dyDescent="0.25">
      <c r="A139" s="26"/>
      <c r="B139" s="23" t="s">
        <v>6</v>
      </c>
      <c r="C139" s="23" t="s">
        <v>498</v>
      </c>
      <c r="D139" s="64"/>
      <c r="E139" s="24">
        <v>13.48</v>
      </c>
      <c r="F139" s="25">
        <f>IF(Tableau1345[[#This Row],[Colonne1]]="","",F138+Tableau1345[[#This Row],[Colonne3]]-Tableau1345[[#This Row],[Colonne4]])</f>
        <v>2889.85</v>
      </c>
    </row>
    <row r="140" spans="1:7" x14ac:dyDescent="0.25">
      <c r="A140" s="26">
        <v>44980</v>
      </c>
      <c r="B140" s="23" t="s">
        <v>12</v>
      </c>
      <c r="C140" s="23"/>
      <c r="D140" s="64"/>
      <c r="E140" s="24">
        <v>1.42</v>
      </c>
      <c r="F140" s="25">
        <f>IF(Tableau1345[[#This Row],[Colonne1]]="","",F139+Tableau1345[[#This Row],[Colonne3]]-Tableau1345[[#This Row],[Colonne4]])</f>
        <v>2888.43</v>
      </c>
    </row>
    <row r="141" spans="1:7" x14ac:dyDescent="0.25">
      <c r="A141" s="26">
        <v>44981</v>
      </c>
      <c r="B141" s="23" t="s">
        <v>13</v>
      </c>
      <c r="C141" s="23" t="s">
        <v>262</v>
      </c>
      <c r="D141" s="64"/>
      <c r="E141" s="24">
        <v>7.53</v>
      </c>
      <c r="F141" s="25">
        <f>IF(Tableau1345[[#This Row],[Colonne1]]="","",F140+Tableau1345[[#This Row],[Colonne3]]-Tableau1345[[#This Row],[Colonne4]])</f>
        <v>2880.8999999999996</v>
      </c>
    </row>
    <row r="142" spans="1:7" x14ac:dyDescent="0.25">
      <c r="A142" s="26"/>
      <c r="B142" s="23" t="s">
        <v>19</v>
      </c>
      <c r="C142" s="23" t="s">
        <v>318</v>
      </c>
      <c r="D142" s="64"/>
      <c r="E142" s="24">
        <v>6.25</v>
      </c>
      <c r="F142" s="25">
        <f>IF(Tableau1345[[#This Row],[Colonne1]]="","",F141+Tableau1345[[#This Row],[Colonne3]]-Tableau1345[[#This Row],[Colonne4]])</f>
        <v>2874.6499999999996</v>
      </c>
    </row>
    <row r="143" spans="1:7" x14ac:dyDescent="0.25">
      <c r="A143" s="26">
        <v>44982</v>
      </c>
      <c r="B143" s="23" t="s">
        <v>250</v>
      </c>
      <c r="C143" s="23" t="s">
        <v>499</v>
      </c>
      <c r="D143" s="64"/>
      <c r="E143" s="24">
        <v>499.67</v>
      </c>
      <c r="F143" s="25">
        <f>IF(Tableau1345[[#This Row],[Colonne1]]="","",F142+Tableau1345[[#This Row],[Colonne3]]-Tableau1345[[#This Row],[Colonne4]])</f>
        <v>2374.9799999999996</v>
      </c>
      <c r="G143" s="61">
        <v>9</v>
      </c>
    </row>
    <row r="144" spans="1:7" x14ac:dyDescent="0.25">
      <c r="A144" s="26"/>
      <c r="B144" s="23" t="s">
        <v>26</v>
      </c>
      <c r="C144" s="23" t="s">
        <v>483</v>
      </c>
      <c r="D144" s="64"/>
      <c r="E144" s="24">
        <v>215</v>
      </c>
      <c r="F144" s="25">
        <f>IF(Tableau1345[[#This Row],[Colonne1]]="","",F143+Tableau1345[[#This Row],[Colonne3]]-Tableau1345[[#This Row],[Colonne4]])</f>
        <v>2159.9799999999996</v>
      </c>
    </row>
    <row r="145" spans="1:6" x14ac:dyDescent="0.25">
      <c r="A145" s="26"/>
      <c r="B145" s="23" t="s">
        <v>15</v>
      </c>
      <c r="C145" s="23" t="s">
        <v>500</v>
      </c>
      <c r="D145" s="64"/>
      <c r="E145" s="24">
        <v>158.43</v>
      </c>
      <c r="F145" s="25">
        <f>IF(Tableau1345[[#This Row],[Colonne1]]="","",F144+Tableau1345[[#This Row],[Colonne3]]-Tableau1345[[#This Row],[Colonne4]])</f>
        <v>2001.5499999999995</v>
      </c>
    </row>
    <row r="146" spans="1:6" x14ac:dyDescent="0.25">
      <c r="A146" s="26"/>
      <c r="B146" s="23" t="s">
        <v>49</v>
      </c>
      <c r="C146" s="23" t="s">
        <v>501</v>
      </c>
      <c r="D146" s="64"/>
      <c r="E146" s="24">
        <v>85</v>
      </c>
      <c r="F146" s="25">
        <f>IF(Tableau1345[[#This Row],[Colonne1]]="","",F145+Tableau1345[[#This Row],[Colonne3]]-Tableau1345[[#This Row],[Colonne4]])</f>
        <v>1916.5499999999995</v>
      </c>
    </row>
    <row r="147" spans="1:6" x14ac:dyDescent="0.25">
      <c r="A147" s="26"/>
      <c r="B147" s="23" t="s">
        <v>135</v>
      </c>
      <c r="C147" s="23" t="s">
        <v>502</v>
      </c>
      <c r="D147" s="64"/>
      <c r="E147" s="24">
        <v>36.5</v>
      </c>
      <c r="F147" s="25">
        <f>IF(Tableau1345[[#This Row],[Colonne1]]="","",F146+Tableau1345[[#This Row],[Colonne3]]-Tableau1345[[#This Row],[Colonne4]])</f>
        <v>1880.0499999999995</v>
      </c>
    </row>
    <row r="148" spans="1:6" x14ac:dyDescent="0.25">
      <c r="A148" s="26"/>
      <c r="B148" s="23" t="s">
        <v>15</v>
      </c>
      <c r="C148" s="23" t="s">
        <v>503</v>
      </c>
      <c r="D148" s="64"/>
      <c r="E148" s="24">
        <v>29.62</v>
      </c>
      <c r="F148" s="25">
        <f>IF(Tableau1345[[#This Row],[Colonne1]]="","",F147+Tableau1345[[#This Row],[Colonne3]]-Tableau1345[[#This Row],[Colonne4]])</f>
        <v>1850.4299999999996</v>
      </c>
    </row>
    <row r="149" spans="1:6" x14ac:dyDescent="0.25">
      <c r="A149" s="26"/>
      <c r="B149" s="23" t="s">
        <v>15</v>
      </c>
      <c r="C149" s="23" t="s">
        <v>11</v>
      </c>
      <c r="D149" s="64"/>
      <c r="E149" s="24">
        <v>28.55</v>
      </c>
      <c r="F149" s="25">
        <f>IF(Tableau1345[[#This Row],[Colonne1]]="","",F148+Tableau1345[[#This Row],[Colonne3]]-Tableau1345[[#This Row],[Colonne4]])</f>
        <v>1821.8799999999997</v>
      </c>
    </row>
    <row r="150" spans="1:6" x14ac:dyDescent="0.25">
      <c r="A150" s="26"/>
      <c r="B150" s="23" t="s">
        <v>13</v>
      </c>
      <c r="C150" s="23" t="s">
        <v>25</v>
      </c>
      <c r="D150" s="64"/>
      <c r="E150" s="24">
        <v>14.6</v>
      </c>
      <c r="F150" s="25">
        <f>IF(Tableau1345[[#This Row],[Colonne1]]="","",F149+Tableau1345[[#This Row],[Colonne3]]-Tableau1345[[#This Row],[Colonne4]])</f>
        <v>1807.2799999999997</v>
      </c>
    </row>
    <row r="151" spans="1:6" x14ac:dyDescent="0.25">
      <c r="A151" s="26"/>
      <c r="B151" s="23" t="s">
        <v>13</v>
      </c>
      <c r="C151" s="23" t="s">
        <v>379</v>
      </c>
      <c r="D151" s="64"/>
      <c r="E151" s="24">
        <v>12.15</v>
      </c>
      <c r="F151" s="25">
        <f>IF(Tableau1345[[#This Row],[Colonne1]]="","",F150+Tableau1345[[#This Row],[Colonne3]]-Tableau1345[[#This Row],[Colonne4]])</f>
        <v>1795.1299999999997</v>
      </c>
    </row>
    <row r="152" spans="1:6" x14ac:dyDescent="0.25">
      <c r="A152" s="26"/>
      <c r="B152" s="23" t="s">
        <v>15</v>
      </c>
      <c r="C152" s="23" t="s">
        <v>503</v>
      </c>
      <c r="D152" s="64"/>
      <c r="E152" s="24">
        <v>6.72</v>
      </c>
      <c r="F152" s="25">
        <f>IF(Tableau1345[[#This Row],[Colonne1]]="","",F151+Tableau1345[[#This Row],[Colonne3]]-Tableau1345[[#This Row],[Colonne4]])</f>
        <v>1788.4099999999996</v>
      </c>
    </row>
    <row r="153" spans="1:6" x14ac:dyDescent="0.25">
      <c r="A153" s="26"/>
      <c r="B153" s="23" t="s">
        <v>12</v>
      </c>
      <c r="C153" s="23"/>
      <c r="D153" s="64"/>
      <c r="E153" s="24">
        <v>0.75</v>
      </c>
      <c r="F153" s="25">
        <f>IF(Tableau1345[[#This Row],[Colonne1]]="","",F152+Tableau1345[[#This Row],[Colonne3]]-Tableau1345[[#This Row],[Colonne4]])</f>
        <v>1787.6599999999996</v>
      </c>
    </row>
    <row r="154" spans="1:6" x14ac:dyDescent="0.25">
      <c r="A154" s="26">
        <v>44983</v>
      </c>
      <c r="B154" s="23" t="s">
        <v>12</v>
      </c>
      <c r="C154" s="23"/>
      <c r="D154" s="64"/>
      <c r="E154" s="24">
        <v>3.76</v>
      </c>
      <c r="F154" s="25">
        <f>IF(Tableau1345[[#This Row],[Colonne1]]="","",F153+Tableau1345[[#This Row],[Colonne3]]-Tableau1345[[#This Row],[Colonne4]])</f>
        <v>1783.8999999999996</v>
      </c>
    </row>
    <row r="155" spans="1:6" x14ac:dyDescent="0.25">
      <c r="A155" s="26">
        <v>44984</v>
      </c>
      <c r="B155" s="23" t="s">
        <v>15</v>
      </c>
      <c r="C155" s="23" t="s">
        <v>504</v>
      </c>
      <c r="D155" s="64"/>
      <c r="E155" s="24">
        <v>32</v>
      </c>
      <c r="F155" s="25">
        <f>IF(Tableau1345[[#This Row],[Colonne1]]="","",F154+Tableau1345[[#This Row],[Colonne3]]-Tableau1345[[#This Row],[Colonne4]])</f>
        <v>1751.8999999999996</v>
      </c>
    </row>
    <row r="156" spans="1:6" x14ac:dyDescent="0.25">
      <c r="A156" s="26"/>
      <c r="B156" s="23" t="s">
        <v>64</v>
      </c>
      <c r="C156" s="23" t="s">
        <v>145</v>
      </c>
      <c r="D156" s="64"/>
      <c r="E156" s="24">
        <v>16.350000000000001</v>
      </c>
      <c r="F156" s="25">
        <f>IF(Tableau1345[[#This Row],[Colonne1]]="","",F155+Tableau1345[[#This Row],[Colonne3]]-Tableau1345[[#This Row],[Colonne4]])</f>
        <v>1735.5499999999997</v>
      </c>
    </row>
    <row r="157" spans="1:6" x14ac:dyDescent="0.25">
      <c r="A157" s="26"/>
      <c r="B157" s="23" t="s">
        <v>15</v>
      </c>
      <c r="C157" s="23" t="s">
        <v>505</v>
      </c>
      <c r="D157" s="64"/>
      <c r="E157" s="24">
        <v>3</v>
      </c>
      <c r="F157" s="25">
        <f>IF(Tableau1345[[#This Row],[Colonne1]]="","",F156+Tableau1345[[#This Row],[Colonne3]]-Tableau1345[[#This Row],[Colonne4]])</f>
        <v>1732.5499999999997</v>
      </c>
    </row>
    <row r="158" spans="1:6" ht="15.75" x14ac:dyDescent="0.25">
      <c r="A158" s="26">
        <v>44985</v>
      </c>
      <c r="B158" s="23" t="s">
        <v>12</v>
      </c>
      <c r="C158" s="23"/>
      <c r="D158" s="64"/>
      <c r="E158" s="24">
        <v>0.65</v>
      </c>
      <c r="F158" s="69">
        <f>IF(Tableau1345[[#This Row],[Colonne1]]="","",F157+Tableau1345[[#This Row],[Colonne3]]-Tableau1345[[#This Row],[Colonne4]])</f>
        <v>1731.8999999999996</v>
      </c>
    </row>
    <row r="159" spans="1:6" x14ac:dyDescent="0.25">
      <c r="A159" s="26">
        <v>44986</v>
      </c>
      <c r="B159" s="23" t="s">
        <v>13</v>
      </c>
      <c r="C159" s="23" t="s">
        <v>14</v>
      </c>
      <c r="D159" s="64"/>
      <c r="E159" s="24">
        <v>190.77</v>
      </c>
      <c r="F159" s="25">
        <f>IF(Tableau1345[[#This Row],[Colonne1]]="","",F158+Tableau1345[[#This Row],[Colonne3]]-Tableau1345[[#This Row],[Colonne4]])</f>
        <v>1541.1299999999997</v>
      </c>
    </row>
    <row r="160" spans="1:6" x14ac:dyDescent="0.25">
      <c r="A160" s="26">
        <v>44987</v>
      </c>
      <c r="B160" s="23" t="s">
        <v>13</v>
      </c>
      <c r="C160" s="23" t="s">
        <v>23</v>
      </c>
      <c r="D160" s="64"/>
      <c r="E160" s="24">
        <v>3.52</v>
      </c>
      <c r="F160" s="25">
        <f>IF(Tableau1345[[#This Row],[Colonne1]]="","",F159+Tableau1345[[#This Row],[Colonne3]]-Tableau1345[[#This Row],[Colonne4]])</f>
        <v>1537.6099999999997</v>
      </c>
    </row>
    <row r="161" spans="1:7" x14ac:dyDescent="0.25">
      <c r="A161" s="26">
        <v>44988</v>
      </c>
      <c r="B161" s="23" t="s">
        <v>13</v>
      </c>
      <c r="C161" s="23" t="s">
        <v>23</v>
      </c>
      <c r="D161" s="64"/>
      <c r="E161" s="24">
        <v>19.66</v>
      </c>
      <c r="F161" s="25">
        <f>IF(Tableau1345[[#This Row],[Colonne1]]="","",F160+Tableau1345[[#This Row],[Colonne3]]-Tableau1345[[#This Row],[Colonne4]])</f>
        <v>1517.9499999999996</v>
      </c>
    </row>
    <row r="162" spans="1:7" x14ac:dyDescent="0.25">
      <c r="A162" s="26"/>
      <c r="B162" s="23" t="s">
        <v>12</v>
      </c>
      <c r="C162" s="23"/>
      <c r="D162" s="64"/>
      <c r="E162" s="24">
        <v>0.48</v>
      </c>
      <c r="F162" s="25">
        <f>IF(Tableau1345[[#This Row],[Colonne1]]="","",F161+Tableau1345[[#This Row],[Colonne3]]-Tableau1345[[#This Row],[Colonne4]])</f>
        <v>1517.4699999999996</v>
      </c>
    </row>
    <row r="163" spans="1:7" x14ac:dyDescent="0.25">
      <c r="A163" s="26">
        <v>44989</v>
      </c>
      <c r="B163" s="23" t="s">
        <v>13</v>
      </c>
      <c r="C163" s="23" t="s">
        <v>25</v>
      </c>
      <c r="D163" s="64"/>
      <c r="E163" s="24">
        <v>12.8</v>
      </c>
      <c r="F163" s="25">
        <f>IF(Tableau1345[[#This Row],[Colonne1]]="","",F162+Tableau1345[[#This Row],[Colonne3]]-Tableau1345[[#This Row],[Colonne4]])</f>
        <v>1504.6699999999996</v>
      </c>
      <c r="G163" s="61">
        <v>10</v>
      </c>
    </row>
    <row r="164" spans="1:7" x14ac:dyDescent="0.25">
      <c r="A164" s="26"/>
      <c r="B164" s="23" t="s">
        <v>12</v>
      </c>
      <c r="C164" s="23"/>
      <c r="D164" s="64"/>
      <c r="E164" s="24">
        <v>0.34</v>
      </c>
      <c r="F164" s="25">
        <f>IF(Tableau1345[[#This Row],[Colonne1]]="","",F163+Tableau1345[[#This Row],[Colonne3]]-Tableau1345[[#This Row],[Colonne4]])</f>
        <v>1504.3299999999997</v>
      </c>
    </row>
    <row r="165" spans="1:7" x14ac:dyDescent="0.25">
      <c r="A165" s="26">
        <v>44990</v>
      </c>
      <c r="B165" s="23" t="s">
        <v>12</v>
      </c>
      <c r="C165" s="23"/>
      <c r="D165" s="64"/>
      <c r="E165" s="24">
        <v>0.2</v>
      </c>
      <c r="F165" s="25">
        <f>IF(Tableau1345[[#This Row],[Colonne1]]="","",F164+Tableau1345[[#This Row],[Colonne3]]-Tableau1345[[#This Row],[Colonne4]])</f>
        <v>1504.1299999999997</v>
      </c>
    </row>
    <row r="166" spans="1:7" x14ac:dyDescent="0.25">
      <c r="A166" s="26">
        <v>44991</v>
      </c>
      <c r="B166" s="23" t="s">
        <v>15</v>
      </c>
      <c r="C166" s="23" t="s">
        <v>11</v>
      </c>
      <c r="D166" s="64"/>
      <c r="E166" s="24">
        <v>26.75</v>
      </c>
      <c r="F166" s="25">
        <f>IF(Tableau1345[[#This Row],[Colonne1]]="","",F165+Tableau1345[[#This Row],[Colonne3]]-Tableau1345[[#This Row],[Colonne4]])</f>
        <v>1477.3799999999997</v>
      </c>
    </row>
    <row r="167" spans="1:7" x14ac:dyDescent="0.25">
      <c r="A167" s="26">
        <v>44992</v>
      </c>
      <c r="B167" s="23" t="s">
        <v>33</v>
      </c>
      <c r="C167" s="23" t="s">
        <v>305</v>
      </c>
      <c r="D167" s="64"/>
      <c r="E167" s="24">
        <v>7.5</v>
      </c>
      <c r="F167" s="25">
        <f>IF(Tableau1345[[#This Row],[Colonne1]]="","",F166+Tableau1345[[#This Row],[Colonne3]]-Tableau1345[[#This Row],[Colonne4]])</f>
        <v>1469.8799999999997</v>
      </c>
    </row>
    <row r="168" spans="1:7" x14ac:dyDescent="0.25">
      <c r="A168" s="11"/>
      <c r="B168" t="s">
        <v>15</v>
      </c>
      <c r="C168" t="s">
        <v>506</v>
      </c>
      <c r="D168" s="33"/>
      <c r="E168" s="17">
        <v>3</v>
      </c>
      <c r="F168" s="16">
        <f>IF(Tableau1345[[#This Row],[Colonne1]]="","",F167+Tableau1345[[#This Row],[Colonne3]]-Tableau1345[[#This Row],[Colonne4]])</f>
        <v>1466.8799999999997</v>
      </c>
    </row>
    <row r="169" spans="1:7" x14ac:dyDescent="0.25">
      <c r="A169" s="11"/>
      <c r="B169" t="s">
        <v>12</v>
      </c>
      <c r="D169" s="33"/>
      <c r="E169" s="17">
        <v>0.25</v>
      </c>
      <c r="F169" s="16">
        <f>IF(Tableau1345[[#This Row],[Colonne1]]="","",F168+Tableau1345[[#This Row],[Colonne3]]-Tableau1345[[#This Row],[Colonne4]])</f>
        <v>1466.6299999999997</v>
      </c>
    </row>
    <row r="170" spans="1:7" x14ac:dyDescent="0.25">
      <c r="A170" s="11">
        <v>44993</v>
      </c>
      <c r="B170" t="s">
        <v>13</v>
      </c>
      <c r="C170" t="s">
        <v>14</v>
      </c>
      <c r="D170" s="33"/>
      <c r="E170" s="17">
        <v>110.71</v>
      </c>
      <c r="F170" s="16">
        <f>IF(Tableau1345[[#This Row],[Colonne1]]="","",F169+Tableau1345[[#This Row],[Colonne3]]-Tableau1345[[#This Row],[Colonne4]])</f>
        <v>1355.9199999999996</v>
      </c>
    </row>
    <row r="171" spans="1:7" x14ac:dyDescent="0.25">
      <c r="A171" s="11">
        <v>44994</v>
      </c>
      <c r="B171" t="s">
        <v>15</v>
      </c>
      <c r="C171" t="s">
        <v>489</v>
      </c>
      <c r="D171" s="33"/>
      <c r="E171" s="17">
        <v>87.86</v>
      </c>
      <c r="F171" s="16">
        <f>IF(Tableau1345[[#This Row],[Colonne1]]="","",F170+Tableau1345[[#This Row],[Colonne3]]-Tableau1345[[#This Row],[Colonne4]])</f>
        <v>1268.0599999999997</v>
      </c>
    </row>
    <row r="172" spans="1:7" x14ac:dyDescent="0.25">
      <c r="A172" s="11"/>
      <c r="B172" t="s">
        <v>13</v>
      </c>
      <c r="C172" t="s">
        <v>202</v>
      </c>
      <c r="D172" s="33"/>
      <c r="E172" s="17">
        <v>7.9</v>
      </c>
      <c r="F172" s="16">
        <f>IF(Tableau1345[[#This Row],[Colonne1]]="","",F171+Tableau1345[[#This Row],[Colonne3]]-Tableau1345[[#This Row],[Colonne4]])</f>
        <v>1260.1599999999996</v>
      </c>
    </row>
    <row r="173" spans="1:7" x14ac:dyDescent="0.25">
      <c r="A173" s="11"/>
      <c r="B173" t="s">
        <v>13</v>
      </c>
      <c r="C173" t="s">
        <v>202</v>
      </c>
      <c r="D173" s="33"/>
      <c r="E173" s="17">
        <v>3.5</v>
      </c>
      <c r="F173" s="16">
        <f>IF(Tableau1345[[#This Row],[Colonne1]]="","",F172+Tableau1345[[#This Row],[Colonne3]]-Tableau1345[[#This Row],[Colonne4]])</f>
        <v>1256.6599999999996</v>
      </c>
    </row>
    <row r="174" spans="1:7" x14ac:dyDescent="0.25">
      <c r="A174" s="11">
        <v>44995</v>
      </c>
      <c r="B174" t="s">
        <v>64</v>
      </c>
      <c r="C174" t="s">
        <v>507</v>
      </c>
      <c r="D174" s="33"/>
      <c r="E174" s="17">
        <v>74.400000000000006</v>
      </c>
      <c r="F174" s="16">
        <f>IF(Tableau1345[[#This Row],[Colonne1]]="","",F173+Tableau1345[[#This Row],[Colonne3]]-Tableau1345[[#This Row],[Colonne4]])</f>
        <v>1182.2599999999995</v>
      </c>
    </row>
    <row r="175" spans="1:7" x14ac:dyDescent="0.25">
      <c r="A175" s="11"/>
      <c r="B175" t="s">
        <v>13</v>
      </c>
      <c r="C175" t="s">
        <v>477</v>
      </c>
      <c r="D175" s="33"/>
      <c r="E175" s="17">
        <v>26.28</v>
      </c>
      <c r="F175" s="16">
        <f>IF(Tableau1345[[#This Row],[Colonne1]]="","",F174+Tableau1345[[#This Row],[Colonne3]]-Tableau1345[[#This Row],[Colonne4]])</f>
        <v>1155.9799999999996</v>
      </c>
    </row>
    <row r="176" spans="1:7" x14ac:dyDescent="0.25">
      <c r="A176" s="11"/>
      <c r="B176" t="s">
        <v>19</v>
      </c>
      <c r="C176" t="s">
        <v>93</v>
      </c>
      <c r="D176" s="33"/>
      <c r="E176" s="17">
        <v>3.2</v>
      </c>
      <c r="F176" s="16">
        <f>IF(Tableau1345[[#This Row],[Colonne1]]="","",F175+Tableau1345[[#This Row],[Colonne3]]-Tableau1345[[#This Row],[Colonne4]])</f>
        <v>1152.7799999999995</v>
      </c>
    </row>
    <row r="177" spans="1:7" x14ac:dyDescent="0.25">
      <c r="B177" t="s">
        <v>12</v>
      </c>
      <c r="D177" s="33"/>
      <c r="E177" s="17">
        <v>1.34</v>
      </c>
      <c r="F177" s="16">
        <f>IF(Tableau1345[[#This Row],[Colonne1]]="","",F176+Tableau1345[[#This Row],[Colonne3]]-Tableau1345[[#This Row],[Colonne4]])</f>
        <v>1151.4399999999996</v>
      </c>
    </row>
    <row r="178" spans="1:7" x14ac:dyDescent="0.25">
      <c r="A178" s="11">
        <v>44996</v>
      </c>
      <c r="B178" t="s">
        <v>13</v>
      </c>
      <c r="C178" t="s">
        <v>508</v>
      </c>
      <c r="D178" s="33"/>
      <c r="E178" s="17">
        <v>38.799999999999997</v>
      </c>
      <c r="F178" s="16">
        <f>IF(Tableau1345[[#This Row],[Colonne1]]="","",F177+Tableau1345[[#This Row],[Colonne3]]-Tableau1345[[#This Row],[Colonne4]])</f>
        <v>1112.6399999999996</v>
      </c>
      <c r="G178" s="61">
        <v>11</v>
      </c>
    </row>
    <row r="179" spans="1:7" x14ac:dyDescent="0.25">
      <c r="A179" s="11"/>
      <c r="B179" t="s">
        <v>12</v>
      </c>
      <c r="D179" s="33"/>
      <c r="E179" s="17">
        <v>1.52</v>
      </c>
      <c r="F179" s="16">
        <f>IF(Tableau1345[[#This Row],[Colonne1]]="","",F178+Tableau1345[[#This Row],[Colonne3]]-Tableau1345[[#This Row],[Colonne4]])</f>
        <v>1111.1199999999997</v>
      </c>
    </row>
    <row r="180" spans="1:7" x14ac:dyDescent="0.25">
      <c r="A180" s="11"/>
      <c r="B180" t="s">
        <v>13</v>
      </c>
      <c r="C180" t="s">
        <v>25</v>
      </c>
      <c r="D180" s="33"/>
      <c r="E180" s="17">
        <v>3.2</v>
      </c>
      <c r="F180" s="16">
        <f>IF(Tableau1345[[#This Row],[Colonne1]]="","",F179+Tableau1345[[#This Row],[Colonne3]]-Tableau1345[[#This Row],[Colonne4]])</f>
        <v>1107.9199999999996</v>
      </c>
    </row>
    <row r="181" spans="1:7" x14ac:dyDescent="0.25">
      <c r="A181" s="11">
        <v>44997</v>
      </c>
      <c r="B181" t="s">
        <v>189</v>
      </c>
      <c r="C181" t="s">
        <v>509</v>
      </c>
      <c r="D181" s="33"/>
      <c r="E181" s="17">
        <v>10</v>
      </c>
      <c r="F181" s="16">
        <f>IF(Tableau1345[[#This Row],[Colonne1]]="","",F180+Tableau1345[[#This Row],[Colonne3]]-Tableau1345[[#This Row],[Colonne4]])</f>
        <v>1097.9199999999996</v>
      </c>
    </row>
    <row r="182" spans="1:7" x14ac:dyDescent="0.25">
      <c r="A182" s="11"/>
      <c r="B182" t="s">
        <v>12</v>
      </c>
      <c r="D182" s="33"/>
      <c r="E182" s="17">
        <v>1</v>
      </c>
      <c r="F182" s="16">
        <f>IF(Tableau1345[[#This Row],[Colonne1]]="","",F181+Tableau1345[[#This Row],[Colonne3]]-Tableau1345[[#This Row],[Colonne4]])</f>
        <v>1096.9199999999996</v>
      </c>
    </row>
    <row r="183" spans="1:7" x14ac:dyDescent="0.25">
      <c r="A183" s="11">
        <v>44999</v>
      </c>
      <c r="B183" t="s">
        <v>29</v>
      </c>
      <c r="C183" t="s">
        <v>157</v>
      </c>
      <c r="D183" s="71"/>
      <c r="E183" s="18">
        <v>209.72</v>
      </c>
      <c r="F183" s="16">
        <f>IF(Tableau1345[[#This Row],[Colonne1]]="","",F182+Tableau1345[[#This Row],[Colonne3]]-Tableau1345[[#This Row],[Colonne4]])</f>
        <v>887.19999999999959</v>
      </c>
    </row>
    <row r="184" spans="1:7" x14ac:dyDescent="0.25">
      <c r="A184" s="11"/>
      <c r="B184" t="s">
        <v>13</v>
      </c>
      <c r="C184" t="s">
        <v>477</v>
      </c>
      <c r="D184" s="72"/>
      <c r="E184" s="18">
        <v>5.54</v>
      </c>
      <c r="F184" s="16">
        <f>IF(Tableau1345[[#This Row],[Colonne1]]="","",F183+Tableau1345[[#This Row],[Colonne3]]-Tableau1345[[#This Row],[Colonne4]])</f>
        <v>881.65999999999963</v>
      </c>
    </row>
    <row r="185" spans="1:7" x14ac:dyDescent="0.25">
      <c r="A185" s="11">
        <v>45000</v>
      </c>
      <c r="B185" t="s">
        <v>15</v>
      </c>
      <c r="C185" t="s">
        <v>510</v>
      </c>
      <c r="D185" s="33">
        <v>1</v>
      </c>
      <c r="E185" s="17"/>
      <c r="F185" s="16">
        <f>IF(Tableau1345[[#This Row],[Colonne1]]="","",F184+Tableau1345[[#This Row],[Colonne3]]-Tableau1345[[#This Row],[Colonne4]])</f>
        <v>882.65999999999963</v>
      </c>
    </row>
    <row r="186" spans="1:7" x14ac:dyDescent="0.25">
      <c r="B186" t="s">
        <v>13</v>
      </c>
      <c r="C186" t="s">
        <v>14</v>
      </c>
      <c r="D186" s="33"/>
      <c r="E186" s="17">
        <v>135.5</v>
      </c>
      <c r="F186" s="16">
        <f>IF(Tableau1345[[#This Row],[Colonne1]]="","",F185+Tableau1345[[#This Row],[Colonne3]]-Tableau1345[[#This Row],[Colonne4]])</f>
        <v>747.15999999999963</v>
      </c>
    </row>
    <row r="187" spans="1:7" x14ac:dyDescent="0.25">
      <c r="A187" s="11"/>
      <c r="B187" t="s">
        <v>12</v>
      </c>
      <c r="D187" s="33"/>
      <c r="E187" s="17">
        <v>0.46</v>
      </c>
      <c r="F187" s="16">
        <f>IF(Tableau1345[[#This Row],[Colonne1]]="","",F186+Tableau1345[[#This Row],[Colonne3]]-Tableau1345[[#This Row],[Colonne4]])</f>
        <v>746.69999999999959</v>
      </c>
    </row>
    <row r="188" spans="1:7" x14ac:dyDescent="0.25">
      <c r="A188" s="11">
        <v>45002</v>
      </c>
      <c r="B188" t="s">
        <v>44</v>
      </c>
      <c r="C188" t="s">
        <v>496</v>
      </c>
      <c r="D188" s="33"/>
      <c r="E188" s="17">
        <v>90.59</v>
      </c>
      <c r="F188" s="16">
        <f>IF(Tableau1345[[#This Row],[Colonne1]]="","",F187+Tableau1345[[#This Row],[Colonne3]]-Tableau1345[[#This Row],[Colonne4]])</f>
        <v>656.10999999999956</v>
      </c>
    </row>
    <row r="189" spans="1:7" x14ac:dyDescent="0.25">
      <c r="B189" t="s">
        <v>19</v>
      </c>
      <c r="C189" t="s">
        <v>375</v>
      </c>
      <c r="D189" s="33"/>
      <c r="E189" s="17">
        <v>15.9</v>
      </c>
      <c r="F189" s="16">
        <f>IF(Tableau1345[[#This Row],[Colonne1]]="","",F188+Tableau1345[[#This Row],[Colonne3]]-Tableau1345[[#This Row],[Colonne4]])</f>
        <v>640.20999999999958</v>
      </c>
    </row>
    <row r="190" spans="1:7" x14ac:dyDescent="0.25">
      <c r="A190" s="11"/>
      <c r="B190" t="s">
        <v>13</v>
      </c>
      <c r="C190" t="s">
        <v>477</v>
      </c>
      <c r="D190" s="33"/>
      <c r="E190" s="17">
        <v>15.28</v>
      </c>
      <c r="F190" s="16">
        <f>IF(Tableau1345[[#This Row],[Colonne1]]="","",F189+Tableau1345[[#This Row],[Colonne3]]-Tableau1345[[#This Row],[Colonne4]])</f>
        <v>624.92999999999961</v>
      </c>
    </row>
    <row r="191" spans="1:7" x14ac:dyDescent="0.25">
      <c r="A191" s="11"/>
      <c r="B191" t="s">
        <v>19</v>
      </c>
      <c r="C191" t="s">
        <v>93</v>
      </c>
      <c r="D191" s="33"/>
      <c r="E191" s="17">
        <v>9.3000000000000007</v>
      </c>
      <c r="F191" s="16">
        <f>IF(Tableau1345[[#This Row],[Colonne1]]="","",F190+Tableau1345[[#This Row],[Colonne3]]-Tableau1345[[#This Row],[Colonne4]])</f>
        <v>615.62999999999965</v>
      </c>
    </row>
    <row r="192" spans="1:7" x14ac:dyDescent="0.25">
      <c r="B192" t="s">
        <v>276</v>
      </c>
      <c r="C192" t="s">
        <v>53</v>
      </c>
      <c r="D192" s="33"/>
      <c r="E192" s="17">
        <v>5.68</v>
      </c>
      <c r="F192" s="16">
        <f>IF(Tableau1345[[#This Row],[Colonne1]]="","",F191+Tableau1345[[#This Row],[Colonne3]]-Tableau1345[[#This Row],[Colonne4]])</f>
        <v>609.9499999999997</v>
      </c>
    </row>
    <row r="193" spans="1:7" x14ac:dyDescent="0.25">
      <c r="A193" s="11"/>
      <c r="B193" t="s">
        <v>15</v>
      </c>
      <c r="C193" t="s">
        <v>11</v>
      </c>
      <c r="D193" s="33"/>
      <c r="E193" s="17">
        <v>5.6</v>
      </c>
      <c r="F193" s="16">
        <f>IF(Tableau1345[[#This Row],[Colonne1]]="","",F192+Tableau1345[[#This Row],[Colonne3]]-Tableau1345[[#This Row],[Colonne4]])</f>
        <v>604.34999999999968</v>
      </c>
    </row>
    <row r="194" spans="1:7" x14ac:dyDescent="0.25">
      <c r="A194" s="11">
        <v>45003</v>
      </c>
      <c r="B194" t="s">
        <v>49</v>
      </c>
      <c r="C194" t="s">
        <v>191</v>
      </c>
      <c r="D194" s="33"/>
      <c r="E194" s="17">
        <v>99</v>
      </c>
      <c r="F194" s="16">
        <f>IF(Tableau1345[[#This Row],[Colonne1]]="","",F193+Tableau1345[[#This Row],[Colonne3]]-Tableau1345[[#This Row],[Colonne4]])</f>
        <v>505.34999999999968</v>
      </c>
      <c r="G194" s="61">
        <v>12</v>
      </c>
    </row>
    <row r="195" spans="1:7" x14ac:dyDescent="0.25">
      <c r="A195" s="11"/>
      <c r="B195" t="s">
        <v>146</v>
      </c>
      <c r="C195" t="s">
        <v>511</v>
      </c>
      <c r="D195" s="33"/>
      <c r="E195" s="17">
        <v>11.7</v>
      </c>
      <c r="F195" s="16">
        <f>IF(Tableau1345[[#This Row],[Colonne1]]="","",F194+Tableau1345[[#This Row],[Colonne3]]-Tableau1345[[#This Row],[Colonne4]])</f>
        <v>493.64999999999969</v>
      </c>
    </row>
    <row r="196" spans="1:7" x14ac:dyDescent="0.25">
      <c r="B196" t="s">
        <v>13</v>
      </c>
      <c r="C196" t="s">
        <v>512</v>
      </c>
      <c r="D196" s="33"/>
      <c r="E196" s="17">
        <v>11.3</v>
      </c>
      <c r="F196" s="16">
        <f>IF(Tableau1345[[#This Row],[Colonne1]]="","",F195+Tableau1345[[#This Row],[Colonne3]]-Tableau1345[[#This Row],[Colonne4]])</f>
        <v>482.34999999999968</v>
      </c>
    </row>
    <row r="197" spans="1:7" x14ac:dyDescent="0.25">
      <c r="A197" s="11"/>
      <c r="B197" t="s">
        <v>163</v>
      </c>
      <c r="C197" t="s">
        <v>164</v>
      </c>
      <c r="D197" s="33"/>
      <c r="E197" s="17">
        <v>5.99</v>
      </c>
      <c r="F197" s="16">
        <f>IF(Tableau1345[[#This Row],[Colonne1]]="","",F196+Tableau1345[[#This Row],[Colonne3]]-Tableau1345[[#This Row],[Colonne4]])</f>
        <v>476.35999999999967</v>
      </c>
    </row>
    <row r="198" spans="1:7" x14ac:dyDescent="0.25">
      <c r="A198" s="11"/>
      <c r="B198" t="s">
        <v>49</v>
      </c>
      <c r="C198" t="s">
        <v>191</v>
      </c>
      <c r="D198" s="33"/>
      <c r="E198" s="17">
        <v>5.51</v>
      </c>
      <c r="F198" s="16">
        <f>IF(Tableau1345[[#This Row],[Colonne1]]="","",F197+Tableau1345[[#This Row],[Colonne3]]-Tableau1345[[#This Row],[Colonne4]])</f>
        <v>470.84999999999968</v>
      </c>
    </row>
    <row r="199" spans="1:7" x14ac:dyDescent="0.25">
      <c r="A199" s="11"/>
      <c r="B199" t="s">
        <v>64</v>
      </c>
      <c r="C199" t="s">
        <v>145</v>
      </c>
      <c r="D199" s="33"/>
      <c r="E199" s="17">
        <v>3.28</v>
      </c>
      <c r="F199" s="16">
        <f>IF(Tableau1345[[#This Row],[Colonne1]]="","",F198+Tableau1345[[#This Row],[Colonne3]]-Tableau1345[[#This Row],[Colonne4]])</f>
        <v>467.56999999999971</v>
      </c>
    </row>
    <row r="200" spans="1:7" x14ac:dyDescent="0.25">
      <c r="B200" t="s">
        <v>13</v>
      </c>
      <c r="C200" t="s">
        <v>25</v>
      </c>
      <c r="D200" s="33"/>
      <c r="E200" s="17">
        <v>3.2</v>
      </c>
      <c r="F200" s="16">
        <f>IF(Tableau1345[[#This Row],[Colonne1]]="","",F199+Tableau1345[[#This Row],[Colonne3]]-Tableau1345[[#This Row],[Colonne4]])</f>
        <v>464.36999999999972</v>
      </c>
    </row>
    <row r="201" spans="1:7" x14ac:dyDescent="0.25">
      <c r="A201" s="11"/>
      <c r="B201" t="s">
        <v>12</v>
      </c>
      <c r="D201" s="33"/>
      <c r="E201" s="17">
        <v>2.2400000000000002</v>
      </c>
      <c r="F201" s="16">
        <f>IF(Tableau1345[[#This Row],[Colonne1]]="","",F200+Tableau1345[[#This Row],[Colonne3]]-Tableau1345[[#This Row],[Colonne4]])</f>
        <v>462.12999999999971</v>
      </c>
    </row>
    <row r="202" spans="1:7" x14ac:dyDescent="0.25">
      <c r="A202" s="11">
        <v>45004</v>
      </c>
      <c r="B202" t="s">
        <v>12</v>
      </c>
      <c r="D202" s="33"/>
      <c r="E202" s="17">
        <v>3.02</v>
      </c>
      <c r="F202" s="16">
        <f>IF(Tableau1345[[#This Row],[Colonne1]]="","",F201+Tableau1345[[#This Row],[Colonne3]]-Tableau1345[[#This Row],[Colonne4]])</f>
        <v>459.10999999999973</v>
      </c>
    </row>
    <row r="203" spans="1:7" x14ac:dyDescent="0.25">
      <c r="A203" s="11">
        <v>45005</v>
      </c>
      <c r="B203" t="s">
        <v>42</v>
      </c>
      <c r="C203" t="s">
        <v>513</v>
      </c>
      <c r="D203" s="33"/>
      <c r="E203" s="17">
        <v>208</v>
      </c>
      <c r="F203" s="16">
        <f>IF(Tableau1345[[#This Row],[Colonne1]]="","",F202+Tableau1345[[#This Row],[Colonne3]]-Tableau1345[[#This Row],[Colonne4]])</f>
        <v>251.10999999999973</v>
      </c>
    </row>
    <row r="204" spans="1:7" x14ac:dyDescent="0.25">
      <c r="A204" s="11"/>
      <c r="B204" t="s">
        <v>13</v>
      </c>
      <c r="C204" t="s">
        <v>17</v>
      </c>
      <c r="D204" s="33"/>
      <c r="E204" s="17">
        <v>10.11</v>
      </c>
      <c r="F204" s="16">
        <f>IF(Tableau1345[[#This Row],[Colonne1]]="","",F203+Tableau1345[[#This Row],[Colonne3]]-Tableau1345[[#This Row],[Colonne4]])</f>
        <v>240.99999999999972</v>
      </c>
    </row>
    <row r="205" spans="1:7" x14ac:dyDescent="0.25">
      <c r="A205" s="11">
        <v>45006</v>
      </c>
      <c r="B205" t="s">
        <v>12</v>
      </c>
      <c r="D205" s="33"/>
      <c r="E205" s="17">
        <v>0.89</v>
      </c>
      <c r="F205" s="16">
        <f>IF(Tableau1345[[#This Row],[Colonne1]]="","",F204+Tableau1345[[#This Row],[Colonne3]]-Tableau1345[[#This Row],[Colonne4]])</f>
        <v>240.10999999999973</v>
      </c>
    </row>
    <row r="206" spans="1:7" x14ac:dyDescent="0.25">
      <c r="A206" s="11">
        <v>45007</v>
      </c>
      <c r="B206" t="s">
        <v>13</v>
      </c>
      <c r="C206" t="s">
        <v>14</v>
      </c>
      <c r="D206" s="33"/>
      <c r="E206" s="17">
        <v>139.5</v>
      </c>
      <c r="F206" s="16">
        <f>IF(Tableau1345[[#This Row],[Colonne1]]="","",F205+Tableau1345[[#This Row],[Colonne3]]-Tableau1345[[#This Row],[Colonne4]])</f>
        <v>100.60999999999973</v>
      </c>
    </row>
    <row r="207" spans="1:7" x14ac:dyDescent="0.25">
      <c r="A207" s="11"/>
      <c r="B207" t="s">
        <v>13</v>
      </c>
      <c r="C207" t="s">
        <v>124</v>
      </c>
      <c r="D207" s="33"/>
      <c r="E207" s="17">
        <v>10.7</v>
      </c>
      <c r="F207" s="16">
        <f>IF(Tableau1345[[#This Row],[Colonne1]]="","",F206+Tableau1345[[#This Row],[Colonne3]]-Tableau1345[[#This Row],[Colonne4]])</f>
        <v>89.909999999999727</v>
      </c>
    </row>
    <row r="208" spans="1:7" x14ac:dyDescent="0.25">
      <c r="A208" s="11"/>
      <c r="B208" t="s">
        <v>13</v>
      </c>
      <c r="C208" t="s">
        <v>25</v>
      </c>
      <c r="D208" s="33"/>
      <c r="E208" s="17">
        <v>3.2</v>
      </c>
      <c r="F208" s="16">
        <f>IF(Tableau1345[[#This Row],[Colonne1]]="","",F207+Tableau1345[[#This Row],[Colonne3]]-Tableau1345[[#This Row],[Colonne4]])</f>
        <v>86.709999999999724</v>
      </c>
    </row>
    <row r="209" spans="1:7" x14ac:dyDescent="0.25">
      <c r="A209" s="11">
        <v>45008</v>
      </c>
      <c r="B209" t="s">
        <v>15</v>
      </c>
      <c r="C209" t="s">
        <v>514</v>
      </c>
      <c r="D209" s="33"/>
      <c r="E209" s="17">
        <v>45</v>
      </c>
      <c r="F209" s="16">
        <f>IF(Tableau1345[[#This Row],[Colonne1]]="","",F208+Tableau1345[[#This Row],[Colonne3]]-Tableau1345[[#This Row],[Colonne4]])</f>
        <v>41.709999999999724</v>
      </c>
    </row>
    <row r="210" spans="1:7" x14ac:dyDescent="0.25">
      <c r="A210" s="11"/>
      <c r="B210" t="s">
        <v>19</v>
      </c>
      <c r="C210" t="s">
        <v>375</v>
      </c>
      <c r="D210" s="33"/>
      <c r="E210" s="17">
        <v>13.7</v>
      </c>
      <c r="F210" s="16">
        <f>IF(Tableau1345[[#This Row],[Colonne1]]="","",F209+Tableau1345[[#This Row],[Colonne3]]-Tableau1345[[#This Row],[Colonne4]])</f>
        <v>28.009999999999724</v>
      </c>
    </row>
    <row r="211" spans="1:7" x14ac:dyDescent="0.25">
      <c r="A211" s="11"/>
      <c r="B211" t="s">
        <v>12</v>
      </c>
      <c r="D211" s="33"/>
      <c r="E211" s="17">
        <v>1.1000000000000001</v>
      </c>
      <c r="F211" s="16">
        <f>IF(Tableau1345[[#This Row],[Colonne1]]="","",F210+Tableau1345[[#This Row],[Colonne3]]-Tableau1345[[#This Row],[Colonne4]])</f>
        <v>26.909999999999723</v>
      </c>
    </row>
    <row r="212" spans="1:7" x14ac:dyDescent="0.25">
      <c r="A212" s="11">
        <v>45009</v>
      </c>
      <c r="B212" t="s">
        <v>4</v>
      </c>
      <c r="D212" s="33">
        <v>2194.34</v>
      </c>
      <c r="E212" s="17"/>
      <c r="F212" s="16">
        <f>IF(Tableau1345[[#This Row],[Colonne1]]="","",F211+Tableau1345[[#This Row],[Colonne3]]-Tableau1345[[#This Row],[Colonne4]])</f>
        <v>2221.25</v>
      </c>
    </row>
    <row r="213" spans="1:7" x14ac:dyDescent="0.25">
      <c r="A213" s="11"/>
      <c r="B213" t="s">
        <v>13</v>
      </c>
      <c r="C213" t="s">
        <v>477</v>
      </c>
      <c r="D213" s="33"/>
      <c r="E213" s="17">
        <v>17.89</v>
      </c>
      <c r="F213" s="16">
        <f>IF(Tableau1345[[#This Row],[Colonne1]]="","",F212+Tableau1345[[#This Row],[Colonne3]]-Tableau1345[[#This Row],[Colonne4]])</f>
        <v>2203.36</v>
      </c>
    </row>
    <row r="214" spans="1:7" x14ac:dyDescent="0.25">
      <c r="B214" t="s">
        <v>19</v>
      </c>
      <c r="C214" t="s">
        <v>318</v>
      </c>
      <c r="D214" s="33"/>
      <c r="E214" s="17">
        <v>14.3</v>
      </c>
      <c r="F214" s="16">
        <f>IF(Tableau1345[[#This Row],[Colonne1]]="","",F213+Tableau1345[[#This Row],[Colonne3]]-Tableau1345[[#This Row],[Colonne4]])</f>
        <v>2189.06</v>
      </c>
    </row>
    <row r="215" spans="1:7" x14ac:dyDescent="0.25">
      <c r="A215" s="11"/>
      <c r="B215" t="s">
        <v>15</v>
      </c>
      <c r="C215" t="s">
        <v>11</v>
      </c>
      <c r="D215" s="33"/>
      <c r="E215" s="17">
        <v>3.65</v>
      </c>
      <c r="F215" s="16">
        <f>IF(Tableau1345[[#This Row],[Colonne1]]="","",F214+Tableau1345[[#This Row],[Colonne3]]-Tableau1345[[#This Row],[Colonne4]])</f>
        <v>2185.41</v>
      </c>
    </row>
    <row r="216" spans="1:7" x14ac:dyDescent="0.25">
      <c r="A216" s="11"/>
      <c r="B216" t="s">
        <v>12</v>
      </c>
      <c r="D216" s="33"/>
      <c r="E216" s="17">
        <v>0.3</v>
      </c>
      <c r="F216" s="16">
        <f>IF(Tableau1345[[#This Row],[Colonne1]]="","",F215+Tableau1345[[#This Row],[Colonne3]]-Tableau1345[[#This Row],[Colonne4]])</f>
        <v>2185.1099999999997</v>
      </c>
    </row>
    <row r="217" spans="1:7" x14ac:dyDescent="0.25">
      <c r="A217" s="11">
        <v>45010</v>
      </c>
      <c r="B217" t="s">
        <v>26</v>
      </c>
      <c r="C217" t="s">
        <v>27</v>
      </c>
      <c r="D217" s="33"/>
      <c r="E217" s="17">
        <v>215</v>
      </c>
      <c r="F217" s="16">
        <f>IF(Tableau1345[[#This Row],[Colonne1]]="","",F216+Tableau1345[[#This Row],[Colonne3]]-Tableau1345[[#This Row],[Colonne4]])</f>
        <v>1970.1099999999997</v>
      </c>
      <c r="G217" s="61">
        <v>13</v>
      </c>
    </row>
    <row r="218" spans="1:7" x14ac:dyDescent="0.25">
      <c r="B218" t="s">
        <v>15</v>
      </c>
      <c r="C218" t="s">
        <v>500</v>
      </c>
      <c r="D218" s="33"/>
      <c r="E218" s="17">
        <v>110</v>
      </c>
      <c r="F218" s="16">
        <f>IF(Tableau1345[[#This Row],[Colonne1]]="","",F217+Tableau1345[[#This Row],[Colonne3]]-Tableau1345[[#This Row],[Colonne4]])</f>
        <v>1860.1099999999997</v>
      </c>
    </row>
    <row r="219" spans="1:7" x14ac:dyDescent="0.25">
      <c r="A219" s="11"/>
      <c r="B219" t="s">
        <v>33</v>
      </c>
      <c r="C219" t="s">
        <v>515</v>
      </c>
      <c r="D219" s="33"/>
      <c r="E219" s="17">
        <v>100</v>
      </c>
      <c r="F219" s="16">
        <f>IF(Tableau1345[[#This Row],[Colonne1]]="","",F218+Tableau1345[[#This Row],[Colonne3]]-Tableau1345[[#This Row],[Colonne4]])</f>
        <v>1760.1099999999997</v>
      </c>
    </row>
    <row r="220" spans="1:7" x14ac:dyDescent="0.25">
      <c r="A220" s="11"/>
      <c r="B220" t="s">
        <v>49</v>
      </c>
      <c r="C220" t="s">
        <v>334</v>
      </c>
      <c r="D220" s="33"/>
      <c r="E220" s="17">
        <v>85</v>
      </c>
      <c r="F220" s="16">
        <f>IF(Tableau1345[[#This Row],[Colonne1]]="","",F219+Tableau1345[[#This Row],[Colonne3]]-Tableau1345[[#This Row],[Colonne4]])</f>
        <v>1675.1099999999997</v>
      </c>
    </row>
    <row r="221" spans="1:7" x14ac:dyDescent="0.25">
      <c r="A221" s="11"/>
      <c r="B221" t="s">
        <v>13</v>
      </c>
      <c r="C221" t="s">
        <v>580</v>
      </c>
      <c r="D221" s="33"/>
      <c r="E221" s="17">
        <v>28.45</v>
      </c>
      <c r="F221" s="16">
        <f>IF(Tableau1345[[#This Row],[Colonne1]]="","",F220+Tableau1345[[#This Row],[Colonne3]]-Tableau1345[[#This Row],[Colonne4]])</f>
        <v>1646.6599999999996</v>
      </c>
    </row>
    <row r="222" spans="1:7" x14ac:dyDescent="0.25">
      <c r="B222" t="s">
        <v>15</v>
      </c>
      <c r="C222" t="s">
        <v>485</v>
      </c>
      <c r="D222" s="33"/>
      <c r="E222" s="17">
        <v>28</v>
      </c>
      <c r="F222" s="16">
        <f>IF(Tableau1345[[#This Row],[Colonne1]]="","",F221+Tableau1345[[#This Row],[Colonne3]]-Tableau1345[[#This Row],[Colonne4]])</f>
        <v>1618.6599999999996</v>
      </c>
    </row>
    <row r="223" spans="1:7" x14ac:dyDescent="0.25">
      <c r="A223" s="11"/>
      <c r="B223" t="s">
        <v>13</v>
      </c>
      <c r="C223" t="s">
        <v>24</v>
      </c>
      <c r="D223" s="33"/>
      <c r="E223" s="17">
        <v>13.74</v>
      </c>
      <c r="F223" s="16">
        <f>IF(Tableau1345[[#This Row],[Colonne1]]="","",F222+Tableau1345[[#This Row],[Colonne3]]-Tableau1345[[#This Row],[Colonne4]])</f>
        <v>1604.9199999999996</v>
      </c>
    </row>
    <row r="224" spans="1:7" x14ac:dyDescent="0.25">
      <c r="A224" s="11"/>
      <c r="B224" t="s">
        <v>13</v>
      </c>
      <c r="C224" t="s">
        <v>25</v>
      </c>
      <c r="D224" s="33"/>
      <c r="E224" s="17">
        <v>11.6</v>
      </c>
      <c r="F224" s="16">
        <f>IF(Tableau1345[[#This Row],[Colonne1]]="","",F223+Tableau1345[[#This Row],[Colonne3]]-Tableau1345[[#This Row],[Colonne4]])</f>
        <v>1593.3199999999997</v>
      </c>
    </row>
    <row r="225" spans="1:6" x14ac:dyDescent="0.25">
      <c r="A225" s="11"/>
      <c r="B225" t="s">
        <v>12</v>
      </c>
      <c r="D225" s="33"/>
      <c r="E225" s="17">
        <v>1.1599999999999999</v>
      </c>
      <c r="F225" s="16">
        <f>IF(Tableau1345[[#This Row],[Colonne1]]="","",F224+Tableau1345[[#This Row],[Colonne3]]-Tableau1345[[#This Row],[Colonne4]])</f>
        <v>1592.1599999999996</v>
      </c>
    </row>
    <row r="226" spans="1:6" x14ac:dyDescent="0.25">
      <c r="A226" s="11">
        <v>45011</v>
      </c>
      <c r="B226" t="s">
        <v>12</v>
      </c>
      <c r="D226" s="33"/>
      <c r="E226" s="17">
        <v>1.21</v>
      </c>
      <c r="F226" s="16">
        <f>IF(Tableau1345[[#This Row],[Colonne1]]="","",F225+Tableau1345[[#This Row],[Colonne3]]-Tableau1345[[#This Row],[Colonne4]])</f>
        <v>1590.9499999999996</v>
      </c>
    </row>
    <row r="227" spans="1:6" x14ac:dyDescent="0.25">
      <c r="A227" s="11">
        <v>45013</v>
      </c>
      <c r="B227" t="s">
        <v>64</v>
      </c>
      <c r="C227" t="s">
        <v>516</v>
      </c>
      <c r="D227" s="33"/>
      <c r="E227" s="17">
        <v>15.5</v>
      </c>
      <c r="F227" s="16">
        <f>IF(Tableau1345[[#This Row],[Colonne1]]="","",F226+Tableau1345[[#This Row],[Colonne3]]-Tableau1345[[#This Row],[Colonne4]])</f>
        <v>1575.4499999999996</v>
      </c>
    </row>
    <row r="228" spans="1:6" x14ac:dyDescent="0.25">
      <c r="A228" s="11">
        <v>45014</v>
      </c>
      <c r="B228" t="s">
        <v>57</v>
      </c>
      <c r="C228" t="s">
        <v>517</v>
      </c>
      <c r="D228" s="33">
        <v>5</v>
      </c>
      <c r="E228" s="17"/>
      <c r="F228" s="16">
        <f>IF(Tableau1345[[#This Row],[Colonne1]]="","",F227+Tableau1345[[#This Row],[Colonne3]]-Tableau1345[[#This Row],[Colonne4]])</f>
        <v>1580.4499999999996</v>
      </c>
    </row>
    <row r="229" spans="1:6" x14ac:dyDescent="0.25">
      <c r="A229" s="11"/>
      <c r="B229" t="s">
        <v>13</v>
      </c>
      <c r="C229" t="s">
        <v>14</v>
      </c>
      <c r="D229" s="33"/>
      <c r="E229" s="17">
        <v>127.03</v>
      </c>
      <c r="F229" s="16">
        <f>IF(Tableau1345[[#This Row],[Colonne1]]="","",F228+Tableau1345[[#This Row],[Colonne3]]-Tableau1345[[#This Row],[Colonne4]])</f>
        <v>1453.4199999999996</v>
      </c>
    </row>
    <row r="230" spans="1:6" x14ac:dyDescent="0.25">
      <c r="A230" s="11"/>
      <c r="B230" t="s">
        <v>29</v>
      </c>
      <c r="C230" t="s">
        <v>518</v>
      </c>
      <c r="D230" s="33"/>
      <c r="E230" s="17">
        <v>68.45</v>
      </c>
      <c r="F230" s="16">
        <f>IF(Tableau1345[[#This Row],[Colonne1]]="","",F229+Tableau1345[[#This Row],[Colonne3]]-Tableau1345[[#This Row],[Colonne4]])</f>
        <v>1384.9699999999996</v>
      </c>
    </row>
    <row r="231" spans="1:6" x14ac:dyDescent="0.25">
      <c r="A231" s="11"/>
      <c r="B231" t="s">
        <v>13</v>
      </c>
      <c r="C231" t="s">
        <v>23</v>
      </c>
      <c r="D231" s="33"/>
      <c r="E231" s="17">
        <v>6.66</v>
      </c>
      <c r="F231" s="16">
        <f>IF(Tableau1345[[#This Row],[Colonne1]]="","",F230+Tableau1345[[#This Row],[Colonne3]]-Tableau1345[[#This Row],[Colonne4]])</f>
        <v>1378.3099999999995</v>
      </c>
    </row>
    <row r="232" spans="1:6" x14ac:dyDescent="0.25">
      <c r="A232" s="11"/>
      <c r="B232" t="s">
        <v>12</v>
      </c>
      <c r="D232" s="33"/>
      <c r="E232" s="17">
        <v>0.5</v>
      </c>
      <c r="F232" s="16">
        <f>IF(Tableau1345[[#This Row],[Colonne1]]="","",F231+Tableau1345[[#This Row],[Colonne3]]-Tableau1345[[#This Row],[Colonne4]])</f>
        <v>1377.8099999999995</v>
      </c>
    </row>
    <row r="233" spans="1:6" x14ac:dyDescent="0.25">
      <c r="A233" s="11">
        <v>45015</v>
      </c>
      <c r="B233" t="s">
        <v>57</v>
      </c>
      <c r="C233" t="s">
        <v>519</v>
      </c>
      <c r="D233" s="33">
        <v>41.56</v>
      </c>
      <c r="E233" s="17"/>
      <c r="F233" s="16">
        <f>IF(Tableau1345[[#This Row],[Colonne1]]="","",F232+Tableau1345[[#This Row],[Colonne3]]-Tableau1345[[#This Row],[Colonne4]])</f>
        <v>1419.3699999999994</v>
      </c>
    </row>
    <row r="234" spans="1:6" x14ac:dyDescent="0.25">
      <c r="A234" s="11"/>
      <c r="B234" t="s">
        <v>13</v>
      </c>
      <c r="C234" t="s">
        <v>25</v>
      </c>
      <c r="D234" s="33"/>
      <c r="E234" s="17">
        <v>7.1</v>
      </c>
      <c r="F234" s="16">
        <f>IF(Tableau1345[[#This Row],[Colonne1]]="","",F233+Tableau1345[[#This Row],[Colonne3]]-Tableau1345[[#This Row],[Colonne4]])</f>
        <v>1412.2699999999995</v>
      </c>
    </row>
    <row r="235" spans="1:6" x14ac:dyDescent="0.25">
      <c r="A235" s="11"/>
      <c r="B235" t="s">
        <v>12</v>
      </c>
      <c r="D235" s="33"/>
      <c r="E235" s="17">
        <v>0.34</v>
      </c>
      <c r="F235" s="16">
        <f>IF(Tableau1345[[#This Row],[Colonne1]]="","",F234+Tableau1345[[#This Row],[Colonne3]]-Tableau1345[[#This Row],[Colonne4]])</f>
        <v>1411.9299999999996</v>
      </c>
    </row>
    <row r="236" spans="1:6" x14ac:dyDescent="0.25">
      <c r="A236" s="11">
        <v>45016</v>
      </c>
      <c r="B236" t="s">
        <v>15</v>
      </c>
      <c r="C236" t="s">
        <v>520</v>
      </c>
      <c r="D236" s="33"/>
      <c r="E236" s="17">
        <v>17.989999999999998</v>
      </c>
      <c r="F236" s="16">
        <f>IF(Tableau1345[[#This Row],[Colonne1]]="","",F235+Tableau1345[[#This Row],[Colonne3]]-Tableau1345[[#This Row],[Colonne4]])</f>
        <v>1393.9399999999996</v>
      </c>
    </row>
    <row r="237" spans="1:6" x14ac:dyDescent="0.25">
      <c r="A237" s="11"/>
      <c r="B237" t="s">
        <v>15</v>
      </c>
      <c r="C237" t="s">
        <v>520</v>
      </c>
      <c r="D237" s="33"/>
      <c r="E237" s="17">
        <v>17.989999999999998</v>
      </c>
      <c r="F237" s="16">
        <f>IF(Tableau1345[[#This Row],[Colonne1]]="","",F236+Tableau1345[[#This Row],[Colonne3]]-Tableau1345[[#This Row],[Colonne4]])</f>
        <v>1375.9499999999996</v>
      </c>
    </row>
    <row r="238" spans="1:6" x14ac:dyDescent="0.25">
      <c r="B238" t="s">
        <v>13</v>
      </c>
      <c r="C238" t="s">
        <v>477</v>
      </c>
      <c r="D238" s="33"/>
      <c r="E238" s="17">
        <v>15.71</v>
      </c>
      <c r="F238" s="16">
        <f>IF(Tableau1345[[#This Row],[Colonne1]]="","",F237+Tableau1345[[#This Row],[Colonne3]]-Tableau1345[[#This Row],[Colonne4]])</f>
        <v>1360.2399999999996</v>
      </c>
    </row>
    <row r="239" spans="1:6" x14ac:dyDescent="0.25">
      <c r="A239" s="11"/>
      <c r="B239" t="s">
        <v>19</v>
      </c>
      <c r="C239" t="s">
        <v>93</v>
      </c>
      <c r="D239" s="33"/>
      <c r="E239" s="17">
        <v>9.3000000000000007</v>
      </c>
      <c r="F239" s="16">
        <f>IF(Tableau1345[[#This Row],[Colonne1]]="","",F238+Tableau1345[[#This Row],[Colonne3]]-Tableau1345[[#This Row],[Colonne4]])</f>
        <v>1350.9399999999996</v>
      </c>
    </row>
    <row r="240" spans="1:6" x14ac:dyDescent="0.25">
      <c r="A240" s="11"/>
      <c r="B240" t="s">
        <v>15</v>
      </c>
      <c r="C240" t="s">
        <v>11</v>
      </c>
      <c r="D240" s="33"/>
      <c r="E240" s="17">
        <v>4.8499999999999996</v>
      </c>
      <c r="F240" s="16">
        <f>IF(Tableau1345[[#This Row],[Colonne1]]="","",F239+Tableau1345[[#This Row],[Colonne3]]-Tableau1345[[#This Row],[Colonne4]])</f>
        <v>1346.0899999999997</v>
      </c>
    </row>
    <row r="241" spans="1:7" x14ac:dyDescent="0.25">
      <c r="A241" s="11"/>
      <c r="B241" t="s">
        <v>12</v>
      </c>
      <c r="D241" s="33"/>
      <c r="E241" s="17">
        <v>0.9</v>
      </c>
      <c r="F241" s="59">
        <f>IF(Tableau1345[[#This Row],[Colonne1]]="","",F240+Tableau1345[[#This Row],[Colonne3]]-Tableau1345[[#This Row],[Colonne4]])</f>
        <v>1345.1899999999996</v>
      </c>
    </row>
    <row r="242" spans="1:7" x14ac:dyDescent="0.25">
      <c r="A242" s="11">
        <v>45017</v>
      </c>
      <c r="B242" t="s">
        <v>13</v>
      </c>
      <c r="C242" t="s">
        <v>124</v>
      </c>
      <c r="D242" s="33"/>
      <c r="E242" s="17">
        <v>18</v>
      </c>
      <c r="F242" s="73">
        <f>IF(Tableau1345[[#This Row],[Colonne1]]="","",F241+Tableau1345[[#This Row],[Colonne3]]-Tableau1345[[#This Row],[Colonne4]])</f>
        <v>1327.1899999999996</v>
      </c>
      <c r="G242" s="61">
        <v>14</v>
      </c>
    </row>
    <row r="243" spans="1:7" x14ac:dyDescent="0.25">
      <c r="A243" s="11"/>
      <c r="B243" t="s">
        <v>13</v>
      </c>
      <c r="C243" t="s">
        <v>123</v>
      </c>
      <c r="D243" s="33"/>
      <c r="E243" s="17">
        <v>11.9</v>
      </c>
      <c r="F243" s="16">
        <f>IF(Tableau1345[[#This Row],[Colonne1]]="","",F242+Tableau1345[[#This Row],[Colonne3]]-Tableau1345[[#This Row],[Colonne4]])</f>
        <v>1315.2899999999995</v>
      </c>
    </row>
    <row r="244" spans="1:7" x14ac:dyDescent="0.25">
      <c r="A244" s="11"/>
      <c r="B244" t="s">
        <v>13</v>
      </c>
      <c r="C244" t="s">
        <v>25</v>
      </c>
      <c r="D244" s="33"/>
      <c r="E244" s="17">
        <v>6.4</v>
      </c>
      <c r="F244" s="16">
        <f>IF(Tableau1345[[#This Row],[Colonne1]]="","",F243+Tableau1345[[#This Row],[Colonne3]]-Tableau1345[[#This Row],[Colonne4]])</f>
        <v>1308.8899999999994</v>
      </c>
    </row>
    <row r="245" spans="1:7" x14ac:dyDescent="0.25">
      <c r="A245" s="11"/>
      <c r="B245" t="s">
        <v>12</v>
      </c>
      <c r="D245" s="33"/>
      <c r="E245" s="17">
        <v>1.1599999999999999</v>
      </c>
      <c r="F245" s="16">
        <f>IF(Tableau1345[[#This Row],[Colonne1]]="","",F244+Tableau1345[[#This Row],[Colonne3]]-Tableau1345[[#This Row],[Colonne4]])</f>
        <v>1307.7299999999993</v>
      </c>
    </row>
    <row r="246" spans="1:7" x14ac:dyDescent="0.25">
      <c r="A246" s="11">
        <v>45018</v>
      </c>
      <c r="B246" t="s">
        <v>12</v>
      </c>
      <c r="D246" s="33"/>
      <c r="E246" s="17">
        <v>0.7</v>
      </c>
      <c r="F246" s="16">
        <f>IF(Tableau1345[[#This Row],[Colonne1]]="","",F245+Tableau1345[[#This Row],[Colonne3]]-Tableau1345[[#This Row],[Colonne4]])</f>
        <v>1307.0299999999993</v>
      </c>
    </row>
    <row r="247" spans="1:7" x14ac:dyDescent="0.25">
      <c r="A247" s="11">
        <v>45019</v>
      </c>
      <c r="B247" t="s">
        <v>13</v>
      </c>
      <c r="C247" t="s">
        <v>521</v>
      </c>
      <c r="D247" s="33"/>
      <c r="E247" s="17">
        <v>7.6</v>
      </c>
      <c r="F247" s="16">
        <f>IF(Tableau1345[[#This Row],[Colonne1]]="","",F246+Tableau1345[[#This Row],[Colonne3]]-Tableau1345[[#This Row],[Colonne4]])</f>
        <v>1299.4299999999994</v>
      </c>
    </row>
    <row r="248" spans="1:7" x14ac:dyDescent="0.25">
      <c r="A248" s="11">
        <v>45020</v>
      </c>
      <c r="B248" s="11" t="s">
        <v>29</v>
      </c>
      <c r="C248" t="s">
        <v>522</v>
      </c>
      <c r="D248" s="33"/>
      <c r="E248" s="17">
        <v>2</v>
      </c>
      <c r="F248" s="16">
        <f>IF(Tableau1345[[#This Row],[Colonne1]]="","",F247+Tableau1345[[#This Row],[Colonne3]]-Tableau1345[[#This Row],[Colonne4]])</f>
        <v>1297.4299999999994</v>
      </c>
    </row>
    <row r="249" spans="1:7" x14ac:dyDescent="0.25">
      <c r="B249" t="s">
        <v>12</v>
      </c>
      <c r="D249" s="33"/>
      <c r="E249" s="17">
        <v>0.4</v>
      </c>
      <c r="F249" s="16">
        <f>IF(Tableau1345[[#This Row],[Colonne1]]="","",F248+Tableau1345[[#This Row],[Colonne3]]-Tableau1345[[#This Row],[Colonne4]])</f>
        <v>1297.0299999999993</v>
      </c>
    </row>
    <row r="250" spans="1:7" x14ac:dyDescent="0.25">
      <c r="A250" s="11">
        <v>45021</v>
      </c>
      <c r="B250" t="s">
        <v>88</v>
      </c>
      <c r="C250" t="s">
        <v>523</v>
      </c>
      <c r="D250" s="33"/>
      <c r="E250" s="17">
        <v>155.91999999999999</v>
      </c>
      <c r="F250" s="16">
        <f>IF(Tableau1345[[#This Row],[Colonne1]]="","",F249+Tableau1345[[#This Row],[Colonne3]]-Tableau1345[[#This Row],[Colonne4]])</f>
        <v>1141.1099999999992</v>
      </c>
    </row>
    <row r="251" spans="1:7" x14ac:dyDescent="0.25">
      <c r="A251" s="11"/>
      <c r="B251" t="s">
        <v>13</v>
      </c>
      <c r="C251" t="s">
        <v>14</v>
      </c>
      <c r="D251" s="33"/>
      <c r="E251" s="17">
        <v>130.21</v>
      </c>
      <c r="F251" s="16">
        <f>IF(Tableau1345[[#This Row],[Colonne1]]="","",F250+Tableau1345[[#This Row],[Colonne3]]-Tableau1345[[#This Row],[Colonne4]])</f>
        <v>1010.8999999999992</v>
      </c>
    </row>
    <row r="252" spans="1:7" x14ac:dyDescent="0.25">
      <c r="A252" s="11"/>
      <c r="B252" t="s">
        <v>13</v>
      </c>
      <c r="C252" t="s">
        <v>123</v>
      </c>
      <c r="D252" s="33"/>
      <c r="E252" s="17">
        <v>3.6</v>
      </c>
      <c r="F252" s="16">
        <f>IF(Tableau1345[[#This Row],[Colonne1]]="","",F251+Tableau1345[[#This Row],[Colonne3]]-Tableau1345[[#This Row],[Colonne4]])</f>
        <v>1007.2999999999992</v>
      </c>
    </row>
    <row r="253" spans="1:7" x14ac:dyDescent="0.25">
      <c r="A253" s="11">
        <v>45022</v>
      </c>
      <c r="B253" s="11" t="s">
        <v>57</v>
      </c>
      <c r="C253" t="s">
        <v>524</v>
      </c>
      <c r="D253" s="33"/>
      <c r="E253" s="17">
        <v>31.5</v>
      </c>
      <c r="F253" s="16">
        <f>IF(Tableau1345[[#This Row],[Colonne1]]="","",F252+Tableau1345[[#This Row],[Colonne3]]-Tableau1345[[#This Row],[Colonne4]])</f>
        <v>975.79999999999916</v>
      </c>
    </row>
    <row r="254" spans="1:7" x14ac:dyDescent="0.25">
      <c r="A254" s="11"/>
      <c r="B254" t="s">
        <v>135</v>
      </c>
      <c r="C254" t="s">
        <v>525</v>
      </c>
      <c r="D254" s="33"/>
      <c r="E254" s="17">
        <v>24.91</v>
      </c>
      <c r="F254" s="16">
        <f>IF(Tableau1345[[#This Row],[Colonne1]]="","",F253+Tableau1345[[#This Row],[Colonne3]]-Tableau1345[[#This Row],[Colonne4]])</f>
        <v>950.88999999999919</v>
      </c>
    </row>
    <row r="255" spans="1:7" x14ac:dyDescent="0.25">
      <c r="A255" s="11"/>
      <c r="B255" t="s">
        <v>6</v>
      </c>
      <c r="C255" t="s">
        <v>53</v>
      </c>
      <c r="D255" s="33"/>
      <c r="E255" s="17">
        <v>15.32</v>
      </c>
      <c r="F255" s="16">
        <f>IF(Tableau1345[[#This Row],[Colonne1]]="","",F254+Tableau1345[[#This Row],[Colonne3]]-Tableau1345[[#This Row],[Colonne4]])</f>
        <v>935.56999999999914</v>
      </c>
    </row>
    <row r="256" spans="1:7" x14ac:dyDescent="0.25">
      <c r="B256" t="s">
        <v>64</v>
      </c>
      <c r="C256" t="s">
        <v>145</v>
      </c>
      <c r="D256" s="33"/>
      <c r="E256" s="17">
        <v>12.98</v>
      </c>
      <c r="F256" s="16">
        <f>IF(Tableau1345[[#This Row],[Colonne1]]="","",F255+Tableau1345[[#This Row],[Colonne3]]-Tableau1345[[#This Row],[Colonne4]])</f>
        <v>922.58999999999912</v>
      </c>
    </row>
    <row r="257" spans="1:7" x14ac:dyDescent="0.25">
      <c r="A257" s="11"/>
      <c r="B257" t="s">
        <v>12</v>
      </c>
      <c r="D257" s="33"/>
      <c r="E257" s="17">
        <v>0.4</v>
      </c>
      <c r="F257" s="16">
        <f>IF(Tableau1345[[#This Row],[Colonne1]]="","",F256+Tableau1345[[#This Row],[Colonne3]]-Tableau1345[[#This Row],[Colonne4]])</f>
        <v>922.18999999999915</v>
      </c>
    </row>
    <row r="258" spans="1:7" x14ac:dyDescent="0.25">
      <c r="A258" s="11">
        <v>45023</v>
      </c>
      <c r="B258" t="s">
        <v>13</v>
      </c>
      <c r="C258" t="s">
        <v>477</v>
      </c>
      <c r="D258" s="33"/>
      <c r="E258" s="17">
        <v>35.97</v>
      </c>
      <c r="F258" s="16">
        <f>IF(Tableau1345[[#This Row],[Colonne1]]="","",F257+Tableau1345[[#This Row],[Colonne3]]-Tableau1345[[#This Row],[Colonne4]])</f>
        <v>886.21999999999912</v>
      </c>
    </row>
    <row r="259" spans="1:7" x14ac:dyDescent="0.25">
      <c r="A259" s="11"/>
      <c r="B259" t="s">
        <v>15</v>
      </c>
      <c r="C259" t="s">
        <v>11</v>
      </c>
      <c r="D259" s="33"/>
      <c r="E259" s="17">
        <v>22</v>
      </c>
      <c r="F259" s="16">
        <f>IF(Tableau1345[[#This Row],[Colonne1]]="","",F258+Tableau1345[[#This Row],[Colonne3]]-Tableau1345[[#This Row],[Colonne4]])</f>
        <v>864.21999999999912</v>
      </c>
    </row>
    <row r="260" spans="1:7" x14ac:dyDescent="0.25">
      <c r="A260" s="11"/>
      <c r="B260" t="s">
        <v>19</v>
      </c>
      <c r="C260" t="s">
        <v>93</v>
      </c>
      <c r="D260" s="33"/>
      <c r="E260" s="17">
        <v>9.3000000000000007</v>
      </c>
      <c r="F260" s="16">
        <f>IF(Tableau1345[[#This Row],[Colonne1]]="","",F259+Tableau1345[[#This Row],[Colonne3]]-Tableau1345[[#This Row],[Colonne4]])</f>
        <v>854.91999999999916</v>
      </c>
    </row>
    <row r="261" spans="1:7" x14ac:dyDescent="0.25">
      <c r="A261" s="11"/>
      <c r="B261" t="s">
        <v>13</v>
      </c>
      <c r="C261" t="s">
        <v>17</v>
      </c>
      <c r="D261" s="33"/>
      <c r="E261" s="17">
        <v>7.61</v>
      </c>
      <c r="F261" s="16">
        <f>IF(Tableau1345[[#This Row],[Colonne1]]="","",F260+Tableau1345[[#This Row],[Colonne3]]-Tableau1345[[#This Row],[Colonne4]])</f>
        <v>847.30999999999915</v>
      </c>
    </row>
    <row r="262" spans="1:7" x14ac:dyDescent="0.25">
      <c r="B262" t="s">
        <v>33</v>
      </c>
      <c r="C262" t="s">
        <v>305</v>
      </c>
      <c r="D262" s="33"/>
      <c r="E262" s="17">
        <v>7.5</v>
      </c>
      <c r="F262" s="16">
        <f>IF(Tableau1345[[#This Row],[Colonne1]]="","",F261+Tableau1345[[#This Row],[Colonne3]]-Tableau1345[[#This Row],[Colonne4]])</f>
        <v>839.80999999999915</v>
      </c>
    </row>
    <row r="263" spans="1:7" x14ac:dyDescent="0.25">
      <c r="B263" t="s">
        <v>12</v>
      </c>
      <c r="D263" s="33"/>
      <c r="E263" s="17">
        <v>0.79</v>
      </c>
      <c r="F263" s="16">
        <f>IF(Tableau1345[[#This Row],[Colonne1]]="","",F262+Tableau1345[[#This Row],[Colonne3]]-Tableau1345[[#This Row],[Colonne4]])</f>
        <v>839.01999999999919</v>
      </c>
    </row>
    <row r="264" spans="1:7" x14ac:dyDescent="0.25">
      <c r="A264" s="11">
        <v>45024</v>
      </c>
      <c r="B264" t="s">
        <v>13</v>
      </c>
      <c r="C264" t="s">
        <v>25</v>
      </c>
      <c r="D264" s="33"/>
      <c r="E264" s="17">
        <v>16</v>
      </c>
      <c r="F264" s="16">
        <f>IF(Tableau1345[[#This Row],[Colonne1]]="","",F263+Tableau1345[[#This Row],[Colonne3]]-Tableau1345[[#This Row],[Colonne4]])</f>
        <v>823.01999999999919</v>
      </c>
      <c r="G264" s="61">
        <v>15</v>
      </c>
    </row>
    <row r="265" spans="1:7" x14ac:dyDescent="0.25">
      <c r="A265" s="11"/>
      <c r="B265" t="s">
        <v>12</v>
      </c>
      <c r="D265" s="33"/>
      <c r="E265" s="17">
        <v>1.1200000000000001</v>
      </c>
      <c r="F265" s="16">
        <f>IF(Tableau1345[[#This Row],[Colonne1]]="","",F264+Tableau1345[[#This Row],[Colonne3]]-Tableau1345[[#This Row],[Colonne4]])</f>
        <v>821.89999999999918</v>
      </c>
    </row>
    <row r="266" spans="1:7" x14ac:dyDescent="0.25">
      <c r="A266" s="11">
        <v>45028</v>
      </c>
      <c r="B266" t="s">
        <v>21</v>
      </c>
      <c r="C266" t="s">
        <v>526</v>
      </c>
      <c r="D266" s="33"/>
      <c r="E266" s="17">
        <v>25</v>
      </c>
      <c r="F266" s="16">
        <f>IF(Tableau1345[[#This Row],[Colonne1]]="","",F265+Tableau1345[[#This Row],[Colonne3]]-Tableau1345[[#This Row],[Colonne4]])</f>
        <v>796.89999999999918</v>
      </c>
    </row>
    <row r="267" spans="1:7" x14ac:dyDescent="0.25">
      <c r="B267" t="s">
        <v>44</v>
      </c>
      <c r="C267" t="s">
        <v>527</v>
      </c>
      <c r="D267" s="33"/>
      <c r="E267" s="17">
        <v>15</v>
      </c>
      <c r="F267" s="16">
        <f>IF(Tableau1345[[#This Row],[Colonne1]]="","",F266+Tableau1345[[#This Row],[Colonne3]]-Tableau1345[[#This Row],[Colonne4]])</f>
        <v>781.89999999999918</v>
      </c>
    </row>
    <row r="268" spans="1:7" x14ac:dyDescent="0.25">
      <c r="A268" s="11"/>
      <c r="B268" t="s">
        <v>13</v>
      </c>
      <c r="C268" t="s">
        <v>25</v>
      </c>
      <c r="D268" s="33"/>
      <c r="E268" s="17">
        <v>3.2</v>
      </c>
      <c r="F268" s="16">
        <f>IF(Tableau1345[[#This Row],[Colonne1]]="","",F267+Tableau1345[[#This Row],[Colonne3]]-Tableau1345[[#This Row],[Colonne4]])</f>
        <v>778.69999999999914</v>
      </c>
    </row>
    <row r="269" spans="1:7" x14ac:dyDescent="0.25">
      <c r="B269" t="s">
        <v>29</v>
      </c>
      <c r="C269" t="s">
        <v>522</v>
      </c>
      <c r="D269" s="33"/>
      <c r="E269" s="17">
        <v>1</v>
      </c>
      <c r="F269" s="16">
        <f>IF(Tableau1345[[#This Row],[Colonne1]]="","",F268+Tableau1345[[#This Row],[Colonne3]]-Tableau1345[[#This Row],[Colonne4]])</f>
        <v>777.69999999999914</v>
      </c>
    </row>
    <row r="270" spans="1:7" x14ac:dyDescent="0.25">
      <c r="A270" s="11">
        <v>45029</v>
      </c>
      <c r="B270" t="s">
        <v>13</v>
      </c>
      <c r="C270" t="s">
        <v>14</v>
      </c>
      <c r="D270" s="33"/>
      <c r="E270" s="17">
        <v>152.52000000000001</v>
      </c>
      <c r="F270" s="16">
        <f>IF(Tableau1345[[#This Row],[Colonne1]]="","",F269+Tableau1345[[#This Row],[Colonne3]]-Tableau1345[[#This Row],[Colonne4]])</f>
        <v>625.17999999999915</v>
      </c>
    </row>
    <row r="271" spans="1:7" x14ac:dyDescent="0.25">
      <c r="A271" s="11"/>
      <c r="B271" t="s">
        <v>33</v>
      </c>
      <c r="C271" t="s">
        <v>528</v>
      </c>
      <c r="D271" s="33"/>
      <c r="E271" s="17">
        <v>47.85</v>
      </c>
      <c r="F271" s="16">
        <f>IF(Tableau1345[[#This Row],[Colonne1]]="","",F270+Tableau1345[[#This Row],[Colonne3]]-Tableau1345[[#This Row],[Colonne4]])</f>
        <v>577.32999999999913</v>
      </c>
    </row>
    <row r="272" spans="1:7" x14ac:dyDescent="0.25">
      <c r="A272" s="11"/>
      <c r="B272" t="s">
        <v>29</v>
      </c>
      <c r="C272" t="s">
        <v>529</v>
      </c>
      <c r="D272" s="33"/>
      <c r="E272" s="17">
        <v>32.5</v>
      </c>
      <c r="F272" s="16">
        <f>IF(Tableau1345[[#This Row],[Colonne1]]="","",F271+Tableau1345[[#This Row],[Colonne3]]-Tableau1345[[#This Row],[Colonne4]])</f>
        <v>544.82999999999913</v>
      </c>
    </row>
    <row r="273" spans="1:7" x14ac:dyDescent="0.25">
      <c r="B273" t="s">
        <v>15</v>
      </c>
      <c r="C273" t="s">
        <v>11</v>
      </c>
      <c r="D273" s="33"/>
      <c r="E273" s="17">
        <v>25.1</v>
      </c>
      <c r="F273" s="16">
        <f>IF(Tableau1345[[#This Row],[Colonne1]]="","",F272+Tableau1345[[#This Row],[Colonne3]]-Tableau1345[[#This Row],[Colonne4]])</f>
        <v>519.72999999999911</v>
      </c>
    </row>
    <row r="274" spans="1:7" x14ac:dyDescent="0.25">
      <c r="A274" s="11"/>
      <c r="B274" t="s">
        <v>13</v>
      </c>
      <c r="C274" t="s">
        <v>262</v>
      </c>
      <c r="D274" s="33"/>
      <c r="E274" s="17">
        <v>6.32</v>
      </c>
      <c r="F274" s="16">
        <f>IF(Tableau1345[[#This Row],[Colonne1]]="","",F273+Tableau1345[[#This Row],[Colonne3]]-Tableau1345[[#This Row],[Colonne4]])</f>
        <v>513.40999999999906</v>
      </c>
    </row>
    <row r="275" spans="1:7" x14ac:dyDescent="0.25">
      <c r="A275" s="11"/>
      <c r="B275" t="s">
        <v>15</v>
      </c>
      <c r="C275" t="s">
        <v>530</v>
      </c>
      <c r="D275" s="33"/>
      <c r="E275" s="17">
        <v>5.89</v>
      </c>
      <c r="F275" s="16">
        <f>IF(Tableau1345[[#This Row],[Colonne1]]="","",F274+Tableau1345[[#This Row],[Colonne3]]-Tableau1345[[#This Row],[Colonne4]])</f>
        <v>507.51999999999907</v>
      </c>
    </row>
    <row r="276" spans="1:7" x14ac:dyDescent="0.25">
      <c r="B276" t="s">
        <v>12</v>
      </c>
      <c r="D276" s="33"/>
      <c r="E276" s="17">
        <v>0.8</v>
      </c>
      <c r="F276" s="16">
        <f>IF(Tableau1345[[#This Row],[Colonne1]]="","",F275+Tableau1345[[#This Row],[Colonne3]]-Tableau1345[[#This Row],[Colonne4]])</f>
        <v>506.71999999999906</v>
      </c>
    </row>
    <row r="277" spans="1:7" x14ac:dyDescent="0.25">
      <c r="A277" s="11">
        <v>45030</v>
      </c>
      <c r="B277" t="s">
        <v>112</v>
      </c>
      <c r="C277" t="s">
        <v>157</v>
      </c>
      <c r="D277" s="33"/>
      <c r="E277" s="17">
        <v>209.72</v>
      </c>
      <c r="F277" s="16">
        <f>IF(Tableau1345[[#This Row],[Colonne1]]="","",F276+Tableau1345[[#This Row],[Colonne3]]-Tableau1345[[#This Row],[Colonne4]])</f>
        <v>296.99999999999909</v>
      </c>
    </row>
    <row r="278" spans="1:7" x14ac:dyDescent="0.25">
      <c r="B278" t="s">
        <v>19</v>
      </c>
      <c r="C278" t="s">
        <v>93</v>
      </c>
      <c r="D278" s="33"/>
      <c r="E278" s="17">
        <v>9.3000000000000007</v>
      </c>
      <c r="F278" s="16">
        <f>IF(Tableau1345[[#This Row],[Colonne1]]="","",F277+Tableau1345[[#This Row],[Colonne3]]-Tableau1345[[#This Row],[Colonne4]])</f>
        <v>287.69999999999908</v>
      </c>
    </row>
    <row r="279" spans="1:7" x14ac:dyDescent="0.25">
      <c r="A279" s="11"/>
      <c r="B279" t="s">
        <v>6</v>
      </c>
      <c r="C279" t="s">
        <v>53</v>
      </c>
      <c r="D279" s="33"/>
      <c r="E279" s="17">
        <v>9.25</v>
      </c>
      <c r="F279" s="16">
        <f>IF(Tableau1345[[#This Row],[Colonne1]]="","",F278+Tableau1345[[#This Row],[Colonne3]]-Tableau1345[[#This Row],[Colonne4]])</f>
        <v>278.44999999999908</v>
      </c>
    </row>
    <row r="280" spans="1:7" x14ac:dyDescent="0.25">
      <c r="A280" s="11"/>
      <c r="B280" t="s">
        <v>12</v>
      </c>
      <c r="D280" s="33"/>
      <c r="E280" s="17">
        <v>1.21</v>
      </c>
      <c r="F280" s="16">
        <f>IF(Tableau1345[[#This Row],[Colonne1]]="","",F279+Tableau1345[[#This Row],[Colonne3]]-Tableau1345[[#This Row],[Colonne4]])</f>
        <v>277.2399999999991</v>
      </c>
    </row>
    <row r="281" spans="1:7" x14ac:dyDescent="0.25">
      <c r="A281" s="11">
        <v>45031</v>
      </c>
      <c r="B281" t="s">
        <v>64</v>
      </c>
      <c r="C281" t="s">
        <v>531</v>
      </c>
      <c r="D281" s="33"/>
      <c r="E281" s="17">
        <v>28.47</v>
      </c>
      <c r="F281" s="16">
        <f>IF(Tableau1345[[#This Row],[Colonne1]]="","",F280+Tableau1345[[#This Row],[Colonne3]]-Tableau1345[[#This Row],[Colonne4]])</f>
        <v>248.7699999999991</v>
      </c>
      <c r="G281" s="61">
        <v>16</v>
      </c>
    </row>
    <row r="282" spans="1:7" x14ac:dyDescent="0.25">
      <c r="B282" t="s">
        <v>13</v>
      </c>
      <c r="C282" t="s">
        <v>25</v>
      </c>
      <c r="D282" s="33"/>
      <c r="E282" s="17">
        <v>9.0500000000000007</v>
      </c>
      <c r="F282" s="16">
        <f>IF(Tableau1345[[#This Row],[Colonne1]]="","",F281+Tableau1345[[#This Row],[Colonne3]]-Tableau1345[[#This Row],[Colonne4]])</f>
        <v>239.71999999999909</v>
      </c>
    </row>
    <row r="283" spans="1:7" x14ac:dyDescent="0.25">
      <c r="A283" s="11"/>
      <c r="B283" t="s">
        <v>12</v>
      </c>
      <c r="D283" s="33"/>
      <c r="E283" s="17">
        <v>1.45</v>
      </c>
      <c r="F283" s="16">
        <f>IF(Tableau1345[[#This Row],[Colonne1]]="","",F282+Tableau1345[[#This Row],[Colonne3]]-Tableau1345[[#This Row],[Colonne4]])</f>
        <v>238.2699999999991</v>
      </c>
    </row>
    <row r="284" spans="1:7" x14ac:dyDescent="0.25">
      <c r="A284" s="11">
        <v>45032</v>
      </c>
      <c r="B284" t="s">
        <v>12</v>
      </c>
      <c r="D284" s="33"/>
      <c r="E284" s="17">
        <v>1.48</v>
      </c>
      <c r="F284" s="16">
        <f>IF(Tableau1345[[#This Row],[Colonne1]]="","",F283+Tableau1345[[#This Row],[Colonne3]]-Tableau1345[[#This Row],[Colonne4]])</f>
        <v>236.78999999999911</v>
      </c>
    </row>
    <row r="285" spans="1:7" x14ac:dyDescent="0.25">
      <c r="A285" s="11">
        <v>45033</v>
      </c>
      <c r="B285" t="s">
        <v>33</v>
      </c>
      <c r="C285" t="s">
        <v>106</v>
      </c>
      <c r="D285" s="33">
        <v>100</v>
      </c>
      <c r="E285" s="17"/>
      <c r="F285" s="16">
        <f>IF(Tableau1345[[#This Row],[Colonne1]]="","",F284+Tableau1345[[#This Row],[Colonne3]]-Tableau1345[[#This Row],[Colonne4]])</f>
        <v>336.78999999999911</v>
      </c>
    </row>
    <row r="286" spans="1:7" x14ac:dyDescent="0.25">
      <c r="A286" s="11"/>
      <c r="B286" t="s">
        <v>112</v>
      </c>
      <c r="C286" t="s">
        <v>532</v>
      </c>
      <c r="D286" s="33"/>
      <c r="E286" s="17">
        <v>157.12</v>
      </c>
      <c r="F286" s="16">
        <f>IF(Tableau1345[[#This Row],[Colonne1]]="","",F285+Tableau1345[[#This Row],[Colonne3]]-Tableau1345[[#This Row],[Colonne4]])</f>
        <v>179.66999999999911</v>
      </c>
    </row>
    <row r="287" spans="1:7" x14ac:dyDescent="0.25">
      <c r="B287" t="s">
        <v>44</v>
      </c>
      <c r="C287" t="s">
        <v>45</v>
      </c>
      <c r="D287" s="33"/>
      <c r="E287" s="17">
        <v>104.59</v>
      </c>
      <c r="F287" s="16">
        <f>IF(Tableau1345[[#This Row],[Colonne1]]="","",F286+Tableau1345[[#This Row],[Colonne3]]-Tableau1345[[#This Row],[Colonne4]])</f>
        <v>75.079999999999103</v>
      </c>
    </row>
    <row r="288" spans="1:7" x14ac:dyDescent="0.25">
      <c r="B288" t="s">
        <v>189</v>
      </c>
      <c r="C288" t="s">
        <v>533</v>
      </c>
      <c r="D288" s="33"/>
      <c r="E288" s="17">
        <v>7.45</v>
      </c>
      <c r="F288" s="16">
        <f>IF(Tableau1345[[#This Row],[Colonne1]]="","",F287+Tableau1345[[#This Row],[Colonne3]]-Tableau1345[[#This Row],[Colonne4]])</f>
        <v>67.6299999999991</v>
      </c>
    </row>
    <row r="289" spans="1:7" x14ac:dyDescent="0.25">
      <c r="A289" s="11">
        <v>45034</v>
      </c>
      <c r="B289" t="s">
        <v>12</v>
      </c>
      <c r="D289" s="33"/>
      <c r="E289" s="17">
        <v>1.43</v>
      </c>
      <c r="F289" s="16">
        <f>IF(Tableau1345[[#This Row],[Colonne1]]="","",F288+Tableau1345[[#This Row],[Colonne3]]-Tableau1345[[#This Row],[Colonne4]])</f>
        <v>66.199999999999093</v>
      </c>
    </row>
    <row r="290" spans="1:7" x14ac:dyDescent="0.25">
      <c r="A290" s="11">
        <v>45035</v>
      </c>
      <c r="B290" t="s">
        <v>13</v>
      </c>
      <c r="C290" t="s">
        <v>14</v>
      </c>
      <c r="D290" s="33"/>
      <c r="E290" s="17">
        <v>127.46</v>
      </c>
      <c r="F290" s="16">
        <f>IF(Tableau1345[[#This Row],[Colonne1]]="","",F289+Tableau1345[[#This Row],[Colonne3]]-Tableau1345[[#This Row],[Colonne4]])</f>
        <v>-61.2600000000009</v>
      </c>
    </row>
    <row r="291" spans="1:7" x14ac:dyDescent="0.25">
      <c r="A291" s="11"/>
      <c r="B291" t="s">
        <v>112</v>
      </c>
      <c r="C291" t="s">
        <v>518</v>
      </c>
      <c r="D291" s="33"/>
      <c r="E291" s="17">
        <v>49.87</v>
      </c>
      <c r="F291" s="16">
        <f>IF(Tableau1345[[#This Row],[Colonne1]]="","",F290+Tableau1345[[#This Row],[Colonne3]]-Tableau1345[[#This Row],[Colonne4]])</f>
        <v>-111.1300000000009</v>
      </c>
    </row>
    <row r="292" spans="1:7" x14ac:dyDescent="0.25">
      <c r="B292" t="s">
        <v>13</v>
      </c>
      <c r="C292" t="s">
        <v>25</v>
      </c>
      <c r="D292" s="33"/>
      <c r="E292" s="17">
        <v>3.2</v>
      </c>
      <c r="F292" s="16">
        <f>IF(Tableau1345[[#This Row],[Colonne1]]="","",F291+Tableau1345[[#This Row],[Colonne3]]-Tableau1345[[#This Row],[Colonne4]])</f>
        <v>-114.33000000000091</v>
      </c>
    </row>
    <row r="293" spans="1:7" x14ac:dyDescent="0.25">
      <c r="A293" s="11">
        <v>45036</v>
      </c>
      <c r="B293" t="s">
        <v>42</v>
      </c>
      <c r="C293" t="s">
        <v>513</v>
      </c>
      <c r="D293" s="33"/>
      <c r="E293" s="17">
        <v>146</v>
      </c>
      <c r="F293" s="16">
        <f>IF(Tableau1345[[#This Row],[Colonne1]]="","",F292+Tableau1345[[#This Row],[Colonne3]]-Tableau1345[[#This Row],[Colonne4]])</f>
        <v>-260.33000000000089</v>
      </c>
    </row>
    <row r="294" spans="1:7" x14ac:dyDescent="0.25">
      <c r="A294" s="11">
        <v>45037</v>
      </c>
      <c r="B294" t="s">
        <v>4</v>
      </c>
      <c r="D294" s="33">
        <v>2194.34</v>
      </c>
      <c r="E294" s="17"/>
      <c r="F294" s="16">
        <f>IF(Tableau1345[[#This Row],[Colonne1]]="","",F293+Tableau1345[[#This Row],[Colonne3]]-Tableau1345[[#This Row],[Colonne4]])</f>
        <v>1934.0099999999993</v>
      </c>
    </row>
    <row r="295" spans="1:7" x14ac:dyDescent="0.25">
      <c r="A295" s="11"/>
      <c r="B295" t="s">
        <v>13</v>
      </c>
      <c r="C295" t="s">
        <v>477</v>
      </c>
      <c r="D295" s="33"/>
      <c r="E295" s="17">
        <v>29.75</v>
      </c>
      <c r="F295" s="16">
        <f>IF(Tableau1345[[#This Row],[Colonne1]]="","",F294+Tableau1345[[#This Row],[Colonne3]]-Tableau1345[[#This Row],[Colonne4]])</f>
        <v>1904.2599999999993</v>
      </c>
    </row>
    <row r="296" spans="1:7" x14ac:dyDescent="0.25">
      <c r="A296" s="11"/>
      <c r="B296" t="s">
        <v>276</v>
      </c>
      <c r="C296" t="s">
        <v>534</v>
      </c>
      <c r="D296" s="33"/>
      <c r="E296" s="17">
        <v>23</v>
      </c>
      <c r="F296" s="16">
        <f>IF(Tableau1345[[#This Row],[Colonne1]]="","",F295+Tableau1345[[#This Row],[Colonne3]]-Tableau1345[[#This Row],[Colonne4]])</f>
        <v>1881.2599999999993</v>
      </c>
    </row>
    <row r="297" spans="1:7" x14ac:dyDescent="0.25">
      <c r="B297" t="s">
        <v>13</v>
      </c>
      <c r="C297" t="s">
        <v>24</v>
      </c>
      <c r="D297" s="33"/>
      <c r="E297" s="17">
        <v>12.42</v>
      </c>
      <c r="F297" s="16">
        <f>IF(Tableau1345[[#This Row],[Colonne1]]="","",F296+Tableau1345[[#This Row],[Colonne3]]-Tableau1345[[#This Row],[Colonne4]])</f>
        <v>1868.8399999999992</v>
      </c>
    </row>
    <row r="298" spans="1:7" x14ac:dyDescent="0.25">
      <c r="A298" s="11"/>
      <c r="B298" t="s">
        <v>19</v>
      </c>
      <c r="C298" t="s">
        <v>318</v>
      </c>
      <c r="D298" s="33"/>
      <c r="E298" s="17">
        <v>11.05</v>
      </c>
      <c r="F298" s="16">
        <f>IF(Tableau1345[[#This Row],[Colonne1]]="","",F297+Tableau1345[[#This Row],[Colonne3]]-Tableau1345[[#This Row],[Colonne4]])</f>
        <v>1857.7899999999993</v>
      </c>
    </row>
    <row r="299" spans="1:7" x14ac:dyDescent="0.25">
      <c r="A299" s="11">
        <v>45041</v>
      </c>
      <c r="B299" t="s">
        <v>135</v>
      </c>
      <c r="C299" t="s">
        <v>393</v>
      </c>
      <c r="D299" s="33"/>
      <c r="E299" s="17">
        <v>1</v>
      </c>
      <c r="F299" s="16">
        <f>IF(Tableau1345[[#This Row],[Colonne1]]="","",F298+Tableau1345[[#This Row],[Colonne3]]-Tableau1345[[#This Row],[Colonne4]])</f>
        <v>1856.7899999999993</v>
      </c>
      <c r="G299" s="61">
        <v>17</v>
      </c>
    </row>
    <row r="300" spans="1:7" x14ac:dyDescent="0.25">
      <c r="A300" s="11">
        <v>45042</v>
      </c>
      <c r="B300" t="s">
        <v>13</v>
      </c>
      <c r="C300" t="s">
        <v>14</v>
      </c>
      <c r="D300" s="33"/>
      <c r="E300" s="17">
        <v>170.51</v>
      </c>
      <c r="F300" s="16">
        <f>IF(Tableau1345[[#This Row],[Colonne1]]="","",F299+Tableau1345[[#This Row],[Colonne3]]-Tableau1345[[#This Row],[Colonne4]])</f>
        <v>1686.2799999999993</v>
      </c>
    </row>
    <row r="301" spans="1:7" x14ac:dyDescent="0.25">
      <c r="A301" s="11"/>
      <c r="B301" t="s">
        <v>15</v>
      </c>
      <c r="C301" t="s">
        <v>530</v>
      </c>
      <c r="D301" s="33"/>
      <c r="E301" s="17">
        <v>45.79</v>
      </c>
      <c r="F301" s="16">
        <f>IF(Tableau1345[[#This Row],[Colonne1]]="","",F300+Tableau1345[[#This Row],[Colonne3]]-Tableau1345[[#This Row],[Colonne4]])</f>
        <v>1640.4899999999993</v>
      </c>
    </row>
    <row r="302" spans="1:7" x14ac:dyDescent="0.25">
      <c r="B302" t="s">
        <v>15</v>
      </c>
      <c r="C302" t="s">
        <v>530</v>
      </c>
      <c r="D302" s="33"/>
      <c r="E302" s="17">
        <v>33.32</v>
      </c>
      <c r="F302" s="16">
        <f>IF(Tableau1345[[#This Row],[Colonne1]]="","",F301+Tableau1345[[#This Row],[Colonne3]]-Tableau1345[[#This Row],[Colonne4]])</f>
        <v>1607.1699999999994</v>
      </c>
    </row>
    <row r="303" spans="1:7" x14ac:dyDescent="0.25">
      <c r="B303" t="s">
        <v>135</v>
      </c>
      <c r="C303" t="s">
        <v>85</v>
      </c>
      <c r="D303" s="33"/>
      <c r="E303" s="17">
        <v>1</v>
      </c>
      <c r="F303" s="16">
        <f>IF(Tableau1345[[#This Row],[Colonne1]]="","",F302+Tableau1345[[#This Row],[Colonne3]]-Tableau1345[[#This Row],[Colonne4]])</f>
        <v>1606.1699999999994</v>
      </c>
    </row>
    <row r="304" spans="1:7" x14ac:dyDescent="0.25">
      <c r="A304" s="11"/>
      <c r="B304" t="s">
        <v>12</v>
      </c>
      <c r="D304" s="33"/>
      <c r="E304" s="17">
        <v>0.9</v>
      </c>
      <c r="F304" s="16">
        <f>IF(Tableau1345[[#This Row],[Colonne1]]="","",F303+Tableau1345[[#This Row],[Colonne3]]-Tableau1345[[#This Row],[Colonne4]])</f>
        <v>1605.2699999999993</v>
      </c>
    </row>
    <row r="305" spans="1:6" x14ac:dyDescent="0.25">
      <c r="A305" s="11">
        <v>45043</v>
      </c>
      <c r="B305" t="s">
        <v>135</v>
      </c>
      <c r="C305" t="s">
        <v>543</v>
      </c>
      <c r="D305" s="33"/>
      <c r="E305" s="17">
        <v>-0.2</v>
      </c>
      <c r="F305" s="16">
        <f>IF(Tableau1345[[#This Row],[Colonne1]]="","",F304+Tableau1345[[#This Row],[Colonne3]]-Tableau1345[[#This Row],[Colonne4]])</f>
        <v>1605.4699999999993</v>
      </c>
    </row>
    <row r="306" spans="1:6" x14ac:dyDescent="0.25">
      <c r="A306" s="11"/>
      <c r="B306" t="s">
        <v>57</v>
      </c>
      <c r="C306" t="s">
        <v>535</v>
      </c>
      <c r="D306" s="33">
        <v>5</v>
      </c>
      <c r="E306" s="17"/>
      <c r="F306" s="16">
        <f>IF(Tableau1345[[#This Row],[Colonne1]]="","",F305+Tableau1345[[#This Row],[Colonne3]]-Tableau1345[[#This Row],[Colonne4]])</f>
        <v>1610.4699999999993</v>
      </c>
    </row>
    <row r="307" spans="1:6" x14ac:dyDescent="0.25">
      <c r="B307" t="s">
        <v>15</v>
      </c>
      <c r="C307" t="s">
        <v>11</v>
      </c>
      <c r="D307" s="33"/>
      <c r="E307" s="17">
        <v>23.9</v>
      </c>
      <c r="F307" s="16">
        <f>IF(Tableau1345[[#This Row],[Colonne1]]="","",F306+Tableau1345[[#This Row],[Colonne3]]-Tableau1345[[#This Row],[Colonne4]])</f>
        <v>1586.5699999999993</v>
      </c>
    </row>
    <row r="308" spans="1:6" x14ac:dyDescent="0.25">
      <c r="A308" s="11"/>
      <c r="B308" t="s">
        <v>13</v>
      </c>
      <c r="C308" t="s">
        <v>477</v>
      </c>
      <c r="D308" s="33"/>
      <c r="E308" s="17">
        <v>17.22</v>
      </c>
      <c r="F308" s="16">
        <f>IF(Tableau1345[[#This Row],[Colonne1]]="","",F307+Tableau1345[[#This Row],[Colonne3]]-Tableau1345[[#This Row],[Colonne4]])</f>
        <v>1569.3499999999992</v>
      </c>
    </row>
    <row r="309" spans="1:6" x14ac:dyDescent="0.25">
      <c r="A309" s="11"/>
      <c r="B309" t="s">
        <v>19</v>
      </c>
      <c r="C309" t="s">
        <v>318</v>
      </c>
      <c r="D309" s="33"/>
      <c r="E309" s="17">
        <v>13.95</v>
      </c>
      <c r="F309" s="16">
        <f>IF(Tableau1345[[#This Row],[Colonne1]]="","",F308+Tableau1345[[#This Row],[Colonne3]]-Tableau1345[[#This Row],[Colonne4]])</f>
        <v>1555.3999999999992</v>
      </c>
    </row>
    <row r="310" spans="1:6" x14ac:dyDescent="0.25">
      <c r="A310" s="11">
        <v>45044</v>
      </c>
      <c r="B310" t="s">
        <v>29</v>
      </c>
      <c r="C310" t="s">
        <v>536</v>
      </c>
      <c r="D310" s="33"/>
      <c r="E310" s="17">
        <v>20</v>
      </c>
      <c r="F310" s="16">
        <f>IF(Tableau1345[[#This Row],[Colonne1]]="","",F309+Tableau1345[[#This Row],[Colonne3]]-Tableau1345[[#This Row],[Colonne4]])</f>
        <v>1535.3999999999992</v>
      </c>
    </row>
    <row r="311" spans="1:6" x14ac:dyDescent="0.25">
      <c r="A311" s="11"/>
      <c r="B311" t="s">
        <v>13</v>
      </c>
      <c r="C311" t="s">
        <v>580</v>
      </c>
      <c r="D311" s="33"/>
      <c r="E311" s="17">
        <v>2.35</v>
      </c>
      <c r="F311" s="16">
        <f>IF(Tableau1345[[#This Row],[Colonne1]]="","",F310+Tableau1345[[#This Row],[Colonne3]]-Tableau1345[[#This Row],[Colonne4]])</f>
        <v>1533.0499999999993</v>
      </c>
    </row>
    <row r="312" spans="1:6" x14ac:dyDescent="0.25">
      <c r="A312" s="11"/>
      <c r="B312" t="s">
        <v>12</v>
      </c>
      <c r="D312" s="33"/>
      <c r="E312" s="17">
        <v>0.93</v>
      </c>
      <c r="F312" s="16">
        <f>IF(Tableau1345[[#This Row],[Colonne1]]="","",F311+Tableau1345[[#This Row],[Colonne3]]-Tableau1345[[#This Row],[Colonne4]])</f>
        <v>1532.1199999999992</v>
      </c>
    </row>
    <row r="313" spans="1:6" x14ac:dyDescent="0.25">
      <c r="A313" s="11">
        <v>45038</v>
      </c>
      <c r="B313" t="s">
        <v>15</v>
      </c>
      <c r="C313" t="s">
        <v>489</v>
      </c>
      <c r="D313" s="33"/>
      <c r="E313" s="17">
        <v>57.79</v>
      </c>
      <c r="F313" s="16">
        <f>IF(Tableau1345[[#This Row],[Colonne1]]="","",F312+Tableau1345[[#This Row],[Colonne3]]-Tableau1345[[#This Row],[Colonne4]])</f>
        <v>1474.3299999999992</v>
      </c>
    </row>
    <row r="314" spans="1:6" x14ac:dyDescent="0.25">
      <c r="A314" s="11"/>
      <c r="B314" t="s">
        <v>13</v>
      </c>
      <c r="C314" t="s">
        <v>25</v>
      </c>
      <c r="D314" s="33"/>
      <c r="E314" s="17">
        <v>40.4</v>
      </c>
      <c r="F314" s="16">
        <f>IF(Tableau1345[[#This Row],[Colonne1]]="","",F313+Tableau1345[[#This Row],[Colonne3]]-Tableau1345[[#This Row],[Colonne4]])</f>
        <v>1433.9299999999992</v>
      </c>
    </row>
    <row r="315" spans="1:6" x14ac:dyDescent="0.25">
      <c r="A315" s="11"/>
      <c r="B315" t="s">
        <v>15</v>
      </c>
      <c r="C315" t="s">
        <v>504</v>
      </c>
      <c r="D315" s="33"/>
      <c r="E315" s="17">
        <v>32</v>
      </c>
      <c r="F315" s="16">
        <f>IF(Tableau1345[[#This Row],[Colonne1]]="","",F314+Tableau1345[[#This Row],[Colonne3]]-Tableau1345[[#This Row],[Colonne4]])</f>
        <v>1401.9299999999992</v>
      </c>
    </row>
    <row r="316" spans="1:6" x14ac:dyDescent="0.25">
      <c r="B316" t="s">
        <v>15</v>
      </c>
      <c r="C316" t="s">
        <v>401</v>
      </c>
      <c r="D316" s="33"/>
      <c r="E316" s="17">
        <v>19.899999999999999</v>
      </c>
      <c r="F316" s="16">
        <f>IF(Tableau1345[[#This Row],[Colonne1]]="","",F315+Tableau1345[[#This Row],[Colonne3]]-Tableau1345[[#This Row],[Colonne4]])</f>
        <v>1382.0299999999991</v>
      </c>
    </row>
    <row r="317" spans="1:6" x14ac:dyDescent="0.25">
      <c r="A317" s="11"/>
      <c r="B317" t="s">
        <v>12</v>
      </c>
      <c r="D317" s="33"/>
      <c r="E317" s="17">
        <v>1.78</v>
      </c>
      <c r="F317" s="16">
        <f>IF(Tableau1345[[#This Row],[Colonne1]]="","",F316+Tableau1345[[#This Row],[Colonne3]]-Tableau1345[[#This Row],[Colonne4]])</f>
        <v>1380.2499999999991</v>
      </c>
    </row>
    <row r="318" spans="1:6" x14ac:dyDescent="0.25">
      <c r="A318" s="11">
        <v>45039</v>
      </c>
      <c r="B318" t="s">
        <v>135</v>
      </c>
      <c r="C318" t="s">
        <v>537</v>
      </c>
      <c r="D318" s="33"/>
      <c r="E318" s="17">
        <v>20</v>
      </c>
      <c r="F318" s="16">
        <f>IF(Tableau1345[[#This Row],[Colonne1]]="","",F317+Tableau1345[[#This Row],[Colonne3]]-Tableau1345[[#This Row],[Colonne4]])</f>
        <v>1360.2499999999991</v>
      </c>
    </row>
    <row r="319" spans="1:6" x14ac:dyDescent="0.25">
      <c r="A319" s="11"/>
      <c r="B319" t="s">
        <v>12</v>
      </c>
      <c r="D319" s="33"/>
      <c r="E319" s="17">
        <v>0.91</v>
      </c>
      <c r="F319" s="16">
        <f>IF(Tableau1345[[#This Row],[Colonne1]]="","",F318+Tableau1345[[#This Row],[Colonne3]]-Tableau1345[[#This Row],[Colonne4]])</f>
        <v>1359.339999999999</v>
      </c>
    </row>
    <row r="320" spans="1:6" x14ac:dyDescent="0.25">
      <c r="A320" s="11">
        <v>45040</v>
      </c>
      <c r="B320" t="s">
        <v>57</v>
      </c>
      <c r="C320" t="s">
        <v>538</v>
      </c>
      <c r="D320" s="33">
        <v>32.020000000000003</v>
      </c>
      <c r="E320" s="17"/>
      <c r="F320" s="16">
        <f>IF(Tableau1345[[#This Row],[Colonne1]]="","",F319+Tableau1345[[#This Row],[Colonne3]]-Tableau1345[[#This Row],[Colonne4]])</f>
        <v>1391.359999999999</v>
      </c>
    </row>
    <row r="321" spans="1:7" x14ac:dyDescent="0.25">
      <c r="A321" s="11">
        <v>45039</v>
      </c>
      <c r="B321" t="s">
        <v>163</v>
      </c>
      <c r="C321" t="s">
        <v>539</v>
      </c>
      <c r="D321" s="33"/>
      <c r="E321" s="17">
        <v>22.99</v>
      </c>
      <c r="F321" s="16">
        <f>IF(Tableau1345[[#This Row],[Colonne1]]="","",F320+Tableau1345[[#This Row],[Colonne3]]-Tableau1345[[#This Row],[Colonne4]])</f>
        <v>1368.369999999999</v>
      </c>
    </row>
    <row r="322" spans="1:7" x14ac:dyDescent="0.25">
      <c r="B322" t="s">
        <v>15</v>
      </c>
      <c r="C322" t="s">
        <v>540</v>
      </c>
      <c r="D322" s="33"/>
      <c r="E322" s="17">
        <v>110</v>
      </c>
      <c r="F322" s="16">
        <f>IF(Tableau1345[[#This Row],[Colonne1]]="","",F321+Tableau1345[[#This Row],[Colonne3]]-Tableau1345[[#This Row],[Colonne4]])</f>
        <v>1258.369999999999</v>
      </c>
    </row>
    <row r="323" spans="1:7" x14ac:dyDescent="0.25">
      <c r="A323" s="11"/>
      <c r="B323" t="s">
        <v>49</v>
      </c>
      <c r="C323" t="s">
        <v>541</v>
      </c>
      <c r="D323" s="33"/>
      <c r="E323" s="17">
        <v>74</v>
      </c>
      <c r="F323" s="16">
        <f>IF(Tableau1345[[#This Row],[Colonne1]]="","",F322+Tableau1345[[#This Row],[Colonne3]]-Tableau1345[[#This Row],[Colonne4]])</f>
        <v>1184.369999999999</v>
      </c>
    </row>
    <row r="324" spans="1:7" x14ac:dyDescent="0.25">
      <c r="A324" s="11"/>
      <c r="B324" t="s">
        <v>57</v>
      </c>
      <c r="C324" t="s">
        <v>542</v>
      </c>
      <c r="D324" s="33">
        <v>10</v>
      </c>
      <c r="E324" s="17"/>
      <c r="F324" s="16">
        <f>IF(Tableau1345[[#This Row],[Colonne1]]="","",F323+Tableau1345[[#This Row],[Colonne3]]-Tableau1345[[#This Row],[Colonne4]])</f>
        <v>1194.369999999999</v>
      </c>
    </row>
    <row r="325" spans="1:7" x14ac:dyDescent="0.25">
      <c r="A325" s="11">
        <v>45045</v>
      </c>
      <c r="B325" t="s">
        <v>13</v>
      </c>
      <c r="C325" t="s">
        <v>25</v>
      </c>
      <c r="D325" s="33"/>
      <c r="E325" s="17">
        <v>23.4</v>
      </c>
      <c r="F325" s="16">
        <f>IF(Tableau1345[[#This Row],[Colonne1]]="","",F324+Tableau1345[[#This Row],[Colonne3]]-Tableau1345[[#This Row],[Colonne4]])</f>
        <v>1170.9699999999989</v>
      </c>
      <c r="G325" s="61">
        <v>18</v>
      </c>
    </row>
    <row r="326" spans="1:7" x14ac:dyDescent="0.25">
      <c r="A326" s="11"/>
      <c r="B326" t="s">
        <v>112</v>
      </c>
      <c r="C326" t="s">
        <v>536</v>
      </c>
      <c r="D326" s="33"/>
      <c r="E326" s="17">
        <v>15.01</v>
      </c>
      <c r="F326" s="16">
        <f>IF(Tableau1345[[#This Row],[Colonne1]]="","",F325+Tableau1345[[#This Row],[Colonne3]]-Tableau1345[[#This Row],[Colonne4]])</f>
        <v>1155.9599999999989</v>
      </c>
    </row>
    <row r="327" spans="1:7" x14ac:dyDescent="0.25">
      <c r="A327" s="11"/>
      <c r="B327" t="s">
        <v>12</v>
      </c>
      <c r="D327" s="33"/>
      <c r="E327" s="17">
        <v>0.65</v>
      </c>
      <c r="F327" s="16">
        <f>IF(Tableau1345[[#This Row],[Colonne1]]="","",F326+Tableau1345[[#This Row],[Colonne3]]-Tableau1345[[#This Row],[Colonne4]])</f>
        <v>1155.3099999999988</v>
      </c>
    </row>
    <row r="328" spans="1:7" x14ac:dyDescent="0.25">
      <c r="A328" s="11">
        <v>45046</v>
      </c>
      <c r="B328" t="s">
        <v>12</v>
      </c>
      <c r="D328" s="33"/>
      <c r="E328" s="17">
        <v>1.59</v>
      </c>
      <c r="F328" s="59">
        <f>IF(Tableau1345[[#This Row],[Colonne1]]="","",F327+Tableau1345[[#This Row],[Colonne3]]-Tableau1345[[#This Row],[Colonne4]])</f>
        <v>1153.7199999999989</v>
      </c>
    </row>
    <row r="329" spans="1:7" x14ac:dyDescent="0.25">
      <c r="A329" s="11">
        <v>45047</v>
      </c>
      <c r="B329" t="s">
        <v>13</v>
      </c>
      <c r="C329" t="s">
        <v>544</v>
      </c>
      <c r="D329" s="33"/>
      <c r="E329" s="17">
        <v>4.5</v>
      </c>
      <c r="F329" s="16">
        <f>IF(Tableau1345[[#This Row],[Colonne1]]="","",F328+Tableau1345[[#This Row],[Colonne3]]-Tableau1345[[#This Row],[Colonne4]])</f>
        <v>1149.2199999999989</v>
      </c>
    </row>
    <row r="330" spans="1:7" x14ac:dyDescent="0.25">
      <c r="A330" s="11">
        <v>45048</v>
      </c>
      <c r="B330" t="s">
        <v>135</v>
      </c>
      <c r="C330" t="s">
        <v>393</v>
      </c>
      <c r="D330" s="33"/>
      <c r="E330" s="17">
        <v>5</v>
      </c>
      <c r="F330" s="16">
        <f>IF(Tableau1345[[#This Row],[Colonne1]]="","",F329+Tableau1345[[#This Row],[Colonne3]]-Tableau1345[[#This Row],[Colonne4]])</f>
        <v>1144.2199999999989</v>
      </c>
    </row>
    <row r="331" spans="1:7" x14ac:dyDescent="0.25">
      <c r="A331" s="11"/>
      <c r="B331" t="s">
        <v>13</v>
      </c>
      <c r="C331" t="s">
        <v>545</v>
      </c>
      <c r="D331" s="33"/>
      <c r="E331" s="17">
        <v>1.5</v>
      </c>
      <c r="F331" s="16">
        <f>IF(Tableau1345[[#This Row],[Colonne1]]="","",F330+Tableau1345[[#This Row],[Colonne3]]-Tableau1345[[#This Row],[Colonne4]])</f>
        <v>1142.7199999999989</v>
      </c>
    </row>
    <row r="332" spans="1:7" x14ac:dyDescent="0.25">
      <c r="B332" t="s">
        <v>13</v>
      </c>
      <c r="C332" t="s">
        <v>545</v>
      </c>
      <c r="D332" s="33"/>
      <c r="E332" s="17">
        <v>1.3</v>
      </c>
      <c r="F332" s="16">
        <f>IF(Tableau1345[[#This Row],[Colonne1]]="","",F331+Tableau1345[[#This Row],[Colonne3]]-Tableau1345[[#This Row],[Colonne4]])</f>
        <v>1141.4199999999989</v>
      </c>
    </row>
    <row r="333" spans="1:7" x14ac:dyDescent="0.25">
      <c r="A333" s="11"/>
      <c r="B333" t="s">
        <v>13</v>
      </c>
      <c r="C333" t="s">
        <v>545</v>
      </c>
      <c r="D333" s="33"/>
      <c r="E333" s="17">
        <v>1.3</v>
      </c>
      <c r="F333" s="16">
        <f>IF(Tableau1345[[#This Row],[Colonne1]]="","",F332+Tableau1345[[#This Row],[Colonne3]]-Tableau1345[[#This Row],[Colonne4]])</f>
        <v>1140.119999999999</v>
      </c>
    </row>
    <row r="334" spans="1:7" x14ac:dyDescent="0.25">
      <c r="A334" s="11"/>
      <c r="B334" t="s">
        <v>12</v>
      </c>
      <c r="D334" s="33"/>
      <c r="E334" s="17">
        <v>0.5</v>
      </c>
      <c r="F334" s="16">
        <f>IF(Tableau1345[[#This Row],[Colonne1]]="","",F333+Tableau1345[[#This Row],[Colonne3]]-Tableau1345[[#This Row],[Colonne4]])</f>
        <v>1139.619999999999</v>
      </c>
    </row>
    <row r="335" spans="1:7" x14ac:dyDescent="0.25">
      <c r="A335" s="11">
        <v>45049</v>
      </c>
      <c r="B335" t="s">
        <v>135</v>
      </c>
      <c r="C335" t="s">
        <v>546</v>
      </c>
      <c r="D335" s="33">
        <v>300</v>
      </c>
      <c r="E335" s="17"/>
      <c r="F335" s="16">
        <f>IF(Tableau1345[[#This Row],[Colonne1]]="","",F334+Tableau1345[[#This Row],[Colonne3]]-Tableau1345[[#This Row],[Colonne4]])</f>
        <v>1439.619999999999</v>
      </c>
    </row>
    <row r="336" spans="1:7" x14ac:dyDescent="0.25">
      <c r="A336" s="11"/>
      <c r="B336" t="s">
        <v>13</v>
      </c>
      <c r="C336" t="s">
        <v>14</v>
      </c>
      <c r="D336" s="33"/>
      <c r="E336" s="17">
        <v>139.33000000000001</v>
      </c>
      <c r="F336" s="16">
        <f>IF(Tableau1345[[#This Row],[Colonne1]]="","",F335+Tableau1345[[#This Row],[Colonne3]]-Tableau1345[[#This Row],[Colonne4]])</f>
        <v>1300.2899999999991</v>
      </c>
    </row>
    <row r="337" spans="1:7" x14ac:dyDescent="0.25">
      <c r="A337" s="11"/>
      <c r="B337" t="s">
        <v>112</v>
      </c>
      <c r="C337" t="s">
        <v>518</v>
      </c>
      <c r="D337" s="33"/>
      <c r="E337" s="17">
        <v>49.88</v>
      </c>
      <c r="F337" s="16">
        <f>IF(Tableau1345[[#This Row],[Colonne1]]="","",F336+Tableau1345[[#This Row],[Colonne3]]-Tableau1345[[#This Row],[Colonne4]])</f>
        <v>1250.4099999999989</v>
      </c>
    </row>
    <row r="338" spans="1:7" x14ac:dyDescent="0.25">
      <c r="A338" s="11"/>
      <c r="B338" t="s">
        <v>19</v>
      </c>
      <c r="C338" t="s">
        <v>375</v>
      </c>
      <c r="D338" s="33"/>
      <c r="E338" s="17">
        <v>5.2</v>
      </c>
      <c r="F338" s="16">
        <f>IF(Tableau1345[[#This Row],[Colonne1]]="","",F337+Tableau1345[[#This Row],[Colonne3]]-Tableau1345[[#This Row],[Colonne4]])</f>
        <v>1245.2099999999989</v>
      </c>
    </row>
    <row r="339" spans="1:7" x14ac:dyDescent="0.25">
      <c r="A339" s="11"/>
      <c r="B339" t="s">
        <v>135</v>
      </c>
      <c r="C339" t="s">
        <v>393</v>
      </c>
      <c r="D339" s="33"/>
      <c r="E339" s="17">
        <v>5</v>
      </c>
      <c r="F339" s="16">
        <f>IF(Tableau1345[[#This Row],[Colonne1]]="","",F338+Tableau1345[[#This Row],[Colonne3]]-Tableau1345[[#This Row],[Colonne4]])</f>
        <v>1240.2099999999989</v>
      </c>
    </row>
    <row r="340" spans="1:7" x14ac:dyDescent="0.25">
      <c r="B340" t="s">
        <v>12</v>
      </c>
      <c r="D340" s="33"/>
      <c r="E340" s="17">
        <v>1.9</v>
      </c>
      <c r="F340" s="16">
        <f>IF(Tableau1345[[#This Row],[Colonne1]]="","",F339+Tableau1345[[#This Row],[Colonne3]]-Tableau1345[[#This Row],[Colonne4]])</f>
        <v>1238.3099999999988</v>
      </c>
    </row>
    <row r="341" spans="1:7" x14ac:dyDescent="0.25">
      <c r="A341" s="11">
        <v>45050</v>
      </c>
      <c r="B341" t="s">
        <v>13</v>
      </c>
      <c r="C341" t="s">
        <v>547</v>
      </c>
      <c r="D341" s="33"/>
      <c r="E341" s="17">
        <v>9.6</v>
      </c>
      <c r="F341" s="16">
        <f>IF(Tableau1345[[#This Row],[Colonne1]]="","",F340+Tableau1345[[#This Row],[Colonne3]]-Tableau1345[[#This Row],[Colonne4]])</f>
        <v>1228.7099999999989</v>
      </c>
    </row>
    <row r="342" spans="1:7" x14ac:dyDescent="0.25">
      <c r="A342" s="11"/>
      <c r="B342" t="s">
        <v>13</v>
      </c>
      <c r="C342" t="s">
        <v>544</v>
      </c>
      <c r="D342" s="33"/>
      <c r="E342" s="17">
        <v>6.28</v>
      </c>
      <c r="F342" s="16">
        <f>IF(Tableau1345[[#This Row],[Colonne1]]="","",F341+Tableau1345[[#This Row],[Colonne3]]-Tableau1345[[#This Row],[Colonne4]])</f>
        <v>1222.4299999999989</v>
      </c>
    </row>
    <row r="343" spans="1:7" x14ac:dyDescent="0.25">
      <c r="A343" s="11"/>
      <c r="B343" t="s">
        <v>135</v>
      </c>
      <c r="C343" t="s">
        <v>85</v>
      </c>
      <c r="D343" s="33"/>
      <c r="E343" s="17">
        <v>5</v>
      </c>
      <c r="F343" s="16">
        <f>IF(Tableau1345[[#This Row],[Colonne1]]="","",F342+Tableau1345[[#This Row],[Colonne3]]-Tableau1345[[#This Row],[Colonne4]])</f>
        <v>1217.4299999999989</v>
      </c>
    </row>
    <row r="344" spans="1:7" x14ac:dyDescent="0.25">
      <c r="A344" s="11"/>
      <c r="B344" t="s">
        <v>12</v>
      </c>
      <c r="D344" s="33"/>
      <c r="E344" s="17">
        <v>0.8</v>
      </c>
      <c r="F344" s="16">
        <f>IF(Tableau1345[[#This Row],[Colonne1]]="","",F343+Tableau1345[[#This Row],[Colonne3]]-Tableau1345[[#This Row],[Colonne4]])</f>
        <v>1216.629999999999</v>
      </c>
    </row>
    <row r="345" spans="1:7" x14ac:dyDescent="0.25">
      <c r="A345" s="11">
        <v>45051</v>
      </c>
      <c r="B345" t="s">
        <v>19</v>
      </c>
      <c r="C345" t="s">
        <v>318</v>
      </c>
      <c r="D345" s="33"/>
      <c r="E345" s="17">
        <v>9.3000000000000007</v>
      </c>
      <c r="F345" s="16">
        <f>IF(Tableau1345[[#This Row],[Colonne1]]="","",F344+Tableau1345[[#This Row],[Colonne3]]-Tableau1345[[#This Row],[Colonne4]])</f>
        <v>1207.329999999999</v>
      </c>
    </row>
    <row r="346" spans="1:7" x14ac:dyDescent="0.25">
      <c r="A346" s="11"/>
      <c r="B346" t="s">
        <v>135</v>
      </c>
      <c r="C346" t="s">
        <v>393</v>
      </c>
      <c r="D346" s="33"/>
      <c r="E346" s="17">
        <v>5</v>
      </c>
      <c r="F346" s="16">
        <f>IF(Tableau1345[[#This Row],[Colonne1]]="","",F345+Tableau1345[[#This Row],[Colonne3]]-Tableau1345[[#This Row],[Colonne4]])</f>
        <v>1202.329999999999</v>
      </c>
    </row>
    <row r="347" spans="1:7" x14ac:dyDescent="0.25">
      <c r="A347" s="11"/>
      <c r="B347" t="s">
        <v>12</v>
      </c>
      <c r="D347" s="33"/>
      <c r="E347" s="17">
        <v>1.1200000000000001</v>
      </c>
      <c r="F347" s="16">
        <f>IF(Tableau1345[[#This Row],[Colonne1]]="","",F346+Tableau1345[[#This Row],[Colonne3]]-Tableau1345[[#This Row],[Colonne4]])</f>
        <v>1201.2099999999991</v>
      </c>
    </row>
    <row r="348" spans="1:7" x14ac:dyDescent="0.25">
      <c r="A348" s="11">
        <v>45052</v>
      </c>
      <c r="B348" t="s">
        <v>6</v>
      </c>
      <c r="C348" t="s">
        <v>548</v>
      </c>
      <c r="D348" s="33"/>
      <c r="E348" s="17">
        <v>34.99</v>
      </c>
      <c r="F348" s="16">
        <f>IF(Tableau1345[[#This Row],[Colonne1]]="","",F347+Tableau1345[[#This Row],[Colonne3]]-Tableau1345[[#This Row],[Colonne4]])</f>
        <v>1166.2199999999991</v>
      </c>
      <c r="G348" s="61">
        <v>19</v>
      </c>
    </row>
    <row r="349" spans="1:7" x14ac:dyDescent="0.25">
      <c r="B349" t="s">
        <v>33</v>
      </c>
      <c r="C349" t="s">
        <v>305</v>
      </c>
      <c r="D349" s="33"/>
      <c r="E349" s="17">
        <v>7.5</v>
      </c>
      <c r="F349" s="16">
        <f>IF(Tableau1345[[#This Row],[Colonne1]]="","",F348+Tableau1345[[#This Row],[Colonne3]]-Tableau1345[[#This Row],[Colonne4]])</f>
        <v>1158.7199999999991</v>
      </c>
    </row>
    <row r="350" spans="1:7" x14ac:dyDescent="0.25">
      <c r="A350" s="11"/>
      <c r="B350" t="s">
        <v>13</v>
      </c>
      <c r="C350" t="s">
        <v>25</v>
      </c>
      <c r="D350" s="33"/>
      <c r="E350" s="17">
        <v>3.1</v>
      </c>
      <c r="F350" s="16">
        <f>IF(Tableau1345[[#This Row],[Colonne1]]="","",F349+Tableau1345[[#This Row],[Colonne3]]-Tableau1345[[#This Row],[Colonne4]])</f>
        <v>1155.6199999999992</v>
      </c>
    </row>
    <row r="351" spans="1:7" x14ac:dyDescent="0.25">
      <c r="A351" s="11"/>
      <c r="B351" t="s">
        <v>12</v>
      </c>
      <c r="D351" s="33"/>
      <c r="E351" s="17">
        <v>0.7</v>
      </c>
      <c r="F351" s="16">
        <f>IF(Tableau1345[[#This Row],[Colonne1]]="","",F350+Tableau1345[[#This Row],[Colonne3]]-Tableau1345[[#This Row],[Colonne4]])</f>
        <v>1154.9199999999992</v>
      </c>
    </row>
    <row r="352" spans="1:7" x14ac:dyDescent="0.25">
      <c r="A352" s="11">
        <v>45053</v>
      </c>
      <c r="B352" t="s">
        <v>135</v>
      </c>
      <c r="C352" t="s">
        <v>393</v>
      </c>
      <c r="D352" s="33"/>
      <c r="E352" s="17">
        <v>5</v>
      </c>
      <c r="F352" s="16">
        <f>IF(Tableau1345[[#This Row],[Colonne1]]="","",F351+Tableau1345[[#This Row],[Colonne3]]-Tableau1345[[#This Row],[Colonne4]])</f>
        <v>1149.9199999999992</v>
      </c>
    </row>
    <row r="353" spans="1:6" x14ac:dyDescent="0.25">
      <c r="B353" t="s">
        <v>135</v>
      </c>
      <c r="C353" t="s">
        <v>85</v>
      </c>
      <c r="D353" s="33"/>
      <c r="E353" s="17">
        <v>4</v>
      </c>
      <c r="F353" s="16">
        <f>IF(Tableau1345[[#This Row],[Colonne1]]="","",F352+Tableau1345[[#This Row],[Colonne3]]-Tableau1345[[#This Row],[Colonne4]])</f>
        <v>1145.9199999999992</v>
      </c>
    </row>
    <row r="354" spans="1:6" x14ac:dyDescent="0.25">
      <c r="A354" s="11"/>
      <c r="B354" t="s">
        <v>12</v>
      </c>
      <c r="D354" s="33"/>
      <c r="E354" s="17">
        <v>0.91</v>
      </c>
      <c r="F354" s="16">
        <f>IF(Tableau1345[[#This Row],[Colonne1]]="","",F353+Tableau1345[[#This Row],[Colonne3]]-Tableau1345[[#This Row],[Colonne4]])</f>
        <v>1145.0099999999991</v>
      </c>
    </row>
    <row r="355" spans="1:6" x14ac:dyDescent="0.25">
      <c r="A355" s="11">
        <v>45054</v>
      </c>
      <c r="B355" t="s">
        <v>29</v>
      </c>
      <c r="C355" t="s">
        <v>223</v>
      </c>
      <c r="D355" s="17"/>
      <c r="E355" s="17">
        <v>50</v>
      </c>
      <c r="F355" s="16">
        <f>IF(Tableau1345[[#This Row],[Colonne1]]="","",F354+Tableau1345[[#This Row],[Colonne3]]-Tableau1345[[#This Row],[Colonne4]])</f>
        <v>1095.0099999999991</v>
      </c>
    </row>
    <row r="356" spans="1:6" x14ac:dyDescent="0.25">
      <c r="A356" s="11"/>
      <c r="B356" t="s">
        <v>135</v>
      </c>
      <c r="C356" t="s">
        <v>549</v>
      </c>
      <c r="D356" s="33"/>
      <c r="E356" s="17">
        <v>16.5</v>
      </c>
      <c r="F356" s="16">
        <f>IF(Tableau1345[[#This Row],[Colonne1]]="","",F355+Tableau1345[[#This Row],[Colonne3]]-Tableau1345[[#This Row],[Colonne4]])</f>
        <v>1078.5099999999991</v>
      </c>
    </row>
    <row r="357" spans="1:6" x14ac:dyDescent="0.25">
      <c r="A357" s="11"/>
      <c r="B357" t="s">
        <v>15</v>
      </c>
      <c r="C357" t="s">
        <v>11</v>
      </c>
      <c r="D357" s="33"/>
      <c r="E357" s="17">
        <v>11.45</v>
      </c>
      <c r="F357" s="16">
        <f>IF(Tableau1345[[#This Row],[Colonne1]]="","",F356+Tableau1345[[#This Row],[Colonne3]]-Tableau1345[[#This Row],[Colonne4]])</f>
        <v>1067.059999999999</v>
      </c>
    </row>
    <row r="358" spans="1:6" x14ac:dyDescent="0.25">
      <c r="A358" s="11"/>
      <c r="B358" t="s">
        <v>13</v>
      </c>
      <c r="C358" t="s">
        <v>262</v>
      </c>
      <c r="D358" s="33"/>
      <c r="E358" s="17">
        <v>11.22</v>
      </c>
      <c r="F358" s="16">
        <f>IF(Tableau1345[[#This Row],[Colonne1]]="","",F357+Tableau1345[[#This Row],[Colonne3]]-Tableau1345[[#This Row],[Colonne4]])</f>
        <v>1055.839999999999</v>
      </c>
    </row>
    <row r="359" spans="1:6" x14ac:dyDescent="0.25">
      <c r="B359" t="s">
        <v>135</v>
      </c>
      <c r="C359" t="s">
        <v>393</v>
      </c>
      <c r="D359" s="33"/>
      <c r="E359" s="17">
        <v>4</v>
      </c>
      <c r="F359" s="16">
        <f>IF(Tableau1345[[#This Row],[Colonne1]]="","",F358+Tableau1345[[#This Row],[Colonne3]]-Tableau1345[[#This Row],[Colonne4]])</f>
        <v>1051.839999999999</v>
      </c>
    </row>
    <row r="360" spans="1:6" x14ac:dyDescent="0.25">
      <c r="A360" s="11"/>
      <c r="B360" t="s">
        <v>135</v>
      </c>
      <c r="C360" t="s">
        <v>393</v>
      </c>
      <c r="D360" s="33"/>
      <c r="E360" s="17">
        <v>4</v>
      </c>
      <c r="F360" s="16">
        <f>IF(Tableau1345[[#This Row],[Colonne1]]="","",F359+Tableau1345[[#This Row],[Colonne3]]-Tableau1345[[#This Row],[Colonne4]])</f>
        <v>1047.839999999999</v>
      </c>
    </row>
    <row r="361" spans="1:6" x14ac:dyDescent="0.25">
      <c r="A361" s="11">
        <v>45055</v>
      </c>
      <c r="B361" t="s">
        <v>135</v>
      </c>
      <c r="C361" t="s">
        <v>550</v>
      </c>
      <c r="D361" s="33"/>
      <c r="E361" s="17">
        <v>426.6</v>
      </c>
      <c r="F361" s="16">
        <f>IF(Tableau1345[[#This Row],[Colonne1]]="","",F360+Tableau1345[[#This Row],[Colonne3]]-Tableau1345[[#This Row],[Colonne4]])</f>
        <v>621.23999999999899</v>
      </c>
    </row>
    <row r="362" spans="1:6" x14ac:dyDescent="0.25">
      <c r="B362" t="s">
        <v>13</v>
      </c>
      <c r="C362" t="s">
        <v>17</v>
      </c>
      <c r="D362" s="33"/>
      <c r="E362" s="17">
        <v>19.36</v>
      </c>
      <c r="F362" s="16">
        <f>IF(Tableau1345[[#This Row],[Colonne1]]="","",F361+Tableau1345[[#This Row],[Colonne3]]-Tableau1345[[#This Row],[Colonne4]])</f>
        <v>601.87999999999897</v>
      </c>
    </row>
    <row r="363" spans="1:6" x14ac:dyDescent="0.25">
      <c r="A363" s="11"/>
      <c r="B363" t="s">
        <v>12</v>
      </c>
      <c r="D363" s="33"/>
      <c r="E363" s="17">
        <v>1.05</v>
      </c>
      <c r="F363" s="16">
        <f>IF(Tableau1345[[#This Row],[Colonne1]]="","",F362+Tableau1345[[#This Row],[Colonne3]]-Tableau1345[[#This Row],[Colonne4]])</f>
        <v>600.82999999999902</v>
      </c>
    </row>
    <row r="364" spans="1:6" x14ac:dyDescent="0.25">
      <c r="A364" s="11">
        <v>45056</v>
      </c>
      <c r="B364" t="s">
        <v>57</v>
      </c>
      <c r="C364" t="s">
        <v>551</v>
      </c>
      <c r="D364" s="33">
        <v>121</v>
      </c>
      <c r="E364" s="17"/>
      <c r="F364" s="16">
        <f>IF(Tableau1345[[#This Row],[Colonne1]]="","",F363+Tableau1345[[#This Row],[Colonne3]]-Tableau1345[[#This Row],[Colonne4]])</f>
        <v>721.82999999999902</v>
      </c>
    </row>
    <row r="365" spans="1:6" x14ac:dyDescent="0.25">
      <c r="A365" s="11"/>
      <c r="B365" t="s">
        <v>57</v>
      </c>
      <c r="C365" t="s">
        <v>552</v>
      </c>
      <c r="D365" s="33">
        <v>51.62</v>
      </c>
      <c r="E365" s="17"/>
      <c r="F365" s="16">
        <f>IF(Tableau1345[[#This Row],[Colonne1]]="","",F364+Tableau1345[[#This Row],[Colonne3]]-Tableau1345[[#This Row],[Colonne4]])</f>
        <v>773.44999999999902</v>
      </c>
    </row>
    <row r="366" spans="1:6" x14ac:dyDescent="0.25">
      <c r="A366" s="11"/>
      <c r="B366" t="s">
        <v>15</v>
      </c>
      <c r="C366" t="s">
        <v>553</v>
      </c>
      <c r="D366" s="33"/>
      <c r="E366" s="17">
        <v>130</v>
      </c>
      <c r="F366" s="16">
        <f>IF(Tableau1345[[#This Row],[Colonne1]]="","",F365+Tableau1345[[#This Row],[Colonne3]]-Tableau1345[[#This Row],[Colonne4]])</f>
        <v>643.44999999999902</v>
      </c>
    </row>
    <row r="367" spans="1:6" x14ac:dyDescent="0.25">
      <c r="A367" s="11"/>
      <c r="B367" t="s">
        <v>13</v>
      </c>
      <c r="C367" t="s">
        <v>14</v>
      </c>
      <c r="D367" s="33"/>
      <c r="E367" s="17">
        <v>87.02</v>
      </c>
      <c r="F367" s="16">
        <f>IF(Tableau1345[[#This Row],[Colonne1]]="","",F366+Tableau1345[[#This Row],[Colonne3]]-Tableau1345[[#This Row],[Colonne4]])</f>
        <v>556.42999999999904</v>
      </c>
    </row>
    <row r="368" spans="1:6" x14ac:dyDescent="0.25">
      <c r="A368" s="11"/>
      <c r="B368" t="s">
        <v>12</v>
      </c>
      <c r="D368" s="17"/>
      <c r="E368" s="17">
        <v>1.04</v>
      </c>
      <c r="F368" s="16">
        <f>IF(Tableau1345[[#This Row],[Colonne1]]="","",F367+Tableau1345[[#This Row],[Colonne3]]-Tableau1345[[#This Row],[Colonne4]])</f>
        <v>555.38999999999908</v>
      </c>
    </row>
    <row r="369" spans="1:15" x14ac:dyDescent="0.25">
      <c r="A369" s="11">
        <v>45058</v>
      </c>
      <c r="B369" t="s">
        <v>15</v>
      </c>
      <c r="C369" t="s">
        <v>11</v>
      </c>
      <c r="D369" s="17"/>
      <c r="E369" s="17">
        <v>14.1</v>
      </c>
      <c r="F369" s="16">
        <f>IF(Tableau1345[[#This Row],[Colonne1]]="","",F368+Tableau1345[[#This Row],[Colonne3]]-Tableau1345[[#This Row],[Colonne4]])</f>
        <v>541.28999999999905</v>
      </c>
    </row>
    <row r="370" spans="1:15" x14ac:dyDescent="0.25">
      <c r="A370" s="11"/>
      <c r="B370" t="s">
        <v>19</v>
      </c>
      <c r="C370" t="s">
        <v>318</v>
      </c>
      <c r="D370" s="17"/>
      <c r="E370" s="17">
        <v>10.050000000000001</v>
      </c>
      <c r="F370" s="16">
        <f>IF(Tableau1345[[#This Row],[Colonne1]]="","",F369+Tableau1345[[#This Row],[Colonne3]]-Tableau1345[[#This Row],[Colonne4]])</f>
        <v>531.2399999999991</v>
      </c>
    </row>
    <row r="371" spans="1:15" x14ac:dyDescent="0.25">
      <c r="A371" s="11">
        <v>45059</v>
      </c>
      <c r="B371" t="s">
        <v>120</v>
      </c>
      <c r="C371" t="s">
        <v>554</v>
      </c>
      <c r="D371" s="17"/>
      <c r="E371" s="17">
        <v>23.82</v>
      </c>
      <c r="F371" s="16">
        <f>IF(Tableau1345[[#This Row],[Colonne1]]="","",F370+Tableau1345[[#This Row],[Colonne3]]-Tableau1345[[#This Row],[Colonne4]])</f>
        <v>507.41999999999911</v>
      </c>
      <c r="G371" s="61">
        <v>20</v>
      </c>
    </row>
    <row r="372" spans="1:15" x14ac:dyDescent="0.25">
      <c r="A372" s="11"/>
      <c r="B372" t="s">
        <v>13</v>
      </c>
      <c r="C372" t="s">
        <v>202</v>
      </c>
      <c r="D372" s="17"/>
      <c r="E372" s="17">
        <v>16</v>
      </c>
      <c r="F372" s="16">
        <f>IF(Tableau1345[[#This Row],[Colonne1]]="","",F371+Tableau1345[[#This Row],[Colonne3]]-Tableau1345[[#This Row],[Colonne4]])</f>
        <v>491.41999999999911</v>
      </c>
    </row>
    <row r="373" spans="1:15" x14ac:dyDescent="0.25">
      <c r="A373" s="11"/>
      <c r="B373" t="s">
        <v>13</v>
      </c>
      <c r="C373" t="s">
        <v>25</v>
      </c>
      <c r="D373" s="33"/>
      <c r="E373" s="17">
        <v>10.1</v>
      </c>
      <c r="F373" s="16">
        <f>IF(Tableau1345[[#This Row],[Colonne1]]="","",F372+Tableau1345[[#This Row],[Colonne3]]-Tableau1345[[#This Row],[Colonne4]])</f>
        <v>481.31999999999908</v>
      </c>
    </row>
    <row r="374" spans="1:15" x14ac:dyDescent="0.25">
      <c r="B374" t="s">
        <v>12</v>
      </c>
      <c r="D374" s="33"/>
      <c r="E374" s="17">
        <v>1.85</v>
      </c>
      <c r="F374" s="16">
        <f>IF(Tableau1345[[#This Row],[Colonne1]]="","",F373+Tableau1345[[#This Row],[Colonne3]]-Tableau1345[[#This Row],[Colonne4]])</f>
        <v>479.46999999999906</v>
      </c>
    </row>
    <row r="375" spans="1:15" x14ac:dyDescent="0.25">
      <c r="A375" s="11">
        <v>45060</v>
      </c>
      <c r="B375" t="s">
        <v>12</v>
      </c>
      <c r="D375" s="33"/>
      <c r="E375" s="17">
        <v>1.08</v>
      </c>
      <c r="F375" s="16">
        <f>IF(Tableau1345[[#This Row],[Colonne1]]="","",F374+Tableau1345[[#This Row],[Colonne3]]-Tableau1345[[#This Row],[Colonne4]])</f>
        <v>478.38999999999908</v>
      </c>
    </row>
    <row r="376" spans="1:15" x14ac:dyDescent="0.25">
      <c r="A376" s="11">
        <v>45061</v>
      </c>
      <c r="B376" t="s">
        <v>57</v>
      </c>
      <c r="D376" s="33">
        <v>1</v>
      </c>
      <c r="E376" s="17"/>
      <c r="F376" s="16">
        <f>IF(Tableau1345[[#This Row],[Colonne1]]="","",F375+Tableau1345[[#This Row],[Colonne3]]-Tableau1345[[#This Row],[Colonne4]])</f>
        <v>479.38999999999908</v>
      </c>
    </row>
    <row r="377" spans="1:15" x14ac:dyDescent="0.25">
      <c r="A377" s="11">
        <v>45062</v>
      </c>
      <c r="B377" t="s">
        <v>15</v>
      </c>
      <c r="C377" t="s">
        <v>11</v>
      </c>
      <c r="D377" s="33"/>
      <c r="E377" s="17">
        <v>47.95</v>
      </c>
      <c r="F377" s="16">
        <f>IF(Tableau1345[[#This Row],[Colonne1]]="","",F376+Tableau1345[[#This Row],[Colonne3]]-Tableau1345[[#This Row],[Colonne4]])</f>
        <v>431.43999999999909</v>
      </c>
    </row>
    <row r="378" spans="1:15" x14ac:dyDescent="0.25">
      <c r="A378" s="11"/>
      <c r="B378" t="s">
        <v>13</v>
      </c>
      <c r="C378" t="s">
        <v>477</v>
      </c>
      <c r="D378" s="33"/>
      <c r="E378" s="17">
        <v>11.57</v>
      </c>
      <c r="F378" s="16">
        <f>IF(Tableau1345[[#This Row],[Colonne1]]="","",F377+Tableau1345[[#This Row],[Colonne3]]-Tableau1345[[#This Row],[Colonne4]])</f>
        <v>419.8699999999991</v>
      </c>
    </row>
    <row r="379" spans="1:15" x14ac:dyDescent="0.25">
      <c r="A379" s="11"/>
      <c r="B379" t="s">
        <v>120</v>
      </c>
      <c r="C379" t="s">
        <v>555</v>
      </c>
      <c r="D379" s="33"/>
      <c r="E379" s="17">
        <v>4.2</v>
      </c>
      <c r="F379" s="16">
        <f>IF(Tableau1345[[#This Row],[Colonne1]]="","",F378+Tableau1345[[#This Row],[Colonne3]]-Tableau1345[[#This Row],[Colonne4]])</f>
        <v>415.66999999999911</v>
      </c>
    </row>
    <row r="380" spans="1:15" x14ac:dyDescent="0.25">
      <c r="A380" s="11"/>
      <c r="B380" t="s">
        <v>19</v>
      </c>
      <c r="C380" t="s">
        <v>556</v>
      </c>
      <c r="D380" s="33"/>
      <c r="E380" s="17">
        <v>3.25</v>
      </c>
      <c r="F380" s="16">
        <f>IF(Tableau1345[[#This Row],[Colonne1]]="","",F379+Tableau1345[[#This Row],[Colonne3]]-Tableau1345[[#This Row],[Colonne4]])</f>
        <v>412.41999999999911</v>
      </c>
    </row>
    <row r="381" spans="1:15" x14ac:dyDescent="0.25">
      <c r="A381" s="11">
        <v>45063</v>
      </c>
      <c r="B381" t="s">
        <v>13</v>
      </c>
      <c r="C381" t="s">
        <v>14</v>
      </c>
      <c r="D381" s="33"/>
      <c r="E381" s="17">
        <v>202.04</v>
      </c>
      <c r="F381" s="16">
        <f>IF(Tableau1345[[#This Row],[Colonne1]]="","",F380+Tableau1345[[#This Row],[Colonne3]]-Tableau1345[[#This Row],[Colonne4]])</f>
        <v>210.37999999999911</v>
      </c>
    </row>
    <row r="382" spans="1:15" x14ac:dyDescent="0.25">
      <c r="A382" s="11"/>
      <c r="B382" t="s">
        <v>64</v>
      </c>
      <c r="C382" t="s">
        <v>557</v>
      </c>
      <c r="D382" s="33"/>
      <c r="E382" s="17">
        <v>10.119999999999999</v>
      </c>
      <c r="F382" s="16">
        <f>IF(Tableau1345[[#This Row],[Colonne1]]="","",F381+Tableau1345[[#This Row],[Colonne3]]-Tableau1345[[#This Row],[Colonne4]])</f>
        <v>200.25999999999911</v>
      </c>
    </row>
    <row r="383" spans="1:15" x14ac:dyDescent="0.25">
      <c r="A383" s="11"/>
      <c r="B383" t="s">
        <v>13</v>
      </c>
      <c r="C383" t="s">
        <v>25</v>
      </c>
      <c r="D383" s="33"/>
      <c r="E383" s="17">
        <v>5.55</v>
      </c>
      <c r="F383" s="16">
        <f>IF(Tableau1345[[#This Row],[Colonne1]]="","",F382+Tableau1345[[#This Row],[Colonne3]]-Tableau1345[[#This Row],[Colonne4]])</f>
        <v>194.7099999999991</v>
      </c>
    </row>
    <row r="384" spans="1:15" x14ac:dyDescent="0.25">
      <c r="B384" t="s">
        <v>12</v>
      </c>
      <c r="D384" s="33"/>
      <c r="E384" s="17">
        <v>2.0299999999999998</v>
      </c>
      <c r="F384" s="16">
        <f>IF(Tableau1345[[#This Row],[Colonne1]]="","",F383+Tableau1345[[#This Row],[Colonne3]]-Tableau1345[[#This Row],[Colonne4]])</f>
        <v>192.6799999999991</v>
      </c>
      <c r="O384" s="58"/>
    </row>
    <row r="385" spans="1:7" x14ac:dyDescent="0.25">
      <c r="A385" s="11">
        <v>45064</v>
      </c>
      <c r="B385" t="s">
        <v>13</v>
      </c>
      <c r="C385" t="s">
        <v>17</v>
      </c>
      <c r="D385" s="33"/>
      <c r="E385" s="17">
        <v>19.649999999999999</v>
      </c>
      <c r="F385" s="16">
        <f>IF(Tableau1345[[#This Row],[Colonne1]]="","",F384+Tableau1345[[#This Row],[Colonne3]]-Tableau1345[[#This Row],[Colonne4]])</f>
        <v>173.02999999999909</v>
      </c>
    </row>
    <row r="386" spans="1:7" x14ac:dyDescent="0.25">
      <c r="B386" t="s">
        <v>13</v>
      </c>
      <c r="C386" t="s">
        <v>547</v>
      </c>
      <c r="D386" s="33"/>
      <c r="E386" s="17">
        <v>10</v>
      </c>
      <c r="F386" s="16">
        <f>IF(Tableau1345[[#This Row],[Colonne1]]="","",F385+Tableau1345[[#This Row],[Colonne3]]-Tableau1345[[#This Row],[Colonne4]])</f>
        <v>163.02999999999909</v>
      </c>
    </row>
    <row r="387" spans="1:7" x14ac:dyDescent="0.25">
      <c r="A387" s="11">
        <v>45065</v>
      </c>
      <c r="B387" t="s">
        <v>44</v>
      </c>
      <c r="C387" t="s">
        <v>45</v>
      </c>
      <c r="D387" s="33"/>
      <c r="E387" s="17">
        <v>96.39</v>
      </c>
      <c r="F387" s="16">
        <f>IF(Tableau1345[[#This Row],[Colonne1]]="","",F386+Tableau1345[[#This Row],[Colonne3]]-Tableau1345[[#This Row],[Colonne4]])</f>
        <v>66.639999999999091</v>
      </c>
    </row>
    <row r="388" spans="1:7" x14ac:dyDescent="0.25">
      <c r="B388" t="s">
        <v>13</v>
      </c>
      <c r="C388" t="s">
        <v>477</v>
      </c>
      <c r="D388" s="33"/>
      <c r="E388" s="17">
        <v>21.67</v>
      </c>
      <c r="F388" s="16">
        <f>IF(Tableau1345[[#This Row],[Colonne1]]="","",F387+Tableau1345[[#This Row],[Colonne3]]-Tableau1345[[#This Row],[Colonne4]])</f>
        <v>44.969999999999089</v>
      </c>
    </row>
    <row r="389" spans="1:7" x14ac:dyDescent="0.25">
      <c r="A389" s="11">
        <v>45060</v>
      </c>
      <c r="B389" t="s">
        <v>29</v>
      </c>
      <c r="C389" t="s">
        <v>157</v>
      </c>
      <c r="D389" s="33"/>
      <c r="E389" s="17">
        <v>209.72</v>
      </c>
      <c r="F389" s="16">
        <f>IF(Tableau1345[[#This Row],[Colonne1]]="","",F388+Tableau1345[[#This Row],[Colonne3]]-Tableau1345[[#This Row],[Colonne4]])</f>
        <v>-164.75000000000091</v>
      </c>
    </row>
    <row r="390" spans="1:7" x14ac:dyDescent="0.25">
      <c r="A390" s="11">
        <v>45066</v>
      </c>
      <c r="B390" t="s">
        <v>15</v>
      </c>
      <c r="C390" t="s">
        <v>11</v>
      </c>
      <c r="D390" s="33"/>
      <c r="E390" s="17">
        <v>29.85</v>
      </c>
      <c r="F390" s="16">
        <f>IF(Tableau1345[[#This Row],[Colonne1]]="","",F389+Tableau1345[[#This Row],[Colonne3]]-Tableau1345[[#This Row],[Colonne4]])</f>
        <v>-194.6000000000009</v>
      </c>
      <c r="G390" s="61">
        <v>21</v>
      </c>
    </row>
    <row r="391" spans="1:7" x14ac:dyDescent="0.25">
      <c r="A391" s="11"/>
      <c r="B391" t="s">
        <v>13</v>
      </c>
      <c r="C391" t="s">
        <v>25</v>
      </c>
      <c r="D391" s="33"/>
      <c r="E391" s="17">
        <v>19.899999999999999</v>
      </c>
      <c r="F391" s="16">
        <f>IF(Tableau1345[[#This Row],[Colonne1]]="","",F390+Tableau1345[[#This Row],[Colonne3]]-Tableau1345[[#This Row],[Colonne4]])</f>
        <v>-214.50000000000091</v>
      </c>
    </row>
    <row r="392" spans="1:7" x14ac:dyDescent="0.25">
      <c r="A392" s="11"/>
      <c r="B392" t="s">
        <v>243</v>
      </c>
      <c r="C392" t="s">
        <v>232</v>
      </c>
      <c r="D392" s="33"/>
      <c r="E392" s="17">
        <v>9.9</v>
      </c>
      <c r="F392" s="16">
        <f>IF(Tableau1345[[#This Row],[Colonne1]]="","",F391+Tableau1345[[#This Row],[Colonne3]]-Tableau1345[[#This Row],[Colonne4]])</f>
        <v>-224.40000000000092</v>
      </c>
    </row>
    <row r="393" spans="1:7" x14ac:dyDescent="0.25">
      <c r="A393" s="11">
        <v>45068</v>
      </c>
      <c r="B393" t="s">
        <v>15</v>
      </c>
      <c r="C393" t="s">
        <v>558</v>
      </c>
      <c r="D393" s="33">
        <v>1433.72</v>
      </c>
      <c r="E393" s="17"/>
      <c r="F393" s="16">
        <f>IF(Tableau1345[[#This Row],[Colonne1]]="","",F392+Tableau1345[[#This Row],[Colonne3]]-Tableau1345[[#This Row],[Colonne4]])</f>
        <v>1209.319999999999</v>
      </c>
    </row>
    <row r="394" spans="1:7" x14ac:dyDescent="0.25">
      <c r="A394" s="11"/>
      <c r="B394" t="s">
        <v>42</v>
      </c>
      <c r="C394" t="s">
        <v>43</v>
      </c>
      <c r="D394" s="33"/>
      <c r="E394" s="17">
        <v>146</v>
      </c>
      <c r="F394" s="16">
        <f>IF(Tableau1345[[#This Row],[Colonne1]]="","",F393+Tableau1345[[#This Row],[Colonne3]]-Tableau1345[[#This Row],[Colonne4]])</f>
        <v>1063.319999999999</v>
      </c>
    </row>
    <row r="395" spans="1:7" x14ac:dyDescent="0.25">
      <c r="A395" s="11"/>
      <c r="B395" t="s">
        <v>15</v>
      </c>
      <c r="C395" t="s">
        <v>11</v>
      </c>
      <c r="D395" s="33"/>
      <c r="E395" s="17">
        <v>19.350000000000001</v>
      </c>
      <c r="F395" s="16">
        <f>IF(Tableau1345[[#This Row],[Colonne1]]="","",F394+Tableau1345[[#This Row],[Colonne3]]-Tableau1345[[#This Row],[Colonne4]])</f>
        <v>1043.9699999999991</v>
      </c>
    </row>
    <row r="396" spans="1:7" x14ac:dyDescent="0.25">
      <c r="A396" s="11"/>
      <c r="B396" t="s">
        <v>19</v>
      </c>
      <c r="C396" t="s">
        <v>375</v>
      </c>
      <c r="D396" s="33"/>
      <c r="E396" s="17">
        <v>17</v>
      </c>
      <c r="F396" s="16">
        <f>IF(Tableau1345[[#This Row],[Colonne1]]="","",F395+Tableau1345[[#This Row],[Colonne3]]-Tableau1345[[#This Row],[Colonne4]])</f>
        <v>1026.9699999999991</v>
      </c>
    </row>
    <row r="397" spans="1:7" x14ac:dyDescent="0.25">
      <c r="A397" s="11">
        <v>45069</v>
      </c>
      <c r="B397" t="s">
        <v>12</v>
      </c>
      <c r="D397" s="33"/>
      <c r="E397" s="17">
        <v>0.65</v>
      </c>
      <c r="F397" s="16">
        <f>IF(Tableau1345[[#This Row],[Colonne1]]="","",F396+Tableau1345[[#This Row],[Colonne3]]-Tableau1345[[#This Row],[Colonne4]])</f>
        <v>1026.319999999999</v>
      </c>
    </row>
    <row r="398" spans="1:7" x14ac:dyDescent="0.25">
      <c r="A398" s="11">
        <v>45070</v>
      </c>
      <c r="B398" t="s">
        <v>4</v>
      </c>
      <c r="D398" s="33">
        <v>2833.17</v>
      </c>
      <c r="E398" s="17"/>
      <c r="F398" s="16">
        <f>IF(Tableau1345[[#This Row],[Colonne1]]="","",F397+Tableau1345[[#This Row],[Colonne3]]-Tableau1345[[#This Row],[Colonne4]])</f>
        <v>3859.4899999999989</v>
      </c>
    </row>
    <row r="399" spans="1:7" x14ac:dyDescent="0.25">
      <c r="A399" s="11"/>
      <c r="B399" t="s">
        <v>12</v>
      </c>
      <c r="C399" t="s">
        <v>559</v>
      </c>
      <c r="D399" s="33"/>
      <c r="E399" s="17">
        <v>1200</v>
      </c>
      <c r="F399" s="16">
        <f>IF(Tableau1345[[#This Row],[Colonne1]]="","",F398+Tableau1345[[#This Row],[Colonne3]]-Tableau1345[[#This Row],[Colonne4]])</f>
        <v>2659.4899999999989</v>
      </c>
    </row>
    <row r="400" spans="1:7" x14ac:dyDescent="0.25">
      <c r="A400" s="11"/>
      <c r="B400" t="s">
        <v>12</v>
      </c>
      <c r="C400" t="s">
        <v>560</v>
      </c>
      <c r="D400" s="33"/>
      <c r="E400" s="17">
        <v>500</v>
      </c>
      <c r="F400" s="16">
        <f>IF(Tableau1345[[#This Row],[Colonne1]]="","",F399+Tableau1345[[#This Row],[Colonne3]]-Tableau1345[[#This Row],[Colonne4]])</f>
        <v>2159.4899999999989</v>
      </c>
    </row>
    <row r="401" spans="1:6" x14ac:dyDescent="0.25">
      <c r="A401" s="11"/>
      <c r="B401" t="s">
        <v>26</v>
      </c>
      <c r="C401" t="s">
        <v>27</v>
      </c>
      <c r="D401" s="33"/>
      <c r="E401" s="17">
        <v>215</v>
      </c>
      <c r="F401" s="16">
        <f>IF(Tableau1345[[#This Row],[Colonne1]]="","",F400+Tableau1345[[#This Row],[Colonne3]]-Tableau1345[[#This Row],[Colonne4]])</f>
        <v>1944.4899999999989</v>
      </c>
    </row>
    <row r="402" spans="1:6" x14ac:dyDescent="0.25">
      <c r="A402" s="11"/>
      <c r="B402" t="s">
        <v>13</v>
      </c>
      <c r="C402" t="s">
        <v>14</v>
      </c>
      <c r="D402" s="33"/>
      <c r="E402" s="17">
        <v>89.8</v>
      </c>
      <c r="F402" s="16">
        <f>IF(Tableau1345[[#This Row],[Colonne1]]="","",F401+Tableau1345[[#This Row],[Colonne3]]-Tableau1345[[#This Row],[Colonne4]])</f>
        <v>1854.6899999999989</v>
      </c>
    </row>
    <row r="403" spans="1:6" x14ac:dyDescent="0.25">
      <c r="B403" t="s">
        <v>163</v>
      </c>
      <c r="C403" t="s">
        <v>561</v>
      </c>
      <c r="D403" s="33"/>
      <c r="E403" s="17">
        <v>78.95</v>
      </c>
      <c r="F403" s="16">
        <f>IF(Tableau1345[[#This Row],[Colonne1]]="","",F402+Tableau1345[[#This Row],[Colonne3]]-Tableau1345[[#This Row],[Colonne4]])</f>
        <v>1775.7399999999989</v>
      </c>
    </row>
    <row r="404" spans="1:6" x14ac:dyDescent="0.25">
      <c r="A404" s="11"/>
      <c r="B404" t="s">
        <v>15</v>
      </c>
      <c r="C404" t="s">
        <v>489</v>
      </c>
      <c r="D404" s="33"/>
      <c r="E404" s="17">
        <v>58.57</v>
      </c>
      <c r="F404" s="16">
        <f>IF(Tableau1345[[#This Row],[Colonne1]]="","",F403+Tableau1345[[#This Row],[Colonne3]]-Tableau1345[[#This Row],[Colonne4]])</f>
        <v>1717.1699999999989</v>
      </c>
    </row>
    <row r="405" spans="1:6" x14ac:dyDescent="0.25">
      <c r="A405" s="11"/>
      <c r="B405" t="s">
        <v>15</v>
      </c>
      <c r="C405" t="s">
        <v>530</v>
      </c>
      <c r="D405" s="33"/>
      <c r="E405" s="17">
        <v>29.22</v>
      </c>
      <c r="F405" s="16">
        <f>IF(Tableau1345[[#This Row],[Colonne1]]="","",F404+Tableau1345[[#This Row],[Colonne3]]-Tableau1345[[#This Row],[Colonne4]])</f>
        <v>1687.9499999999989</v>
      </c>
    </row>
    <row r="406" spans="1:6" x14ac:dyDescent="0.25">
      <c r="B406" t="s">
        <v>15</v>
      </c>
      <c r="C406" t="s">
        <v>530</v>
      </c>
      <c r="D406" s="33"/>
      <c r="E406" s="17">
        <v>21.13</v>
      </c>
      <c r="F406" s="16">
        <f>IF(Tableau1345[[#This Row],[Colonne1]]="","",F405+Tableau1345[[#This Row],[Colonne3]]-Tableau1345[[#This Row],[Colonne4]])</f>
        <v>1666.8199999999988</v>
      </c>
    </row>
    <row r="407" spans="1:6" x14ac:dyDescent="0.25">
      <c r="A407" s="11"/>
      <c r="B407" t="s">
        <v>15</v>
      </c>
      <c r="C407" t="s">
        <v>530</v>
      </c>
      <c r="D407" s="33"/>
      <c r="E407" s="17">
        <v>17.989999999999998</v>
      </c>
      <c r="F407" s="16">
        <f>IF(Tableau1345[[#This Row],[Colonne1]]="","",F406+Tableau1345[[#This Row],[Colonne3]]-Tableau1345[[#This Row],[Colonne4]])</f>
        <v>1648.8299999999988</v>
      </c>
    </row>
    <row r="408" spans="1:6" x14ac:dyDescent="0.25">
      <c r="A408" s="11"/>
      <c r="B408" t="s">
        <v>15</v>
      </c>
      <c r="C408" t="s">
        <v>530</v>
      </c>
      <c r="D408" s="33"/>
      <c r="E408" s="17">
        <v>11.57</v>
      </c>
      <c r="F408" s="16">
        <f>IF(Tableau1345[[#This Row],[Colonne1]]="","",F407+Tableau1345[[#This Row],[Colonne3]]-Tableau1345[[#This Row],[Colonne4]])</f>
        <v>1637.2599999999989</v>
      </c>
    </row>
    <row r="409" spans="1:6" x14ac:dyDescent="0.25">
      <c r="A409" s="11"/>
      <c r="B409" t="s">
        <v>15</v>
      </c>
      <c r="C409" t="s">
        <v>530</v>
      </c>
      <c r="D409" s="33"/>
      <c r="E409" s="17">
        <v>2.97</v>
      </c>
      <c r="F409" s="16">
        <f>IF(Tableau1345[[#This Row],[Colonne1]]="","",F408+Tableau1345[[#This Row],[Colonne3]]-Tableau1345[[#This Row],[Colonne4]])</f>
        <v>1634.2899999999988</v>
      </c>
    </row>
    <row r="410" spans="1:6" x14ac:dyDescent="0.25">
      <c r="A410" s="11">
        <v>45071</v>
      </c>
      <c r="B410" t="s">
        <v>64</v>
      </c>
      <c r="C410" t="s">
        <v>562</v>
      </c>
      <c r="D410" s="33"/>
      <c r="E410" s="17">
        <v>20.9</v>
      </c>
      <c r="F410" s="16">
        <f>IF(Tableau1345[[#This Row],[Colonne1]]="","",F409+Tableau1345[[#This Row],[Colonne3]]-Tableau1345[[#This Row],[Colonne4]])</f>
        <v>1613.3899999999987</v>
      </c>
    </row>
    <row r="411" spans="1:6" x14ac:dyDescent="0.25">
      <c r="A411" s="11"/>
      <c r="B411" t="s">
        <v>13</v>
      </c>
      <c r="C411" t="s">
        <v>25</v>
      </c>
      <c r="D411" s="33"/>
      <c r="E411" s="17">
        <v>7.05</v>
      </c>
      <c r="F411" s="16">
        <f>IF(Tableau1345[[#This Row],[Colonne1]]="","",F410+Tableau1345[[#This Row],[Colonne3]]-Tableau1345[[#This Row],[Colonne4]])</f>
        <v>1606.3399999999988</v>
      </c>
    </row>
    <row r="412" spans="1:6" x14ac:dyDescent="0.25">
      <c r="A412" s="11"/>
      <c r="B412" t="s">
        <v>12</v>
      </c>
      <c r="D412" s="33"/>
      <c r="E412" s="17">
        <v>2.6</v>
      </c>
      <c r="F412" s="16">
        <f>IF(Tableau1345[[#This Row],[Colonne1]]="","",F411+Tableau1345[[#This Row],[Colonne3]]-Tableau1345[[#This Row],[Colonne4]])</f>
        <v>1603.7399999999989</v>
      </c>
    </row>
    <row r="413" spans="1:6" x14ac:dyDescent="0.25">
      <c r="A413" s="11"/>
      <c r="B413" t="s">
        <v>13</v>
      </c>
      <c r="C413" t="s">
        <v>262</v>
      </c>
      <c r="D413" s="33"/>
      <c r="E413" s="17">
        <v>1.1100000000000001</v>
      </c>
      <c r="F413" s="16">
        <f>IF(Tableau1345[[#This Row],[Colonne1]]="","",F412+Tableau1345[[#This Row],[Colonne3]]-Tableau1345[[#This Row],[Colonne4]])</f>
        <v>1602.629999999999</v>
      </c>
    </row>
    <row r="414" spans="1:6" x14ac:dyDescent="0.25">
      <c r="A414" s="11">
        <v>45072</v>
      </c>
      <c r="B414" t="s">
        <v>42</v>
      </c>
      <c r="C414" t="s">
        <v>215</v>
      </c>
      <c r="D414" s="33">
        <v>196.43</v>
      </c>
      <c r="E414" s="17"/>
      <c r="F414" s="16">
        <f>IF(Tableau1345[[#This Row],[Colonne1]]="","",F413+Tableau1345[[#This Row],[Colonne3]]-Tableau1345[[#This Row],[Colonne4]])</f>
        <v>1799.059999999999</v>
      </c>
    </row>
    <row r="415" spans="1:6" x14ac:dyDescent="0.25">
      <c r="A415" s="11"/>
      <c r="B415" t="s">
        <v>13</v>
      </c>
      <c r="C415" t="s">
        <v>477</v>
      </c>
      <c r="D415" s="33"/>
      <c r="E415" s="17">
        <v>18.21</v>
      </c>
      <c r="F415" s="16">
        <f>IF(Tableau1345[[#This Row],[Colonne1]]="","",F414+Tableau1345[[#This Row],[Colonne3]]-Tableau1345[[#This Row],[Colonne4]])</f>
        <v>1780.849999999999</v>
      </c>
    </row>
    <row r="416" spans="1:6" x14ac:dyDescent="0.25">
      <c r="A416" s="11"/>
      <c r="B416" t="s">
        <v>15</v>
      </c>
      <c r="C416" t="s">
        <v>11</v>
      </c>
      <c r="D416" s="33"/>
      <c r="E416" s="17">
        <v>18</v>
      </c>
      <c r="F416" s="16">
        <f>IF(Tableau1345[[#This Row],[Colonne1]]="","",F415+Tableau1345[[#This Row],[Colonne3]]-Tableau1345[[#This Row],[Colonne4]])</f>
        <v>1762.849999999999</v>
      </c>
    </row>
    <row r="417" spans="1:7" x14ac:dyDescent="0.25">
      <c r="A417" s="11"/>
      <c r="B417" t="s">
        <v>19</v>
      </c>
      <c r="C417" t="s">
        <v>318</v>
      </c>
      <c r="D417" s="33"/>
      <c r="E417" s="17">
        <v>13.05</v>
      </c>
      <c r="F417" s="16">
        <f>IF(Tableau1345[[#This Row],[Colonne1]]="","",F416+Tableau1345[[#This Row],[Colonne3]]-Tableau1345[[#This Row],[Colonne4]])</f>
        <v>1749.799999999999</v>
      </c>
    </row>
    <row r="418" spans="1:7" x14ac:dyDescent="0.25">
      <c r="A418" s="11"/>
      <c r="B418" t="s">
        <v>12</v>
      </c>
      <c r="D418" s="33"/>
      <c r="E418" s="17">
        <v>1.05</v>
      </c>
      <c r="F418" s="16">
        <f>IF(Tableau1345[[#This Row],[Colonne1]]="","",F417+Tableau1345[[#This Row],[Colonne3]]-Tableau1345[[#This Row],[Colonne4]])</f>
        <v>1748.7499999999991</v>
      </c>
    </row>
    <row r="419" spans="1:7" x14ac:dyDescent="0.25">
      <c r="A419" s="11">
        <v>45073</v>
      </c>
      <c r="B419" t="s">
        <v>276</v>
      </c>
      <c r="C419" t="s">
        <v>563</v>
      </c>
      <c r="D419" s="33"/>
      <c r="E419" s="17">
        <v>79.989999999999995</v>
      </c>
      <c r="F419" s="16">
        <f>IF(Tableau1345[[#This Row],[Colonne1]]="","",F418+Tableau1345[[#This Row],[Colonne3]]-Tableau1345[[#This Row],[Colonne4]])</f>
        <v>1668.7599999999991</v>
      </c>
      <c r="G419" s="61">
        <v>22</v>
      </c>
    </row>
    <row r="420" spans="1:7" x14ac:dyDescent="0.25">
      <c r="A420" s="11"/>
      <c r="B420" t="s">
        <v>13</v>
      </c>
      <c r="C420" t="s">
        <v>123</v>
      </c>
      <c r="D420" s="33"/>
      <c r="E420" s="17">
        <v>22.3</v>
      </c>
      <c r="F420" s="16">
        <f>IF(Tableau1345[[#This Row],[Colonne1]]="","",F419+Tableau1345[[#This Row],[Colonne3]]-Tableau1345[[#This Row],[Colonne4]])</f>
        <v>1646.4599999999991</v>
      </c>
    </row>
    <row r="421" spans="1:7" x14ac:dyDescent="0.25">
      <c r="A421" s="11"/>
      <c r="B421" t="s">
        <v>13</v>
      </c>
      <c r="C421" t="s">
        <v>17</v>
      </c>
      <c r="D421" s="33"/>
      <c r="E421" s="17">
        <v>10.82</v>
      </c>
      <c r="F421" s="16">
        <f>IF(Tableau1345[[#This Row],[Colonne1]]="","",F420+Tableau1345[[#This Row],[Colonne3]]-Tableau1345[[#This Row],[Colonne4]])</f>
        <v>1635.6399999999992</v>
      </c>
    </row>
    <row r="422" spans="1:7" x14ac:dyDescent="0.25">
      <c r="A422" s="11"/>
      <c r="B422" t="s">
        <v>13</v>
      </c>
      <c r="C422" t="s">
        <v>25</v>
      </c>
      <c r="D422" s="33"/>
      <c r="E422" s="17">
        <v>6.3</v>
      </c>
      <c r="F422" s="16">
        <f>IF(Tableau1345[[#This Row],[Colonne1]]="","",F421+Tableau1345[[#This Row],[Colonne3]]-Tableau1345[[#This Row],[Colonne4]])</f>
        <v>1629.3399999999992</v>
      </c>
    </row>
    <row r="423" spans="1:7" x14ac:dyDescent="0.25">
      <c r="A423" s="11"/>
      <c r="B423" t="s">
        <v>12</v>
      </c>
      <c r="D423" s="33"/>
      <c r="E423" s="17">
        <v>1.74</v>
      </c>
      <c r="F423" s="16">
        <f>IF(Tableau1345[[#This Row],[Colonne1]]="","",F422+Tableau1345[[#This Row],[Colonne3]]-Tableau1345[[#This Row],[Colonne4]])</f>
        <v>1627.5999999999992</v>
      </c>
    </row>
    <row r="424" spans="1:7" x14ac:dyDescent="0.25">
      <c r="A424" s="11">
        <v>45074</v>
      </c>
      <c r="B424" t="s">
        <v>64</v>
      </c>
      <c r="C424" t="s">
        <v>232</v>
      </c>
      <c r="D424" s="33"/>
      <c r="E424" s="17">
        <v>2.78</v>
      </c>
      <c r="F424" s="16">
        <f>IF(Tableau1345[[#This Row],[Colonne1]]="","",F423+Tableau1345[[#This Row],[Colonne3]]-Tableau1345[[#This Row],[Colonne4]])</f>
        <v>1624.8199999999993</v>
      </c>
    </row>
    <row r="425" spans="1:7" x14ac:dyDescent="0.25">
      <c r="A425" s="11"/>
      <c r="B425" t="s">
        <v>12</v>
      </c>
      <c r="D425" s="33"/>
      <c r="E425" s="17">
        <v>1.59</v>
      </c>
      <c r="F425" s="16">
        <f>IF(Tableau1345[[#This Row],[Colonne1]]="","",F424+Tableau1345[[#This Row],[Colonne3]]-Tableau1345[[#This Row],[Colonne4]])</f>
        <v>1623.2299999999993</v>
      </c>
    </row>
    <row r="426" spans="1:7" x14ac:dyDescent="0.25">
      <c r="A426" s="11">
        <v>45075</v>
      </c>
      <c r="B426" t="s">
        <v>15</v>
      </c>
      <c r="C426" t="s">
        <v>564</v>
      </c>
      <c r="D426" s="33"/>
      <c r="E426" s="17">
        <v>900</v>
      </c>
      <c r="F426" s="16">
        <f>IF(Tableau1345[[#This Row],[Colonne1]]="","",F425+Tableau1345[[#This Row],[Colonne3]]-Tableau1345[[#This Row],[Colonne4]])</f>
        <v>723.22999999999934</v>
      </c>
    </row>
    <row r="427" spans="1:7" x14ac:dyDescent="0.25">
      <c r="A427" s="11"/>
      <c r="B427" t="s">
        <v>12</v>
      </c>
      <c r="D427" s="33"/>
      <c r="E427" s="17">
        <v>0.22</v>
      </c>
      <c r="F427" s="16">
        <f>IF(Tableau1345[[#This Row],[Colonne1]]="","",F426+Tableau1345[[#This Row],[Colonne3]]-Tableau1345[[#This Row],[Colonne4]])</f>
        <v>723.00999999999931</v>
      </c>
    </row>
    <row r="428" spans="1:7" x14ac:dyDescent="0.25">
      <c r="A428" s="11">
        <v>45076</v>
      </c>
      <c r="B428" t="s">
        <v>57</v>
      </c>
      <c r="C428" t="s">
        <v>565</v>
      </c>
      <c r="D428" s="33">
        <v>643.5</v>
      </c>
      <c r="E428" s="17"/>
      <c r="F428" s="16">
        <f>IF(Tableau1345[[#This Row],[Colonne1]]="","",F427+Tableau1345[[#This Row],[Colonne3]]-Tableau1345[[#This Row],[Colonne4]])</f>
        <v>1366.5099999999993</v>
      </c>
    </row>
    <row r="429" spans="1:7" x14ac:dyDescent="0.25">
      <c r="A429" s="11"/>
      <c r="B429" t="s">
        <v>15</v>
      </c>
      <c r="C429" t="s">
        <v>566</v>
      </c>
      <c r="D429" s="33"/>
      <c r="E429" s="17">
        <v>32</v>
      </c>
      <c r="F429" s="16">
        <f>IF(Tableau1345[[#This Row],[Colonne1]]="","",F428+Tableau1345[[#This Row],[Colonne3]]-Tableau1345[[#This Row],[Colonne4]])</f>
        <v>1334.5099999999993</v>
      </c>
    </row>
    <row r="430" spans="1:7" x14ac:dyDescent="0.25">
      <c r="A430" s="11"/>
      <c r="B430" t="s">
        <v>15</v>
      </c>
      <c r="C430" t="s">
        <v>567</v>
      </c>
      <c r="D430" s="33"/>
      <c r="E430" s="17">
        <v>28</v>
      </c>
      <c r="F430" s="16">
        <f>IF(Tableau1345[[#This Row],[Colonne1]]="","",F429+Tableau1345[[#This Row],[Colonne3]]-Tableau1345[[#This Row],[Colonne4]])</f>
        <v>1306.5099999999993</v>
      </c>
    </row>
    <row r="431" spans="1:7" x14ac:dyDescent="0.25">
      <c r="A431" s="11"/>
      <c r="B431" t="s">
        <v>15</v>
      </c>
      <c r="C431" t="s">
        <v>11</v>
      </c>
      <c r="D431" s="33"/>
      <c r="E431" s="17">
        <v>16.7</v>
      </c>
      <c r="F431" s="16">
        <f>IF(Tableau1345[[#This Row],[Colonne1]]="","",F430+Tableau1345[[#This Row],[Colonne3]]-Tableau1345[[#This Row],[Colonne4]])</f>
        <v>1289.8099999999993</v>
      </c>
    </row>
    <row r="432" spans="1:7" x14ac:dyDescent="0.25">
      <c r="A432" s="11">
        <v>45077</v>
      </c>
      <c r="B432" t="s">
        <v>12</v>
      </c>
      <c r="D432" s="33"/>
      <c r="E432" s="17">
        <v>0.3</v>
      </c>
      <c r="F432" s="59">
        <f>IF(Tableau1345[[#This Row],[Colonne1]]="","",F431+Tableau1345[[#This Row],[Colonne3]]-Tableau1345[[#This Row],[Colonne4]])</f>
        <v>1289.5099999999993</v>
      </c>
    </row>
    <row r="433" spans="1:15" x14ac:dyDescent="0.25">
      <c r="A433" s="11">
        <v>45078</v>
      </c>
      <c r="B433" t="s">
        <v>13</v>
      </c>
      <c r="C433" t="s">
        <v>14</v>
      </c>
      <c r="D433" s="33"/>
      <c r="E433" s="17">
        <v>118.56</v>
      </c>
      <c r="F433" s="16">
        <f>IF(Tableau1345[[#This Row],[Colonne1]]="","",F432+Tableau1345[[#This Row],[Colonne3]]-Tableau1345[[#This Row],[Colonne4]])</f>
        <v>1170.9499999999994</v>
      </c>
      <c r="O433" s="31"/>
    </row>
    <row r="434" spans="1:15" x14ac:dyDescent="0.25">
      <c r="A434" s="11">
        <v>45079</v>
      </c>
      <c r="B434" t="s">
        <v>13</v>
      </c>
      <c r="C434" t="s">
        <v>477</v>
      </c>
      <c r="D434" s="33"/>
      <c r="E434" s="17">
        <v>15.31</v>
      </c>
      <c r="F434" s="16">
        <f>IF(Tableau1345[[#This Row],[Colonne1]]="","",F433+Tableau1345[[#This Row],[Colonne3]]-Tableau1345[[#This Row],[Colonne4]])</f>
        <v>1155.6399999999994</v>
      </c>
      <c r="O434" s="32"/>
    </row>
    <row r="435" spans="1:15" x14ac:dyDescent="0.25">
      <c r="A435" s="11"/>
      <c r="B435" t="s">
        <v>19</v>
      </c>
      <c r="C435" t="s">
        <v>318</v>
      </c>
      <c r="D435" s="33"/>
      <c r="E435" s="17">
        <v>10.199999999999999</v>
      </c>
      <c r="F435" s="16">
        <f>IF(Tableau1345[[#This Row],[Colonne1]]="","",F434+Tableau1345[[#This Row],[Colonne3]]-Tableau1345[[#This Row],[Colonne4]])</f>
        <v>1145.4399999999994</v>
      </c>
    </row>
    <row r="436" spans="1:15" x14ac:dyDescent="0.25">
      <c r="A436" s="11">
        <v>45080</v>
      </c>
      <c r="B436" t="s">
        <v>13</v>
      </c>
      <c r="C436" t="s">
        <v>25</v>
      </c>
      <c r="D436" s="33"/>
      <c r="E436" s="17">
        <v>24.4</v>
      </c>
      <c r="F436" s="16">
        <f>IF(Tableau1345[[#This Row],[Colonne1]]="","",F435+Tableau1345[[#This Row],[Colonne3]]-Tableau1345[[#This Row],[Colonne4]])</f>
        <v>1121.0399999999993</v>
      </c>
      <c r="G436" s="61">
        <v>23</v>
      </c>
    </row>
    <row r="437" spans="1:15" x14ac:dyDescent="0.25">
      <c r="A437" s="11"/>
      <c r="B437" t="s">
        <v>13</v>
      </c>
      <c r="C437" t="s">
        <v>379</v>
      </c>
      <c r="D437" s="33"/>
      <c r="E437" s="17">
        <v>13.55</v>
      </c>
      <c r="F437" s="16">
        <f>IF(Tableau1345[[#This Row],[Colonne1]]="","",F436+Tableau1345[[#This Row],[Colonne3]]-Tableau1345[[#This Row],[Colonne4]])</f>
        <v>1107.4899999999993</v>
      </c>
    </row>
    <row r="438" spans="1:15" x14ac:dyDescent="0.25">
      <c r="A438" s="11"/>
      <c r="B438" t="s">
        <v>12</v>
      </c>
      <c r="D438" s="33"/>
      <c r="E438" s="17">
        <v>1.49</v>
      </c>
      <c r="F438" s="16">
        <f>IF(Tableau1345[[#This Row],[Colonne1]]="","",F437+Tableau1345[[#This Row],[Colonne3]]-Tableau1345[[#This Row],[Colonne4]])</f>
        <v>1105.9999999999993</v>
      </c>
      <c r="O438" s="31"/>
    </row>
    <row r="439" spans="1:15" x14ac:dyDescent="0.25">
      <c r="A439" s="11">
        <v>45081</v>
      </c>
      <c r="B439" t="s">
        <v>12</v>
      </c>
      <c r="D439" s="33"/>
      <c r="E439" s="17">
        <v>1.05</v>
      </c>
      <c r="F439" s="16">
        <f>IF(Tableau1345[[#This Row],[Colonne1]]="","",F438+Tableau1345[[#This Row],[Colonne3]]-Tableau1345[[#This Row],[Colonne4]])</f>
        <v>1104.9499999999994</v>
      </c>
    </row>
    <row r="440" spans="1:15" x14ac:dyDescent="0.25">
      <c r="A440" s="11">
        <v>45082</v>
      </c>
      <c r="B440" t="s">
        <v>15</v>
      </c>
      <c r="C440" t="s">
        <v>11</v>
      </c>
      <c r="D440" s="33"/>
      <c r="E440" s="17">
        <v>35.75</v>
      </c>
      <c r="F440" s="16">
        <f>IF(Tableau1345[[#This Row],[Colonne1]]="","",F439+Tableau1345[[#This Row],[Colonne3]]-Tableau1345[[#This Row],[Colonne4]])</f>
        <v>1069.1999999999994</v>
      </c>
    </row>
    <row r="441" spans="1:15" x14ac:dyDescent="0.25">
      <c r="A441" s="11"/>
      <c r="B441" t="s">
        <v>13</v>
      </c>
      <c r="C441" t="s">
        <v>17</v>
      </c>
      <c r="D441" s="33"/>
      <c r="E441" s="17">
        <v>8.9700000000000006</v>
      </c>
      <c r="F441" s="16">
        <f>IF(Tableau1345[[#This Row],[Colonne1]]="","",F440+Tableau1345[[#This Row],[Colonne3]]-Tableau1345[[#This Row],[Colonne4]])</f>
        <v>1060.2299999999993</v>
      </c>
    </row>
    <row r="442" spans="1:15" x14ac:dyDescent="0.25">
      <c r="A442" s="11">
        <v>45083</v>
      </c>
      <c r="B442" t="s">
        <v>146</v>
      </c>
      <c r="C442" t="s">
        <v>568</v>
      </c>
      <c r="D442" s="33">
        <v>54.21</v>
      </c>
      <c r="E442" s="17"/>
      <c r="F442" s="16">
        <f>IF(Tableau1345[[#This Row],[Colonne1]]="","",F441+Tableau1345[[#This Row],[Colonne3]]-Tableau1345[[#This Row],[Colonne4]])</f>
        <v>1114.4399999999994</v>
      </c>
    </row>
    <row r="443" spans="1:15" x14ac:dyDescent="0.25">
      <c r="A443" s="11"/>
      <c r="B443" t="s">
        <v>15</v>
      </c>
      <c r="C443" t="s">
        <v>569</v>
      </c>
      <c r="D443" s="33">
        <v>40.79</v>
      </c>
      <c r="E443" s="17"/>
      <c r="F443" s="16">
        <f>IF(Tableau1345[[#This Row],[Colonne1]]="","",F442+Tableau1345[[#This Row],[Colonne3]]-Tableau1345[[#This Row],[Colonne4]])</f>
        <v>1155.2299999999993</v>
      </c>
    </row>
    <row r="444" spans="1:15" x14ac:dyDescent="0.25">
      <c r="A444" s="11"/>
      <c r="B444" t="s">
        <v>64</v>
      </c>
      <c r="C444" t="s">
        <v>570</v>
      </c>
      <c r="D444" s="33"/>
      <c r="E444" s="17">
        <v>24.98</v>
      </c>
      <c r="F444" s="16">
        <f>IF(Tableau1345[[#This Row],[Colonne1]]="","",F443+Tableau1345[[#This Row],[Colonne3]]-Tableau1345[[#This Row],[Colonne4]])</f>
        <v>1130.2499999999993</v>
      </c>
    </row>
    <row r="445" spans="1:15" x14ac:dyDescent="0.25">
      <c r="A445" s="11"/>
      <c r="B445" t="s">
        <v>13</v>
      </c>
      <c r="C445" t="s">
        <v>17</v>
      </c>
      <c r="D445" s="33"/>
      <c r="E445" s="17">
        <v>8.8800000000000008</v>
      </c>
      <c r="F445" s="16">
        <f>IF(Tableau1345[[#This Row],[Colonne1]]="","",F444+Tableau1345[[#This Row],[Colonne3]]-Tableau1345[[#This Row],[Colonne4]])</f>
        <v>1121.3699999999992</v>
      </c>
    </row>
    <row r="446" spans="1:15" x14ac:dyDescent="0.25">
      <c r="A446" s="11"/>
      <c r="B446" t="s">
        <v>12</v>
      </c>
      <c r="D446" s="33"/>
      <c r="E446" s="17">
        <v>0.28000000000000003</v>
      </c>
      <c r="F446" s="16">
        <f>IF(Tableau1345[[#This Row],[Colonne1]]="","",F445+Tableau1345[[#This Row],[Colonne3]]-Tableau1345[[#This Row],[Colonne4]])</f>
        <v>1121.0899999999992</v>
      </c>
    </row>
    <row r="447" spans="1:15" x14ac:dyDescent="0.25">
      <c r="A447" s="11">
        <v>45084</v>
      </c>
      <c r="B447" t="s">
        <v>13</v>
      </c>
      <c r="C447" t="s">
        <v>14</v>
      </c>
      <c r="D447" s="33"/>
      <c r="E447" s="17">
        <v>101.38</v>
      </c>
      <c r="F447" s="16">
        <f>IF(Tableau1345[[#This Row],[Colonne1]]="","",F446+Tableau1345[[#This Row],[Colonne3]]-Tableau1345[[#This Row],[Colonne4]])</f>
        <v>1019.7099999999992</v>
      </c>
    </row>
    <row r="448" spans="1:15" x14ac:dyDescent="0.25">
      <c r="A448" s="11"/>
      <c r="B448" t="s">
        <v>29</v>
      </c>
      <c r="C448" t="s">
        <v>518</v>
      </c>
      <c r="D448" s="33"/>
      <c r="E448" s="17">
        <v>66.45</v>
      </c>
      <c r="F448" s="16">
        <f>IF(Tableau1345[[#This Row],[Colonne1]]="","",F447+Tableau1345[[#This Row],[Colonne3]]-Tableau1345[[#This Row],[Colonne4]])</f>
        <v>953.2599999999992</v>
      </c>
    </row>
    <row r="449" spans="1:7" x14ac:dyDescent="0.25">
      <c r="A449" s="11"/>
      <c r="B449" t="s">
        <v>64</v>
      </c>
      <c r="C449" t="s">
        <v>232</v>
      </c>
      <c r="D449" s="33"/>
      <c r="E449" s="17">
        <v>21.56</v>
      </c>
      <c r="F449" s="16">
        <f>IF(Tableau1345[[#This Row],[Colonne1]]="","",F448+Tableau1345[[#This Row],[Colonne3]]-Tableau1345[[#This Row],[Colonne4]])</f>
        <v>931.69999999999925</v>
      </c>
    </row>
    <row r="450" spans="1:7" x14ac:dyDescent="0.25">
      <c r="A450" s="11"/>
      <c r="B450" t="s">
        <v>33</v>
      </c>
      <c r="C450" t="s">
        <v>305</v>
      </c>
      <c r="D450" s="33"/>
      <c r="E450" s="17">
        <v>7.5</v>
      </c>
      <c r="F450" s="16">
        <f>IF(Tableau1345[[#This Row],[Colonne1]]="","",F449+Tableau1345[[#This Row],[Colonne3]]-Tableau1345[[#This Row],[Colonne4]])</f>
        <v>924.19999999999925</v>
      </c>
    </row>
    <row r="451" spans="1:7" x14ac:dyDescent="0.25">
      <c r="A451" s="11"/>
      <c r="B451" t="s">
        <v>12</v>
      </c>
      <c r="D451" s="33"/>
      <c r="E451" s="17">
        <v>0.14000000000000001</v>
      </c>
      <c r="F451" s="16">
        <f>IF(Tableau1345[[#This Row],[Colonne1]]="","",F450+Tableau1345[[#This Row],[Colonne3]]-Tableau1345[[#This Row],[Colonne4]])</f>
        <v>924.05999999999926</v>
      </c>
    </row>
    <row r="452" spans="1:7" x14ac:dyDescent="0.25">
      <c r="A452" s="11">
        <v>45085</v>
      </c>
      <c r="B452" t="s">
        <v>12</v>
      </c>
      <c r="D452" s="33"/>
      <c r="E452" s="17">
        <v>0.44</v>
      </c>
      <c r="F452" s="16">
        <f>IF(Tableau1345[[#This Row],[Colonne1]]="","",F451+Tableau1345[[#This Row],[Colonne3]]-Tableau1345[[#This Row],[Colonne4]])</f>
        <v>923.61999999999921</v>
      </c>
    </row>
    <row r="453" spans="1:7" x14ac:dyDescent="0.25">
      <c r="A453" s="11"/>
      <c r="B453" t="s">
        <v>15</v>
      </c>
      <c r="C453" t="s">
        <v>11</v>
      </c>
      <c r="D453" s="33"/>
      <c r="E453" s="17">
        <v>0.4</v>
      </c>
      <c r="F453" s="16">
        <f>IF(Tableau1345[[#This Row],[Colonne1]]="","",F452+Tableau1345[[#This Row],[Colonne3]]-Tableau1345[[#This Row],[Colonne4]])</f>
        <v>923.21999999999923</v>
      </c>
    </row>
    <row r="454" spans="1:7" x14ac:dyDescent="0.25">
      <c r="A454" s="11">
        <v>45086</v>
      </c>
      <c r="B454" t="s">
        <v>146</v>
      </c>
      <c r="C454" t="s">
        <v>571</v>
      </c>
      <c r="D454" s="33"/>
      <c r="E454" s="17">
        <v>38</v>
      </c>
      <c r="F454" s="16">
        <f>IF(Tableau1345[[#This Row],[Colonne1]]="","",F453+Tableau1345[[#This Row],[Colonne3]]-Tableau1345[[#This Row],[Colonne4]])</f>
        <v>885.21999999999923</v>
      </c>
    </row>
    <row r="455" spans="1:7" x14ac:dyDescent="0.25">
      <c r="A455" s="11"/>
      <c r="B455" t="s">
        <v>13</v>
      </c>
      <c r="C455" t="s">
        <v>379</v>
      </c>
      <c r="D455" s="33"/>
      <c r="E455" s="17">
        <v>23.7</v>
      </c>
      <c r="F455" s="16">
        <f>IF(Tableau1345[[#This Row],[Colonne1]]="","",F454+Tableau1345[[#This Row],[Colonne3]]-Tableau1345[[#This Row],[Colonne4]])</f>
        <v>861.51999999999919</v>
      </c>
    </row>
    <row r="456" spans="1:7" x14ac:dyDescent="0.25">
      <c r="A456" s="11"/>
      <c r="B456" t="s">
        <v>13</v>
      </c>
      <c r="C456" t="s">
        <v>477</v>
      </c>
      <c r="D456" s="33"/>
      <c r="E456" s="17">
        <v>17.16</v>
      </c>
      <c r="F456" s="16">
        <f>IF(Tableau1345[[#This Row],[Colonne1]]="","",F455+Tableau1345[[#This Row],[Colonne3]]-Tableau1345[[#This Row],[Colonne4]])</f>
        <v>844.35999999999922</v>
      </c>
    </row>
    <row r="457" spans="1:7" x14ac:dyDescent="0.25">
      <c r="A457" s="11"/>
      <c r="B457" t="s">
        <v>64</v>
      </c>
      <c r="C457" t="s">
        <v>572</v>
      </c>
      <c r="D457" s="33"/>
      <c r="E457" s="17">
        <v>7.8</v>
      </c>
      <c r="F457" s="16">
        <f>IF(Tableau1345[[#This Row],[Colonne1]]="","",F456+Tableau1345[[#This Row],[Colonne3]]-Tableau1345[[#This Row],[Colonne4]])</f>
        <v>836.55999999999926</v>
      </c>
    </row>
    <row r="458" spans="1:7" x14ac:dyDescent="0.25">
      <c r="A458" s="11"/>
      <c r="B458" t="s">
        <v>19</v>
      </c>
      <c r="C458" t="s">
        <v>318</v>
      </c>
      <c r="D458" s="33"/>
      <c r="E458" s="17">
        <v>3.05</v>
      </c>
      <c r="F458" s="16">
        <f>IF(Tableau1345[[#This Row],[Colonne1]]="","",F457+Tableau1345[[#This Row],[Colonne3]]-Tableau1345[[#This Row],[Colonne4]])</f>
        <v>833.50999999999931</v>
      </c>
    </row>
    <row r="459" spans="1:7" x14ac:dyDescent="0.25">
      <c r="A459" s="11"/>
      <c r="B459" t="s">
        <v>12</v>
      </c>
      <c r="D459" s="33"/>
      <c r="E459" s="17">
        <v>0.6</v>
      </c>
      <c r="F459" s="16">
        <f>IF(Tableau1345[[#This Row],[Colonne1]]="","",F458+Tableau1345[[#This Row],[Colonne3]]-Tableau1345[[#This Row],[Colonne4]])</f>
        <v>832.90999999999929</v>
      </c>
    </row>
    <row r="460" spans="1:7" x14ac:dyDescent="0.25">
      <c r="A460" s="11">
        <v>45087</v>
      </c>
      <c r="B460" t="s">
        <v>13</v>
      </c>
      <c r="C460" t="s">
        <v>25</v>
      </c>
      <c r="D460" s="33"/>
      <c r="E460" s="17">
        <v>10.199999999999999</v>
      </c>
      <c r="F460" s="16">
        <f>IF(Tableau1345[[#This Row],[Colonne1]]="","",F459+Tableau1345[[#This Row],[Colonne3]]-Tableau1345[[#This Row],[Colonne4]])</f>
        <v>822.70999999999924</v>
      </c>
      <c r="G460" s="61">
        <v>24</v>
      </c>
    </row>
    <row r="461" spans="1:7" x14ac:dyDescent="0.25">
      <c r="A461" s="11"/>
      <c r="B461" t="s">
        <v>12</v>
      </c>
      <c r="D461" s="33"/>
      <c r="E461" s="17">
        <v>2.29</v>
      </c>
      <c r="F461" s="16">
        <f>IF(Tableau1345[[#This Row],[Colonne1]]="","",F460+Tableau1345[[#This Row],[Colonne3]]-Tableau1345[[#This Row],[Colonne4]])</f>
        <v>820.41999999999928</v>
      </c>
    </row>
    <row r="462" spans="1:7" x14ac:dyDescent="0.25">
      <c r="A462" s="11">
        <v>45088</v>
      </c>
      <c r="B462" t="s">
        <v>64</v>
      </c>
      <c r="C462" t="s">
        <v>575</v>
      </c>
      <c r="D462" s="33"/>
      <c r="E462" s="17">
        <v>20.99</v>
      </c>
      <c r="F462" s="16">
        <f>IF(Tableau1345[[#This Row],[Colonne1]]="","",F461+Tableau1345[[#This Row],[Colonne3]]-Tableau1345[[#This Row],[Colonne4]])</f>
        <v>799.42999999999927</v>
      </c>
    </row>
    <row r="463" spans="1:7" x14ac:dyDescent="0.25">
      <c r="A463" s="11"/>
      <c r="B463" t="s">
        <v>12</v>
      </c>
      <c r="D463" s="33"/>
      <c r="E463" s="17">
        <v>0.8</v>
      </c>
      <c r="F463" s="16">
        <f>IF(Tableau1345[[#This Row],[Colonne1]]="","",F462+Tableau1345[[#This Row],[Colonne3]]-Tableau1345[[#This Row],[Colonne4]])</f>
        <v>798.62999999999931</v>
      </c>
    </row>
    <row r="464" spans="1:7" x14ac:dyDescent="0.25">
      <c r="A464" s="11">
        <v>45089</v>
      </c>
      <c r="B464" t="s">
        <v>12</v>
      </c>
      <c r="D464" s="33"/>
      <c r="E464" s="17">
        <v>0.01</v>
      </c>
      <c r="F464" s="16">
        <f>IF(Tableau1345[[#This Row],[Colonne1]]="","",F463+Tableau1345[[#This Row],[Colonne3]]-Tableau1345[[#This Row],[Colonne4]])</f>
        <v>798.61999999999932</v>
      </c>
    </row>
    <row r="465" spans="1:7" x14ac:dyDescent="0.25">
      <c r="A465" s="11">
        <v>45090</v>
      </c>
      <c r="B465" t="s">
        <v>33</v>
      </c>
      <c r="C465" t="s">
        <v>126</v>
      </c>
      <c r="D465" s="33"/>
      <c r="E465" s="17">
        <v>90.41</v>
      </c>
      <c r="F465" s="16">
        <f>IF(Tableau1345[[#This Row],[Colonne1]]="","",F464+Tableau1345[[#This Row],[Colonne3]]-Tableau1345[[#This Row],[Colonne4]])</f>
        <v>708.20999999999935</v>
      </c>
    </row>
    <row r="466" spans="1:7" x14ac:dyDescent="0.25">
      <c r="A466" s="11"/>
      <c r="B466" t="s">
        <v>15</v>
      </c>
      <c r="C466" t="s">
        <v>11</v>
      </c>
      <c r="D466" s="33"/>
      <c r="E466" s="17">
        <v>18.100000000000001</v>
      </c>
      <c r="F466" s="16">
        <f>IF(Tableau1345[[#This Row],[Colonne1]]="","",F465+Tableau1345[[#This Row],[Colonne3]]-Tableau1345[[#This Row],[Colonne4]])</f>
        <v>690.10999999999933</v>
      </c>
    </row>
    <row r="467" spans="1:7" x14ac:dyDescent="0.25">
      <c r="A467" s="11">
        <v>45091</v>
      </c>
      <c r="B467" t="s">
        <v>13</v>
      </c>
      <c r="C467" t="s">
        <v>14</v>
      </c>
      <c r="D467" s="33"/>
      <c r="E467" s="17">
        <v>104.69</v>
      </c>
      <c r="F467" s="16">
        <f>IF(Tableau1345[[#This Row],[Colonne1]]="","",F466+Tableau1345[[#This Row],[Colonne3]]-Tableau1345[[#This Row],[Colonne4]])</f>
        <v>585.41999999999939</v>
      </c>
    </row>
    <row r="468" spans="1:7" x14ac:dyDescent="0.25">
      <c r="A468" s="11"/>
      <c r="B468" t="s">
        <v>120</v>
      </c>
      <c r="C468" t="s">
        <v>576</v>
      </c>
      <c r="D468" s="33"/>
      <c r="E468" s="17">
        <v>35</v>
      </c>
      <c r="F468" s="16">
        <f>IF(Tableau1345[[#This Row],[Colonne1]]="","",F467+Tableau1345[[#This Row],[Colonne3]]-Tableau1345[[#This Row],[Colonne4]])</f>
        <v>550.41999999999939</v>
      </c>
    </row>
    <row r="469" spans="1:7" x14ac:dyDescent="0.25">
      <c r="A469" s="11"/>
      <c r="B469" t="s">
        <v>13</v>
      </c>
      <c r="C469" t="s">
        <v>262</v>
      </c>
      <c r="D469" s="33"/>
      <c r="E469" s="17">
        <v>31.98</v>
      </c>
      <c r="F469" s="16">
        <f>IF(Tableau1345[[#This Row],[Colonne1]]="","",F468+Tableau1345[[#This Row],[Colonne3]]-Tableau1345[[#This Row],[Colonne4]])</f>
        <v>518.43999999999937</v>
      </c>
    </row>
    <row r="470" spans="1:7" x14ac:dyDescent="0.25">
      <c r="A470" s="11"/>
      <c r="B470" t="s">
        <v>12</v>
      </c>
      <c r="D470" s="33"/>
      <c r="E470" s="17">
        <v>0.9</v>
      </c>
      <c r="F470" s="16">
        <f>IF(Tableau1345[[#This Row],[Colonne1]]="","",F469+Tableau1345[[#This Row],[Colonne3]]-Tableau1345[[#This Row],[Colonne4]])</f>
        <v>517.5399999999994</v>
      </c>
    </row>
    <row r="471" spans="1:7" x14ac:dyDescent="0.25">
      <c r="A471" s="11">
        <v>45092</v>
      </c>
      <c r="B471" t="s">
        <v>276</v>
      </c>
      <c r="C471" t="s">
        <v>53</v>
      </c>
      <c r="D471" s="33"/>
      <c r="E471" s="17">
        <v>16.68</v>
      </c>
      <c r="F471" s="16">
        <f>IF(Tableau1345[[#This Row],[Colonne1]]="","",F470+Tableau1345[[#This Row],[Colonne3]]-Tableau1345[[#This Row],[Colonne4]])</f>
        <v>500.85999999999939</v>
      </c>
    </row>
    <row r="472" spans="1:7" x14ac:dyDescent="0.25">
      <c r="A472" s="11"/>
      <c r="B472" t="s">
        <v>13</v>
      </c>
      <c r="C472" t="s">
        <v>379</v>
      </c>
      <c r="D472" s="33"/>
      <c r="E472" s="17">
        <v>4</v>
      </c>
      <c r="F472" s="16">
        <f>IF(Tableau1345[[#This Row],[Colonne1]]="","",F471+Tableau1345[[#This Row],[Colonne3]]-Tableau1345[[#This Row],[Colonne4]])</f>
        <v>496.85999999999939</v>
      </c>
    </row>
    <row r="473" spans="1:7" x14ac:dyDescent="0.25">
      <c r="A473" s="11">
        <v>45093</v>
      </c>
      <c r="B473" t="s">
        <v>12</v>
      </c>
      <c r="D473" s="33"/>
      <c r="E473" s="17">
        <v>0.32</v>
      </c>
      <c r="F473" s="16">
        <f>IF(Tableau1345[[#This Row],[Colonne1]]="","",F472+Tableau1345[[#This Row],[Colonne3]]-Tableau1345[[#This Row],[Colonne4]])</f>
        <v>496.5399999999994</v>
      </c>
    </row>
    <row r="474" spans="1:7" x14ac:dyDescent="0.25">
      <c r="A474" s="11">
        <v>45094</v>
      </c>
      <c r="B474" t="s">
        <v>13</v>
      </c>
      <c r="C474" t="s">
        <v>25</v>
      </c>
      <c r="D474" s="33"/>
      <c r="E474" s="17">
        <v>15.5</v>
      </c>
      <c r="F474" s="16">
        <f>IF(Tableau1345[[#This Row],[Colonne1]]="","",F473+Tableau1345[[#This Row],[Colonne3]]-Tableau1345[[#This Row],[Colonne4]])</f>
        <v>481.0399999999994</v>
      </c>
      <c r="G474" s="61">
        <v>25</v>
      </c>
    </row>
    <row r="475" spans="1:7" x14ac:dyDescent="0.25">
      <c r="A475" s="11">
        <v>45095</v>
      </c>
      <c r="B475" t="s">
        <v>12</v>
      </c>
      <c r="D475" s="33"/>
      <c r="E475" s="17">
        <v>0.5</v>
      </c>
      <c r="F475" s="16">
        <f>IF(Tableau1345[[#This Row],[Colonne1]]="","",F474+Tableau1345[[#This Row],[Colonne3]]-Tableau1345[[#This Row],[Colonne4]])</f>
        <v>480.5399999999994</v>
      </c>
    </row>
    <row r="476" spans="1:7" x14ac:dyDescent="0.25">
      <c r="A476" s="11">
        <v>45096</v>
      </c>
      <c r="B476" t="s">
        <v>44</v>
      </c>
      <c r="C476" t="s">
        <v>45</v>
      </c>
      <c r="D476" s="33"/>
      <c r="E476" s="17">
        <v>99.09</v>
      </c>
      <c r="F476" s="16">
        <f>IF(Tableau1345[[#This Row],[Colonne1]]="","",F475+Tableau1345[[#This Row],[Colonne3]]-Tableau1345[[#This Row],[Colonne4]])</f>
        <v>381.44999999999936</v>
      </c>
    </row>
    <row r="477" spans="1:7" x14ac:dyDescent="0.25">
      <c r="A477" s="26">
        <v>45097</v>
      </c>
      <c r="B477" s="23" t="s">
        <v>42</v>
      </c>
      <c r="C477" s="23" t="s">
        <v>43</v>
      </c>
      <c r="D477" s="64"/>
      <c r="E477" s="24">
        <v>168</v>
      </c>
      <c r="F477" s="16">
        <f>IF(Tableau1345[[#This Row],[Colonne1]]="","",F476+Tableau1345[[#This Row],[Colonne3]]-Tableau1345[[#This Row],[Colonne4]])</f>
        <v>213.44999999999936</v>
      </c>
    </row>
    <row r="478" spans="1:7" x14ac:dyDescent="0.25">
      <c r="A478" s="26"/>
      <c r="B478" s="23" t="s">
        <v>13</v>
      </c>
      <c r="C478" s="23" t="s">
        <v>262</v>
      </c>
      <c r="D478" s="64"/>
      <c r="E478" s="24">
        <v>13.23</v>
      </c>
      <c r="F478" s="16">
        <f>IF(Tableau1345[[#This Row],[Colonne1]]="","",F477+Tableau1345[[#This Row],[Colonne3]]-Tableau1345[[#This Row],[Colonne4]])</f>
        <v>200.21999999999937</v>
      </c>
    </row>
    <row r="479" spans="1:7" x14ac:dyDescent="0.25">
      <c r="A479" s="26">
        <v>45098</v>
      </c>
      <c r="B479" s="23" t="s">
        <v>13</v>
      </c>
      <c r="C479" s="23" t="s">
        <v>14</v>
      </c>
      <c r="D479" s="64"/>
      <c r="E479" s="24">
        <v>108.78</v>
      </c>
      <c r="F479" s="16">
        <f>IF(Tableau1345[[#This Row],[Colonne1]]="","",F478+Tableau1345[[#This Row],[Colonne3]]-Tableau1345[[#This Row],[Colonne4]])</f>
        <v>91.439999999999372</v>
      </c>
    </row>
    <row r="480" spans="1:7" x14ac:dyDescent="0.25">
      <c r="A480" s="26"/>
      <c r="B480" s="23" t="s">
        <v>15</v>
      </c>
      <c r="C480" s="23" t="s">
        <v>11</v>
      </c>
      <c r="D480" s="64"/>
      <c r="E480" s="24">
        <v>26.65</v>
      </c>
      <c r="F480" s="16">
        <f>IF(Tableau1345[[#This Row],[Colonne1]]="","",F479+Tableau1345[[#This Row],[Colonne3]]-Tableau1345[[#This Row],[Colonne4]])</f>
        <v>64.789999999999367</v>
      </c>
    </row>
    <row r="481" spans="1:7" x14ac:dyDescent="0.25">
      <c r="A481" s="26"/>
      <c r="B481" s="23" t="s">
        <v>13</v>
      </c>
      <c r="C481" s="23" t="s">
        <v>273</v>
      </c>
      <c r="D481" s="64"/>
      <c r="E481" s="24">
        <v>11.2</v>
      </c>
      <c r="F481" s="16">
        <f>IF(Tableau1345[[#This Row],[Colonne1]]="","",F480+Tableau1345[[#This Row],[Colonne3]]-Tableau1345[[#This Row],[Colonne4]])</f>
        <v>53.589999999999364</v>
      </c>
    </row>
    <row r="482" spans="1:7" x14ac:dyDescent="0.25">
      <c r="A482" s="26"/>
      <c r="B482" s="23" t="s">
        <v>64</v>
      </c>
      <c r="C482" s="23" t="s">
        <v>577</v>
      </c>
      <c r="D482" s="64"/>
      <c r="E482" s="24">
        <v>6.87</v>
      </c>
      <c r="F482" s="16">
        <f>IF(Tableau1345[[#This Row],[Colonne1]]="","",F481+Tableau1345[[#This Row],[Colonne3]]-Tableau1345[[#This Row],[Colonne4]])</f>
        <v>46.719999999999366</v>
      </c>
    </row>
    <row r="483" spans="1:7" x14ac:dyDescent="0.25">
      <c r="A483" s="26"/>
      <c r="B483" s="23" t="s">
        <v>13</v>
      </c>
      <c r="C483" s="23" t="s">
        <v>17</v>
      </c>
      <c r="D483" s="64"/>
      <c r="E483" s="24">
        <v>6.09</v>
      </c>
      <c r="F483" s="16">
        <f>IF(Tableau1345[[#This Row],[Colonne1]]="","",F482+Tableau1345[[#This Row],[Colonne3]]-Tableau1345[[#This Row],[Colonne4]])</f>
        <v>40.62999999999937</v>
      </c>
    </row>
    <row r="484" spans="1:7" x14ac:dyDescent="0.25">
      <c r="A484" s="26">
        <v>45099</v>
      </c>
      <c r="B484" s="23" t="s">
        <v>15</v>
      </c>
      <c r="C484" s="23" t="s">
        <v>558</v>
      </c>
      <c r="D484" s="64">
        <v>158.62</v>
      </c>
      <c r="E484" s="24"/>
      <c r="F484" s="16">
        <f>IF(Tableau1345[[#This Row],[Colonne1]]="","",F483+Tableau1345[[#This Row],[Colonne3]]-Tableau1345[[#This Row],[Colonne4]])</f>
        <v>199.24999999999937</v>
      </c>
    </row>
    <row r="485" spans="1:7" x14ac:dyDescent="0.25">
      <c r="A485" s="23"/>
      <c r="B485" s="23" t="s">
        <v>163</v>
      </c>
      <c r="C485" s="23" t="s">
        <v>578</v>
      </c>
      <c r="D485" s="64"/>
      <c r="E485" s="24">
        <v>30.48</v>
      </c>
      <c r="F485" s="16">
        <f>IF(Tableau1345[[#This Row],[Colonne1]]="","",F484+Tableau1345[[#This Row],[Colonne3]]-Tableau1345[[#This Row],[Colonne4]])</f>
        <v>168.76999999999938</v>
      </c>
    </row>
    <row r="486" spans="1:7" x14ac:dyDescent="0.25">
      <c r="A486" s="23"/>
      <c r="B486" s="23" t="s">
        <v>44</v>
      </c>
      <c r="C486" s="23" t="s">
        <v>579</v>
      </c>
      <c r="D486" s="64"/>
      <c r="E486" s="24">
        <v>15</v>
      </c>
      <c r="F486" s="16">
        <f>IF(Tableau1345[[#This Row],[Colonne1]]="","",F485+Tableau1345[[#This Row],[Colonne3]]-Tableau1345[[#This Row],[Colonne4]])</f>
        <v>153.76999999999938</v>
      </c>
    </row>
    <row r="487" spans="1:7" x14ac:dyDescent="0.25">
      <c r="A487" s="23"/>
      <c r="B487" s="23" t="s">
        <v>12</v>
      </c>
      <c r="C487" s="23"/>
      <c r="D487" s="64"/>
      <c r="E487" s="24">
        <v>2.19</v>
      </c>
      <c r="F487" s="16">
        <f>IF(Tableau1345[[#This Row],[Colonne1]]="","",F486+Tableau1345[[#This Row],[Colonne3]]-Tableau1345[[#This Row],[Colonne4]])</f>
        <v>151.57999999999939</v>
      </c>
    </row>
    <row r="488" spans="1:7" x14ac:dyDescent="0.25">
      <c r="A488" s="26">
        <v>45100</v>
      </c>
      <c r="B488" s="23" t="s">
        <v>4</v>
      </c>
      <c r="C488" s="23"/>
      <c r="D488" s="64">
        <v>2194.34</v>
      </c>
      <c r="E488" s="24"/>
      <c r="F488" s="16">
        <f>IF(Tableau1345[[#This Row],[Colonne1]]="","",F487+Tableau1345[[#This Row],[Colonne3]]-Tableau1345[[#This Row],[Colonne4]])</f>
        <v>2345.9199999999996</v>
      </c>
    </row>
    <row r="489" spans="1:7" x14ac:dyDescent="0.25">
      <c r="A489" s="11"/>
      <c r="B489" t="s">
        <v>26</v>
      </c>
      <c r="C489" t="s">
        <v>27</v>
      </c>
      <c r="D489" s="33"/>
      <c r="E489" s="17">
        <v>215</v>
      </c>
      <c r="F489" s="16">
        <f>IF(Tableau1345[[#This Row],[Colonne1]]="","",F488+Tableau1345[[#This Row],[Colonne3]]-Tableau1345[[#This Row],[Colonne4]])</f>
        <v>2130.9199999999996</v>
      </c>
    </row>
    <row r="490" spans="1:7" x14ac:dyDescent="0.25">
      <c r="A490" s="11"/>
      <c r="B490" t="s">
        <v>15</v>
      </c>
      <c r="C490" t="s">
        <v>11</v>
      </c>
      <c r="D490" s="33"/>
      <c r="E490" s="17">
        <v>51.85</v>
      </c>
      <c r="F490" s="16">
        <f>IF(Tableau1345[[#This Row],[Colonne1]]="","",F489+Tableau1345[[#This Row],[Colonne3]]-Tableau1345[[#This Row],[Colonne4]])</f>
        <v>2079.0699999999997</v>
      </c>
    </row>
    <row r="491" spans="1:7" x14ac:dyDescent="0.25">
      <c r="A491" s="11"/>
      <c r="B491" t="s">
        <v>13</v>
      </c>
      <c r="C491" t="s">
        <v>477</v>
      </c>
      <c r="D491" s="33"/>
      <c r="E491" s="17">
        <v>21.54</v>
      </c>
      <c r="F491" s="16">
        <f>IF(Tableau1345[[#This Row],[Colonne1]]="","",F490+Tableau1345[[#This Row],[Colonne3]]-Tableau1345[[#This Row],[Colonne4]])</f>
        <v>2057.5299999999997</v>
      </c>
    </row>
    <row r="492" spans="1:7" x14ac:dyDescent="0.25">
      <c r="A492" s="11"/>
      <c r="B492" t="s">
        <v>13</v>
      </c>
      <c r="C492" t="s">
        <v>379</v>
      </c>
      <c r="D492" s="33"/>
      <c r="E492" s="17">
        <v>16.920000000000002</v>
      </c>
      <c r="F492" s="16">
        <f>IF(Tableau1345[[#This Row],[Colonne1]]="","",F491+Tableau1345[[#This Row],[Colonne3]]-Tableau1345[[#This Row],[Colonne4]])</f>
        <v>2040.6099999999997</v>
      </c>
    </row>
    <row r="493" spans="1:7" x14ac:dyDescent="0.25">
      <c r="A493" s="11"/>
      <c r="B493" t="s">
        <v>19</v>
      </c>
      <c r="C493" t="s">
        <v>318</v>
      </c>
      <c r="D493" s="33"/>
      <c r="E493" s="17">
        <v>8.0500000000000007</v>
      </c>
      <c r="F493" s="16">
        <f>IF(Tableau1345[[#This Row],[Colonne1]]="","",F492+Tableau1345[[#This Row],[Colonne3]]-Tableau1345[[#This Row],[Colonne4]])</f>
        <v>2032.5599999999997</v>
      </c>
    </row>
    <row r="494" spans="1:7" x14ac:dyDescent="0.25">
      <c r="A494" s="11"/>
      <c r="B494" t="s">
        <v>12</v>
      </c>
      <c r="D494" s="33"/>
      <c r="E494" s="17">
        <v>0.52</v>
      </c>
      <c r="F494" s="16">
        <f>IF(Tableau1345[[#This Row],[Colonne1]]="","",F493+Tableau1345[[#This Row],[Colonne3]]-Tableau1345[[#This Row],[Colonne4]])</f>
        <v>2032.0399999999997</v>
      </c>
    </row>
    <row r="495" spans="1:7" x14ac:dyDescent="0.25">
      <c r="A495" s="11">
        <v>45101</v>
      </c>
      <c r="B495" t="s">
        <v>13</v>
      </c>
      <c r="C495" t="s">
        <v>25</v>
      </c>
      <c r="D495" s="33"/>
      <c r="E495" s="17">
        <v>9.6</v>
      </c>
      <c r="F495" s="16">
        <f>IF(Tableau1345[[#This Row],[Colonne1]]="","",F494+Tableau1345[[#This Row],[Colonne3]]-Tableau1345[[#This Row],[Colonne4]])</f>
        <v>2022.4399999999998</v>
      </c>
      <c r="G495" s="61">
        <v>26</v>
      </c>
    </row>
    <row r="496" spans="1:7" x14ac:dyDescent="0.25">
      <c r="A496" s="11"/>
      <c r="B496" t="s">
        <v>12</v>
      </c>
      <c r="D496" s="33"/>
      <c r="E496" s="17">
        <v>1.64</v>
      </c>
      <c r="F496" s="16">
        <f>IF(Tableau1345[[#This Row],[Colonne1]]="","",F495+Tableau1345[[#This Row],[Colonne3]]-Tableau1345[[#This Row],[Colonne4]])</f>
        <v>2020.7999999999997</v>
      </c>
    </row>
    <row r="497" spans="1:6" x14ac:dyDescent="0.25">
      <c r="A497" s="11">
        <v>45102</v>
      </c>
      <c r="B497" t="s">
        <v>12</v>
      </c>
      <c r="D497" s="33"/>
      <c r="E497" s="17">
        <v>0.4</v>
      </c>
      <c r="F497" s="16">
        <f>IF(Tableau1345[[#This Row],[Colonne1]]="","",F496+Tableau1345[[#This Row],[Colonne3]]-Tableau1345[[#This Row],[Colonne4]])</f>
        <v>2020.3999999999996</v>
      </c>
    </row>
    <row r="498" spans="1:6" x14ac:dyDescent="0.25">
      <c r="A498" s="11">
        <v>45103</v>
      </c>
      <c r="B498" t="s">
        <v>64</v>
      </c>
      <c r="C498" t="s">
        <v>581</v>
      </c>
      <c r="D498" s="33"/>
      <c r="E498" s="17">
        <v>23</v>
      </c>
      <c r="F498" s="16">
        <f>IF(Tableau1345[[#This Row],[Colonne1]]="","",F497+Tableau1345[[#This Row],[Colonne3]]-Tableau1345[[#This Row],[Colonne4]])</f>
        <v>1997.3999999999996</v>
      </c>
    </row>
    <row r="499" spans="1:6" x14ac:dyDescent="0.25">
      <c r="A499" s="11"/>
      <c r="B499" t="s">
        <v>13</v>
      </c>
      <c r="C499" t="s">
        <v>477</v>
      </c>
      <c r="D499" s="33"/>
      <c r="E499" s="17">
        <v>4.6900000000000004</v>
      </c>
      <c r="F499" s="16">
        <f>IF(Tableau1345[[#This Row],[Colonne1]]="","",F498+Tableau1345[[#This Row],[Colonne3]]-Tableau1345[[#This Row],[Colonne4]])</f>
        <v>1992.7099999999996</v>
      </c>
    </row>
    <row r="500" spans="1:6" x14ac:dyDescent="0.25">
      <c r="A500" s="11">
        <v>45104</v>
      </c>
      <c r="B500" t="s">
        <v>120</v>
      </c>
      <c r="C500" t="s">
        <v>582</v>
      </c>
      <c r="D500" s="33"/>
      <c r="E500" s="17">
        <v>25</v>
      </c>
      <c r="F500" s="16">
        <f>IF(Tableau1345[[#This Row],[Colonne1]]="","",F499+Tableau1345[[#This Row],[Colonne3]]-Tableau1345[[#This Row],[Colonne4]])</f>
        <v>1967.7099999999996</v>
      </c>
    </row>
    <row r="501" spans="1:6" x14ac:dyDescent="0.25">
      <c r="A501" s="11"/>
      <c r="B501" t="s">
        <v>12</v>
      </c>
      <c r="D501" s="33"/>
      <c r="E501" s="17">
        <v>0.31</v>
      </c>
      <c r="F501" s="16">
        <f>IF(Tableau1345[[#This Row],[Colonne1]]="","",F500+Tableau1345[[#This Row],[Colonne3]]-Tableau1345[[#This Row],[Colonne4]])</f>
        <v>1967.3999999999996</v>
      </c>
    </row>
    <row r="502" spans="1:6" x14ac:dyDescent="0.25">
      <c r="A502" s="11">
        <v>45105</v>
      </c>
      <c r="B502" t="s">
        <v>13</v>
      </c>
      <c r="C502" t="s">
        <v>14</v>
      </c>
      <c r="D502" s="33"/>
      <c r="E502" s="17">
        <v>173.24</v>
      </c>
      <c r="F502" s="16">
        <f>IF(Tableau1345[[#This Row],[Colonne1]]="","",F501+Tableau1345[[#This Row],[Colonne3]]-Tableau1345[[#This Row],[Colonne4]])</f>
        <v>1794.1599999999996</v>
      </c>
    </row>
    <row r="503" spans="1:6" x14ac:dyDescent="0.25">
      <c r="A503" s="11"/>
      <c r="B503" t="s">
        <v>12</v>
      </c>
      <c r="C503" t="s">
        <v>583</v>
      </c>
      <c r="D503" s="33"/>
      <c r="E503" s="17">
        <v>120</v>
      </c>
      <c r="F503" s="16">
        <f>IF(Tableau1345[[#This Row],[Colonne1]]="","",F502+Tableau1345[[#This Row],[Colonne3]]-Tableau1345[[#This Row],[Colonne4]])</f>
        <v>1674.1599999999996</v>
      </c>
    </row>
    <row r="504" spans="1:6" x14ac:dyDescent="0.25">
      <c r="A504" s="11"/>
      <c r="B504" t="s">
        <v>64</v>
      </c>
      <c r="C504" t="s">
        <v>584</v>
      </c>
      <c r="D504" s="33"/>
      <c r="E504" s="17">
        <v>28.34</v>
      </c>
      <c r="F504" s="16">
        <f>IF(Tableau1345[[#This Row],[Colonne1]]="","",F503+Tableau1345[[#This Row],[Colonne3]]-Tableau1345[[#This Row],[Colonne4]])</f>
        <v>1645.8199999999997</v>
      </c>
    </row>
    <row r="505" spans="1:6" x14ac:dyDescent="0.25">
      <c r="A505" s="11"/>
      <c r="B505" t="s">
        <v>13</v>
      </c>
      <c r="C505" t="s">
        <v>379</v>
      </c>
      <c r="D505" s="33"/>
      <c r="E505" s="17">
        <v>18.149999999999999</v>
      </c>
      <c r="F505" s="16">
        <f>IF(Tableau1345[[#This Row],[Colonne1]]="","",F504+Tableau1345[[#This Row],[Colonne3]]-Tableau1345[[#This Row],[Colonne4]])</f>
        <v>1627.6699999999996</v>
      </c>
    </row>
    <row r="506" spans="1:6" x14ac:dyDescent="0.25">
      <c r="A506" s="11">
        <v>45106</v>
      </c>
      <c r="B506" t="s">
        <v>15</v>
      </c>
      <c r="C506" t="s">
        <v>489</v>
      </c>
      <c r="D506" s="33"/>
      <c r="E506" s="17">
        <v>87.86</v>
      </c>
      <c r="F506" s="16">
        <f>IF(Tableau1345[[#This Row],[Colonne1]]="","",F505+Tableau1345[[#This Row],[Colonne3]]-Tableau1345[[#This Row],[Colonne4]])</f>
        <v>1539.8099999999997</v>
      </c>
    </row>
    <row r="507" spans="1:6" x14ac:dyDescent="0.25">
      <c r="A507" s="11"/>
      <c r="B507" t="s">
        <v>276</v>
      </c>
      <c r="C507" t="s">
        <v>585</v>
      </c>
      <c r="D507" s="33"/>
      <c r="E507" s="17">
        <v>20.63</v>
      </c>
      <c r="F507" s="16">
        <f>IF(Tableau1345[[#This Row],[Colonne1]]="","",F506+Tableau1345[[#This Row],[Colonne3]]-Tableau1345[[#This Row],[Colonne4]])</f>
        <v>1519.1799999999996</v>
      </c>
    </row>
    <row r="508" spans="1:6" x14ac:dyDescent="0.25">
      <c r="A508" s="11"/>
      <c r="B508" t="s">
        <v>13</v>
      </c>
      <c r="C508" t="s">
        <v>586</v>
      </c>
      <c r="D508" s="33"/>
      <c r="E508" s="17">
        <v>16.38</v>
      </c>
      <c r="F508" s="16">
        <f>IF(Tableau1345[[#This Row],[Colonne1]]="","",F507+Tableau1345[[#This Row],[Colonne3]]-Tableau1345[[#This Row],[Colonne4]])</f>
        <v>1502.7999999999995</v>
      </c>
    </row>
    <row r="509" spans="1:6" x14ac:dyDescent="0.25">
      <c r="A509" s="11"/>
      <c r="B509" t="s">
        <v>12</v>
      </c>
      <c r="D509" s="33"/>
      <c r="E509" s="17">
        <v>1.51</v>
      </c>
      <c r="F509" s="16">
        <f>IF(Tableau1345[[#This Row],[Colonne1]]="","",F508+Tableau1345[[#This Row],[Colonne3]]-Tableau1345[[#This Row],[Colonne4]])</f>
        <v>1501.2899999999995</v>
      </c>
    </row>
    <row r="510" spans="1:6" x14ac:dyDescent="0.25">
      <c r="A510" s="11">
        <v>45107</v>
      </c>
      <c r="B510" t="s">
        <v>13</v>
      </c>
      <c r="C510" t="s">
        <v>477</v>
      </c>
      <c r="D510" s="33"/>
      <c r="E510" s="17">
        <v>28.87</v>
      </c>
      <c r="F510" s="16">
        <f>IF(Tableau1345[[#This Row],[Colonne1]]="","",F509+Tableau1345[[#This Row],[Colonne3]]-Tableau1345[[#This Row],[Colonne4]])</f>
        <v>1472.4199999999996</v>
      </c>
    </row>
    <row r="511" spans="1:6" x14ac:dyDescent="0.25">
      <c r="A511" s="11"/>
      <c r="B511" t="s">
        <v>19</v>
      </c>
      <c r="C511" t="s">
        <v>93</v>
      </c>
      <c r="D511" s="33"/>
      <c r="E511" s="17">
        <v>10.3</v>
      </c>
      <c r="F511" s="16">
        <f>IF(Tableau1345[[#This Row],[Colonne1]]="","",F510+Tableau1345[[#This Row],[Colonne3]]-Tableau1345[[#This Row],[Colonne4]])</f>
        <v>1462.1199999999997</v>
      </c>
    </row>
    <row r="512" spans="1:6" x14ac:dyDescent="0.25">
      <c r="A512" s="11"/>
      <c r="B512" t="s">
        <v>13</v>
      </c>
      <c r="C512" t="s">
        <v>379</v>
      </c>
      <c r="D512" s="33"/>
      <c r="E512" s="17">
        <v>9.82</v>
      </c>
      <c r="F512" s="16">
        <f>IF(Tableau1345[[#This Row],[Colonne1]]="","",F511+Tableau1345[[#This Row],[Colonne3]]-Tableau1345[[#This Row],[Colonne4]])</f>
        <v>1452.2999999999997</v>
      </c>
    </row>
    <row r="513" spans="1:7" x14ac:dyDescent="0.25">
      <c r="A513" s="11"/>
      <c r="B513" t="s">
        <v>13</v>
      </c>
      <c r="C513" t="s">
        <v>262</v>
      </c>
      <c r="D513" s="33"/>
      <c r="E513" s="17">
        <v>2.99</v>
      </c>
      <c r="F513" s="16">
        <f>IF(Tableau1345[[#This Row],[Colonne1]]="","",F512+Tableau1345[[#This Row],[Colonne3]]-Tableau1345[[#This Row],[Colonne4]])</f>
        <v>1449.3099999999997</v>
      </c>
    </row>
    <row r="514" spans="1:7" x14ac:dyDescent="0.25">
      <c r="A514" s="11"/>
      <c r="B514" t="s">
        <v>12</v>
      </c>
      <c r="D514" s="33"/>
      <c r="E514" s="17">
        <v>1.1299999999999999</v>
      </c>
      <c r="F514" s="16">
        <f>IF(Tableau1345[[#This Row],[Colonne1]]="","",F513+Tableau1345[[#This Row],[Colonne3]]-Tableau1345[[#This Row],[Colonne4]])</f>
        <v>1448.1799999999996</v>
      </c>
    </row>
    <row r="515" spans="1:7" x14ac:dyDescent="0.25">
      <c r="A515" s="11">
        <v>45108</v>
      </c>
      <c r="B515" t="s">
        <v>13</v>
      </c>
      <c r="C515" t="s">
        <v>202</v>
      </c>
      <c r="D515" s="33"/>
      <c r="E515" s="17">
        <v>16.5</v>
      </c>
      <c r="F515" s="16">
        <f>IF(Tableau1345[[#This Row],[Colonne1]]="","",F514+Tableau1345[[#This Row],[Colonne3]]-Tableau1345[[#This Row],[Colonne4]])</f>
        <v>1431.6799999999996</v>
      </c>
      <c r="G515" s="61">
        <v>27</v>
      </c>
    </row>
    <row r="516" spans="1:7" x14ac:dyDescent="0.25">
      <c r="A516" s="11"/>
      <c r="B516" t="s">
        <v>13</v>
      </c>
      <c r="C516" t="s">
        <v>25</v>
      </c>
      <c r="D516" s="33"/>
      <c r="E516" s="17">
        <v>7.1</v>
      </c>
      <c r="F516" s="16">
        <f>IF(Tableau1345[[#This Row],[Colonne1]]="","",F515+Tableau1345[[#This Row],[Colonne3]]-Tableau1345[[#This Row],[Colonne4]])</f>
        <v>1424.5799999999997</v>
      </c>
    </row>
    <row r="517" spans="1:7" x14ac:dyDescent="0.25">
      <c r="A517" s="11"/>
      <c r="B517" t="s">
        <v>13</v>
      </c>
      <c r="C517" t="s">
        <v>17</v>
      </c>
      <c r="D517" s="33"/>
      <c r="E517" s="17">
        <v>4.96</v>
      </c>
      <c r="F517" s="16">
        <f>IF(Tableau1345[[#This Row],[Colonne1]]="","",F516+Tableau1345[[#This Row],[Colonne3]]-Tableau1345[[#This Row],[Colonne4]])</f>
        <v>1419.6199999999997</v>
      </c>
    </row>
    <row r="518" spans="1:7" x14ac:dyDescent="0.25">
      <c r="A518" s="11"/>
      <c r="B518" t="s">
        <v>12</v>
      </c>
      <c r="D518" s="33"/>
      <c r="E518" s="17">
        <v>1.01</v>
      </c>
      <c r="F518" s="16">
        <f>IF(Tableau1345[[#This Row],[Colonne1]]="","",F517+Tableau1345[[#This Row],[Colonne3]]-Tableau1345[[#This Row],[Colonne4]])</f>
        <v>1418.6099999999997</v>
      </c>
    </row>
    <row r="519" spans="1:7" x14ac:dyDescent="0.25">
      <c r="A519" s="11">
        <v>45109</v>
      </c>
      <c r="B519" t="s">
        <v>12</v>
      </c>
      <c r="D519" s="33"/>
      <c r="E519" s="17">
        <v>1.44</v>
      </c>
      <c r="F519" s="16">
        <f>IF(Tableau1345[[#This Row],[Colonne1]]="","",F518+Tableau1345[[#This Row],[Colonne3]]-Tableau1345[[#This Row],[Colonne4]])</f>
        <v>1417.1699999999996</v>
      </c>
    </row>
    <row r="520" spans="1:7" x14ac:dyDescent="0.25">
      <c r="A520" s="11">
        <v>45112</v>
      </c>
      <c r="B520" t="s">
        <v>13</v>
      </c>
      <c r="C520" t="s">
        <v>14</v>
      </c>
      <c r="D520" s="33"/>
      <c r="E520" s="17">
        <v>90.78</v>
      </c>
      <c r="F520" s="16">
        <f>IF(Tableau1345[[#This Row],[Colonne1]]="","",F519+Tableau1345[[#This Row],[Colonne3]]-Tableau1345[[#This Row],[Colonne4]])</f>
        <v>1326.3899999999996</v>
      </c>
    </row>
    <row r="521" spans="1:7" x14ac:dyDescent="0.25">
      <c r="A521" s="11"/>
      <c r="B521" t="s">
        <v>13</v>
      </c>
      <c r="C521" t="s">
        <v>336</v>
      </c>
      <c r="D521" s="33"/>
      <c r="E521" s="17">
        <v>14.98</v>
      </c>
      <c r="F521" s="16">
        <f>IF(Tableau1345[[#This Row],[Colonne1]]="","",F520+Tableau1345[[#This Row],[Colonne3]]-Tableau1345[[#This Row],[Colonne4]])</f>
        <v>1311.4099999999996</v>
      </c>
    </row>
    <row r="522" spans="1:7" x14ac:dyDescent="0.25">
      <c r="A522" s="11">
        <v>45113</v>
      </c>
      <c r="B522" t="s">
        <v>57</v>
      </c>
      <c r="C522" t="s">
        <v>587</v>
      </c>
      <c r="D522" s="33"/>
      <c r="E522" s="17">
        <v>31.5</v>
      </c>
      <c r="F522" s="16">
        <f>IF(Tableau1345[[#This Row],[Colonne1]]="","",F521+Tableau1345[[#This Row],[Colonne3]]-Tableau1345[[#This Row],[Colonne4]])</f>
        <v>1279.9099999999996</v>
      </c>
    </row>
    <row r="523" spans="1:7" x14ac:dyDescent="0.25">
      <c r="A523" s="11"/>
      <c r="B523" t="s">
        <v>12</v>
      </c>
      <c r="D523" s="33"/>
      <c r="E523" s="17">
        <v>0.02</v>
      </c>
      <c r="F523" s="16">
        <f>IF(Tableau1345[[#This Row],[Colonne1]]="","",F522+Tableau1345[[#This Row],[Colonne3]]-Tableau1345[[#This Row],[Colonne4]])</f>
        <v>1279.8899999999996</v>
      </c>
    </row>
    <row r="524" spans="1:7" x14ac:dyDescent="0.25">
      <c r="A524" s="11">
        <v>45114</v>
      </c>
      <c r="B524" t="s">
        <v>13</v>
      </c>
      <c r="C524" t="s">
        <v>477</v>
      </c>
      <c r="D524" s="33"/>
      <c r="E524" s="17">
        <v>14</v>
      </c>
      <c r="F524" s="16">
        <f>IF(Tableau1345[[#This Row],[Colonne1]]="","",F523+Tableau1345[[#This Row],[Colonne3]]-Tableau1345[[#This Row],[Colonne4]])</f>
        <v>1265.8899999999996</v>
      </c>
    </row>
    <row r="525" spans="1:7" x14ac:dyDescent="0.25">
      <c r="A525" s="11"/>
      <c r="B525" t="s">
        <v>13</v>
      </c>
      <c r="C525" t="s">
        <v>379</v>
      </c>
      <c r="D525" s="33"/>
      <c r="E525" s="17">
        <v>10</v>
      </c>
      <c r="F525" s="16">
        <f>IF(Tableau1345[[#This Row],[Colonne1]]="","",F524+Tableau1345[[#This Row],[Colonne3]]-Tableau1345[[#This Row],[Colonne4]])</f>
        <v>1255.8899999999996</v>
      </c>
    </row>
    <row r="526" spans="1:7" x14ac:dyDescent="0.25">
      <c r="A526" s="11"/>
      <c r="B526" t="s">
        <v>19</v>
      </c>
      <c r="C526" t="s">
        <v>93</v>
      </c>
      <c r="D526" s="33"/>
      <c r="E526" s="17">
        <v>9.3000000000000007</v>
      </c>
      <c r="F526" s="16">
        <f>IF(Tableau1345[[#This Row],[Colonne1]]="","",F525+Tableau1345[[#This Row],[Colonne3]]-Tableau1345[[#This Row],[Colonne4]])</f>
        <v>1246.5899999999997</v>
      </c>
    </row>
    <row r="527" spans="1:7" x14ac:dyDescent="0.25">
      <c r="A527" s="11"/>
      <c r="B527" t="s">
        <v>163</v>
      </c>
      <c r="C527" t="s">
        <v>588</v>
      </c>
      <c r="D527" s="33"/>
      <c r="E527" s="17">
        <v>7.8</v>
      </c>
      <c r="F527" s="16">
        <f>IF(Tableau1345[[#This Row],[Colonne1]]="","",F526+Tableau1345[[#This Row],[Colonne3]]-Tableau1345[[#This Row],[Colonne4]])</f>
        <v>1238.7899999999997</v>
      </c>
    </row>
    <row r="528" spans="1:7" x14ac:dyDescent="0.25">
      <c r="A528" s="11"/>
      <c r="B528" t="s">
        <v>33</v>
      </c>
      <c r="C528" t="s">
        <v>305</v>
      </c>
      <c r="D528" s="33"/>
      <c r="E528" s="17">
        <v>7.5</v>
      </c>
      <c r="F528" s="16">
        <f>IF(Tableau1345[[#This Row],[Colonne1]]="","",F527+Tableau1345[[#This Row],[Colonne3]]-Tableau1345[[#This Row],[Colonne4]])</f>
        <v>1231.2899999999997</v>
      </c>
    </row>
    <row r="529" spans="1:7" x14ac:dyDescent="0.25">
      <c r="A529" s="11">
        <v>45115</v>
      </c>
      <c r="B529" t="s">
        <v>15</v>
      </c>
      <c r="C529" t="s">
        <v>589</v>
      </c>
      <c r="D529" s="33"/>
      <c r="E529" s="17">
        <v>27.57</v>
      </c>
      <c r="F529" s="16">
        <f>IF(Tableau1345[[#This Row],[Colonne1]]="","",F528+Tableau1345[[#This Row],[Colonne3]]-Tableau1345[[#This Row],[Colonne4]])</f>
        <v>1203.7199999999998</v>
      </c>
      <c r="G529" s="61">
        <v>28</v>
      </c>
    </row>
    <row r="530" spans="1:7" x14ac:dyDescent="0.25">
      <c r="A530" s="11"/>
      <c r="B530" t="s">
        <v>13</v>
      </c>
      <c r="C530" t="s">
        <v>25</v>
      </c>
      <c r="D530" s="33"/>
      <c r="E530" s="17">
        <v>21.4</v>
      </c>
      <c r="F530" s="16">
        <f>IF(Tableau1345[[#This Row],[Colonne1]]="","",F529+Tableau1345[[#This Row],[Colonne3]]-Tableau1345[[#This Row],[Colonne4]])</f>
        <v>1182.3199999999997</v>
      </c>
    </row>
    <row r="531" spans="1:7" x14ac:dyDescent="0.25">
      <c r="A531" s="11"/>
      <c r="B531" t="s">
        <v>12</v>
      </c>
      <c r="D531" s="33"/>
      <c r="E531" s="17">
        <v>0.9</v>
      </c>
      <c r="F531" s="16">
        <f>IF(Tableau1345[[#This Row],[Colonne1]]="","",F530+Tableau1345[[#This Row],[Colonne3]]-Tableau1345[[#This Row],[Colonne4]])</f>
        <v>1181.4199999999996</v>
      </c>
    </row>
    <row r="532" spans="1:7" x14ac:dyDescent="0.25">
      <c r="A532" s="11">
        <v>45116</v>
      </c>
      <c r="B532" t="s">
        <v>12</v>
      </c>
      <c r="D532" s="33"/>
      <c r="E532" s="17">
        <v>1.03</v>
      </c>
      <c r="F532" s="16">
        <f>IF(Tableau1345[[#This Row],[Colonne1]]="","",F531+Tableau1345[[#This Row],[Colonne3]]-Tableau1345[[#This Row],[Colonne4]])</f>
        <v>1180.3899999999996</v>
      </c>
    </row>
    <row r="533" spans="1:7" x14ac:dyDescent="0.25">
      <c r="A533" s="11">
        <v>45117</v>
      </c>
      <c r="B533" t="s">
        <v>15</v>
      </c>
      <c r="C533" t="s">
        <v>151</v>
      </c>
      <c r="D533" s="33"/>
      <c r="E533" s="17">
        <v>31.6</v>
      </c>
      <c r="F533" s="16">
        <f>IF(Tableau1345[[#This Row],[Colonne1]]="","",F532+Tableau1345[[#This Row],[Colonne3]]-Tableau1345[[#This Row],[Colonne4]])</f>
        <v>1148.7899999999997</v>
      </c>
    </row>
    <row r="534" spans="1:7" x14ac:dyDescent="0.25">
      <c r="A534" s="11">
        <v>45118</v>
      </c>
      <c r="B534" t="s">
        <v>12</v>
      </c>
      <c r="D534" s="33"/>
      <c r="E534" s="17">
        <v>0.4</v>
      </c>
      <c r="F534" s="16">
        <f>IF(Tableau1345[[#This Row],[Colonne1]]="","",F533+Tableau1345[[#This Row],[Colonne3]]-Tableau1345[[#This Row],[Colonne4]])</f>
        <v>1148.3899999999996</v>
      </c>
    </row>
    <row r="535" spans="1:7" x14ac:dyDescent="0.25">
      <c r="A535" s="11">
        <v>45119</v>
      </c>
      <c r="B535" t="s">
        <v>64</v>
      </c>
      <c r="C535" t="s">
        <v>507</v>
      </c>
      <c r="D535" s="33"/>
      <c r="E535" s="17">
        <v>74.400000000000006</v>
      </c>
      <c r="F535" s="16">
        <f>IF(Tableau1345[[#This Row],[Colonne1]]="","",F534+Tableau1345[[#This Row],[Colonne3]]-Tableau1345[[#This Row],[Colonne4]])</f>
        <v>1073.9899999999996</v>
      </c>
    </row>
    <row r="536" spans="1:7" x14ac:dyDescent="0.25">
      <c r="A536" s="11"/>
      <c r="B536" t="s">
        <v>13</v>
      </c>
      <c r="C536" t="s">
        <v>14</v>
      </c>
      <c r="D536" s="33"/>
      <c r="E536" s="17">
        <v>73.67</v>
      </c>
      <c r="F536" s="16">
        <f>IF(Tableau1345[[#This Row],[Colonne1]]="","",F535+Tableau1345[[#This Row],[Colonne3]]-Tableau1345[[#This Row],[Colonne4]])</f>
        <v>1000.3199999999996</v>
      </c>
    </row>
    <row r="537" spans="1:7" x14ac:dyDescent="0.25">
      <c r="A537" s="11"/>
      <c r="B537" t="s">
        <v>120</v>
      </c>
      <c r="C537" t="s">
        <v>590</v>
      </c>
      <c r="D537" s="33"/>
      <c r="E537" s="17">
        <v>20</v>
      </c>
      <c r="F537" s="16">
        <f>IF(Tableau1345[[#This Row],[Colonne1]]="","",F536+Tableau1345[[#This Row],[Colonne3]]-Tableau1345[[#This Row],[Colonne4]])</f>
        <v>980.3199999999996</v>
      </c>
    </row>
    <row r="538" spans="1:7" x14ac:dyDescent="0.25">
      <c r="A538" s="11"/>
      <c r="B538" t="s">
        <v>13</v>
      </c>
      <c r="C538" t="s">
        <v>262</v>
      </c>
      <c r="D538" s="33"/>
      <c r="E538" s="17">
        <v>7.47</v>
      </c>
      <c r="F538" s="16">
        <f>IF(Tableau1345[[#This Row],[Colonne1]]="","",F537+Tableau1345[[#This Row],[Colonne3]]-Tableau1345[[#This Row],[Colonne4]])</f>
        <v>972.84999999999957</v>
      </c>
    </row>
    <row r="539" spans="1:7" x14ac:dyDescent="0.25">
      <c r="A539" s="11">
        <v>45120</v>
      </c>
      <c r="B539" t="s">
        <v>64</v>
      </c>
      <c r="C539" t="s">
        <v>591</v>
      </c>
      <c r="D539" s="33"/>
      <c r="E539" s="17">
        <v>40.130000000000003</v>
      </c>
      <c r="F539" s="16">
        <f>IF(Tableau1345[[#This Row],[Colonne1]]="","",F538+Tableau1345[[#This Row],[Colonne3]]-Tableau1345[[#This Row],[Colonne4]])</f>
        <v>932.71999999999957</v>
      </c>
    </row>
    <row r="540" spans="1:7" x14ac:dyDescent="0.25">
      <c r="A540" s="11"/>
      <c r="B540" t="s">
        <v>15</v>
      </c>
      <c r="C540" t="s">
        <v>11</v>
      </c>
      <c r="D540" s="33"/>
      <c r="E540" s="17">
        <v>10.65</v>
      </c>
      <c r="F540" s="16">
        <f>IF(Tableau1345[[#This Row],[Colonne1]]="","",F539+Tableau1345[[#This Row],[Colonne3]]-Tableau1345[[#This Row],[Colonne4]])</f>
        <v>922.0699999999996</v>
      </c>
    </row>
    <row r="541" spans="1:7" x14ac:dyDescent="0.25">
      <c r="A541" s="11"/>
      <c r="B541" t="s">
        <v>12</v>
      </c>
      <c r="D541" s="33"/>
      <c r="E541" s="17">
        <v>0.6</v>
      </c>
      <c r="F541" s="16">
        <f>IF(Tableau1345[[#This Row],[Colonne1]]="","",F540+Tableau1345[[#This Row],[Colonne3]]-Tableau1345[[#This Row],[Colonne4]])</f>
        <v>921.46999999999957</v>
      </c>
    </row>
    <row r="542" spans="1:7" x14ac:dyDescent="0.25">
      <c r="A542" s="11">
        <v>45121</v>
      </c>
      <c r="B542" t="s">
        <v>13</v>
      </c>
      <c r="C542" t="s">
        <v>17</v>
      </c>
      <c r="D542" s="33"/>
      <c r="E542" s="17">
        <v>22.7</v>
      </c>
      <c r="F542" s="16">
        <f>IF(Tableau1345[[#This Row],[Colonne1]]="","",F541+Tableau1345[[#This Row],[Colonne3]]-Tableau1345[[#This Row],[Colonne4]])</f>
        <v>898.76999999999953</v>
      </c>
    </row>
    <row r="543" spans="1:7" x14ac:dyDescent="0.25">
      <c r="A543" s="11"/>
      <c r="B543" t="s">
        <v>13</v>
      </c>
      <c r="C543" t="s">
        <v>477</v>
      </c>
      <c r="D543" s="33"/>
      <c r="E543" s="17">
        <v>10.53</v>
      </c>
      <c r="F543" s="16">
        <f>IF(Tableau1345[[#This Row],[Colonne1]]="","",F542+Tableau1345[[#This Row],[Colonne3]]-Tableau1345[[#This Row],[Colonne4]])</f>
        <v>888.23999999999955</v>
      </c>
    </row>
    <row r="544" spans="1:7" x14ac:dyDescent="0.25">
      <c r="A544" s="11"/>
      <c r="B544" t="s">
        <v>19</v>
      </c>
      <c r="C544" t="s">
        <v>93</v>
      </c>
      <c r="D544" s="33"/>
      <c r="E544" s="17">
        <v>9.3000000000000007</v>
      </c>
      <c r="F544" s="16">
        <f>IF(Tableau1345[[#This Row],[Colonne1]]="","",F543+Tableau1345[[#This Row],[Colonne3]]-Tableau1345[[#This Row],[Colonne4]])</f>
        <v>878.9399999999996</v>
      </c>
    </row>
    <row r="545" spans="1:7" x14ac:dyDescent="0.25">
      <c r="A545" s="11"/>
      <c r="B545" t="s">
        <v>12</v>
      </c>
      <c r="D545" s="33"/>
      <c r="E545" s="17">
        <v>1.22</v>
      </c>
      <c r="F545" s="16">
        <f>IF(Tableau1345[[#This Row],[Colonne1]]="","",F544+Tableau1345[[#This Row],[Colonne3]]-Tableau1345[[#This Row],[Colonne4]])</f>
        <v>877.71999999999957</v>
      </c>
    </row>
    <row r="546" spans="1:7" x14ac:dyDescent="0.25">
      <c r="A546" s="11">
        <v>45122</v>
      </c>
      <c r="B546" t="s">
        <v>163</v>
      </c>
      <c r="C546" t="s">
        <v>593</v>
      </c>
      <c r="D546" s="33"/>
      <c r="E546" s="17">
        <v>46.68</v>
      </c>
      <c r="F546" s="16">
        <f>IF(Tableau1345[[#This Row],[Colonne1]]="","",F545+Tableau1345[[#This Row],[Colonne3]]-Tableau1345[[#This Row],[Colonne4]])</f>
        <v>831.03999999999962</v>
      </c>
      <c r="G546" s="61">
        <v>29</v>
      </c>
    </row>
    <row r="547" spans="1:7" x14ac:dyDescent="0.25">
      <c r="A547" s="11"/>
      <c r="B547" t="s">
        <v>120</v>
      </c>
      <c r="C547" t="s">
        <v>593</v>
      </c>
      <c r="D547" s="33"/>
      <c r="E547" s="17">
        <v>19</v>
      </c>
      <c r="F547" s="16">
        <f>IF(Tableau1345[[#This Row],[Colonne1]]="","",F546+Tableau1345[[#This Row],[Colonne3]]-Tableau1345[[#This Row],[Colonne4]])</f>
        <v>812.03999999999962</v>
      </c>
    </row>
    <row r="548" spans="1:7" x14ac:dyDescent="0.25">
      <c r="A548" s="11"/>
      <c r="B548" t="s">
        <v>13</v>
      </c>
      <c r="C548" t="s">
        <v>25</v>
      </c>
      <c r="D548" s="33"/>
      <c r="E548" s="17">
        <v>7.1</v>
      </c>
      <c r="F548" s="16">
        <f>IF(Tableau1345[[#This Row],[Colonne1]]="","",F547+Tableau1345[[#This Row],[Colonne3]]-Tableau1345[[#This Row],[Colonne4]])</f>
        <v>804.9399999999996</v>
      </c>
    </row>
    <row r="549" spans="1:7" x14ac:dyDescent="0.25">
      <c r="A549" s="11"/>
      <c r="B549" t="s">
        <v>19</v>
      </c>
      <c r="C549" t="s">
        <v>375</v>
      </c>
      <c r="D549" s="33"/>
      <c r="E549" s="17">
        <v>2.95</v>
      </c>
      <c r="F549" s="16">
        <f>IF(Tableau1345[[#This Row],[Colonne1]]="","",F548+Tableau1345[[#This Row],[Colonne3]]-Tableau1345[[#This Row],[Colonne4]])</f>
        <v>801.98999999999955</v>
      </c>
    </row>
    <row r="550" spans="1:7" x14ac:dyDescent="0.25">
      <c r="A550" s="11"/>
      <c r="B550" t="s">
        <v>12</v>
      </c>
      <c r="D550" s="33"/>
      <c r="E550" s="17">
        <v>1.47</v>
      </c>
      <c r="F550" s="16">
        <f>IF(Tableau1345[[#This Row],[Colonne1]]="","",F549+Tableau1345[[#This Row],[Colonne3]]-Tableau1345[[#This Row],[Colonne4]])</f>
        <v>800.51999999999953</v>
      </c>
    </row>
    <row r="551" spans="1:7" x14ac:dyDescent="0.25">
      <c r="A551" s="11">
        <v>45123</v>
      </c>
      <c r="B551" t="s">
        <v>12</v>
      </c>
      <c r="D551" s="33"/>
      <c r="E551" s="17">
        <v>1.27</v>
      </c>
      <c r="F551" s="16">
        <f>IF(Tableau1345[[#This Row],[Colonne1]]="","",F550+Tableau1345[[#This Row],[Colonne3]]-Tableau1345[[#This Row],[Colonne4]])</f>
        <v>799.24999999999955</v>
      </c>
    </row>
    <row r="552" spans="1:7" x14ac:dyDescent="0.25">
      <c r="A552" s="11">
        <v>45124</v>
      </c>
      <c r="B552" t="s">
        <v>44</v>
      </c>
      <c r="C552" t="s">
        <v>45</v>
      </c>
      <c r="D552" s="33"/>
      <c r="E552" s="17">
        <v>101.59</v>
      </c>
      <c r="F552" s="16">
        <f>IF(Tableau1345[[#This Row],[Colonne1]]="","",F551+Tableau1345[[#This Row],[Colonne3]]-Tableau1345[[#This Row],[Colonne4]])</f>
        <v>697.65999999999951</v>
      </c>
    </row>
    <row r="553" spans="1:7" x14ac:dyDescent="0.25">
      <c r="A553" s="11">
        <v>45125</v>
      </c>
      <c r="B553" t="s">
        <v>15</v>
      </c>
      <c r="C553" t="s">
        <v>489</v>
      </c>
      <c r="D553" s="33"/>
      <c r="E553" s="17">
        <v>57.79</v>
      </c>
      <c r="F553" s="16">
        <f>IF(Tableau1345[[#This Row],[Colonne1]]="","",F552+Tableau1345[[#This Row],[Colonne3]]-Tableau1345[[#This Row],[Colonne4]])</f>
        <v>639.86999999999955</v>
      </c>
    </row>
    <row r="554" spans="1:7" x14ac:dyDescent="0.25">
      <c r="A554" s="11"/>
      <c r="B554" t="s">
        <v>15</v>
      </c>
      <c r="C554" t="s">
        <v>530</v>
      </c>
      <c r="D554" s="33"/>
      <c r="E554" s="17">
        <v>57.62</v>
      </c>
      <c r="F554" s="16">
        <f>IF(Tableau1345[[#This Row],[Colonne1]]="","",F553+Tableau1345[[#This Row],[Colonne3]]-Tableau1345[[#This Row],[Colonne4]])</f>
        <v>582.24999999999955</v>
      </c>
    </row>
    <row r="555" spans="1:7" x14ac:dyDescent="0.25">
      <c r="A555" s="11"/>
      <c r="B555" t="s">
        <v>15</v>
      </c>
      <c r="C555" t="s">
        <v>589</v>
      </c>
      <c r="D555" s="33"/>
      <c r="E555" s="17">
        <v>37.47</v>
      </c>
      <c r="F555" s="16">
        <f>IF(Tableau1345[[#This Row],[Colonne1]]="","",F554+Tableau1345[[#This Row],[Colonne3]]-Tableau1345[[#This Row],[Colonne4]])</f>
        <v>544.77999999999952</v>
      </c>
    </row>
    <row r="556" spans="1:7" x14ac:dyDescent="0.25">
      <c r="A556" s="11">
        <v>45126</v>
      </c>
      <c r="B556" t="s">
        <v>13</v>
      </c>
      <c r="C556" t="s">
        <v>14</v>
      </c>
      <c r="D556" s="33"/>
      <c r="E556" s="17">
        <v>123.45</v>
      </c>
      <c r="F556" s="16">
        <f>IF(Tableau1345[[#This Row],[Colonne1]]="","",F555+Tableau1345[[#This Row],[Colonne3]]-Tableau1345[[#This Row],[Colonne4]])</f>
        <v>421.32999999999953</v>
      </c>
    </row>
    <row r="557" spans="1:7" x14ac:dyDescent="0.25">
      <c r="A557" s="11"/>
      <c r="B557" t="s">
        <v>29</v>
      </c>
      <c r="C557" t="s">
        <v>223</v>
      </c>
      <c r="D557" s="33"/>
      <c r="E557" s="17">
        <v>58.03</v>
      </c>
      <c r="F557" s="16">
        <f>IF(Tableau1345[[#This Row],[Colonne1]]="","",F556+Tableau1345[[#This Row],[Colonne3]]-Tableau1345[[#This Row],[Colonne4]])</f>
        <v>363.2999999999995</v>
      </c>
    </row>
    <row r="558" spans="1:7" x14ac:dyDescent="0.25">
      <c r="A558" s="11"/>
      <c r="B558" t="s">
        <v>13</v>
      </c>
      <c r="C558" t="s">
        <v>379</v>
      </c>
      <c r="D558" s="33"/>
      <c r="E558" s="17">
        <v>16.75</v>
      </c>
      <c r="F558" s="16">
        <f>IF(Tableau1345[[#This Row],[Colonne1]]="","",F557+Tableau1345[[#This Row],[Colonne3]]-Tableau1345[[#This Row],[Colonne4]])</f>
        <v>346.5499999999995</v>
      </c>
    </row>
    <row r="559" spans="1:7" x14ac:dyDescent="0.25">
      <c r="A559" s="11"/>
      <c r="B559" t="s">
        <v>12</v>
      </c>
      <c r="D559" s="33"/>
      <c r="E559" s="17">
        <v>1.1200000000000001</v>
      </c>
      <c r="F559" s="16">
        <f>IF(Tableau1345[[#This Row],[Colonne1]]="","",F558+Tableau1345[[#This Row],[Colonne3]]-Tableau1345[[#This Row],[Colonne4]])</f>
        <v>345.4299999999995</v>
      </c>
    </row>
    <row r="560" spans="1:7" x14ac:dyDescent="0.25">
      <c r="A560" s="11">
        <v>45127</v>
      </c>
      <c r="B560" t="s">
        <v>4</v>
      </c>
      <c r="D560" s="33">
        <v>2219.71</v>
      </c>
      <c r="E560" s="17"/>
      <c r="F560" s="16">
        <f>IF(Tableau1345[[#This Row],[Colonne1]]="","",F559+Tableau1345[[#This Row],[Colonne3]]-Tableau1345[[#This Row],[Colonne4]])</f>
        <v>2565.1399999999994</v>
      </c>
    </row>
    <row r="561" spans="1:7" x14ac:dyDescent="0.25">
      <c r="A561" s="11"/>
      <c r="B561" t="s">
        <v>42</v>
      </c>
      <c r="C561" t="s">
        <v>43</v>
      </c>
      <c r="D561" s="33"/>
      <c r="E561" s="17">
        <v>168</v>
      </c>
      <c r="F561" s="16">
        <f>IF(Tableau1345[[#This Row],[Colonne1]]="","",F560+Tableau1345[[#This Row],[Colonne3]]-Tableau1345[[#This Row],[Colonne4]])</f>
        <v>2397.1399999999994</v>
      </c>
    </row>
    <row r="562" spans="1:7" x14ac:dyDescent="0.25">
      <c r="A562" s="11"/>
      <c r="B562" t="s">
        <v>15</v>
      </c>
      <c r="C562" t="s">
        <v>151</v>
      </c>
      <c r="D562" s="33"/>
      <c r="E562" s="17">
        <v>51.25</v>
      </c>
      <c r="F562" s="16">
        <f>IF(Tableau1345[[#This Row],[Colonne1]]="","",F561+Tableau1345[[#This Row],[Colonne3]]-Tableau1345[[#This Row],[Colonne4]])</f>
        <v>2345.8899999999994</v>
      </c>
    </row>
    <row r="563" spans="1:7" x14ac:dyDescent="0.25">
      <c r="A563" s="11"/>
      <c r="B563" t="s">
        <v>13</v>
      </c>
      <c r="C563" t="s">
        <v>477</v>
      </c>
      <c r="D563" s="33"/>
      <c r="E563" s="17">
        <v>23.28</v>
      </c>
      <c r="F563" s="16">
        <f>IF(Tableau1345[[#This Row],[Colonne1]]="","",F562+Tableau1345[[#This Row],[Colonne3]]-Tableau1345[[#This Row],[Colonne4]])</f>
        <v>2322.6099999999992</v>
      </c>
    </row>
    <row r="564" spans="1:7" x14ac:dyDescent="0.25">
      <c r="A564" s="11"/>
      <c r="B564" t="s">
        <v>19</v>
      </c>
      <c r="C564" t="s">
        <v>93</v>
      </c>
      <c r="D564" s="33"/>
      <c r="E564" s="17">
        <v>9.3000000000000007</v>
      </c>
      <c r="F564" s="16">
        <f>IF(Tableau1345[[#This Row],[Colonne1]]="","",F563+Tableau1345[[#This Row],[Colonne3]]-Tableau1345[[#This Row],[Colonne4]])</f>
        <v>2313.309999999999</v>
      </c>
    </row>
    <row r="565" spans="1:7" x14ac:dyDescent="0.25">
      <c r="A565" s="11"/>
      <c r="B565" t="s">
        <v>6</v>
      </c>
      <c r="C565" t="s">
        <v>594</v>
      </c>
      <c r="D565" s="33"/>
      <c r="E565" s="17">
        <v>3.99</v>
      </c>
      <c r="F565" s="16">
        <f>IF(Tableau1345[[#This Row],[Colonne1]]="","",F564+Tableau1345[[#This Row],[Colonne3]]-Tableau1345[[#This Row],[Colonne4]])</f>
        <v>2309.3199999999993</v>
      </c>
    </row>
    <row r="566" spans="1:7" x14ac:dyDescent="0.25">
      <c r="A566" s="11"/>
      <c r="B566" t="s">
        <v>12</v>
      </c>
      <c r="D566" s="33"/>
      <c r="E566" s="17">
        <v>1.22</v>
      </c>
      <c r="F566" s="16">
        <f>IF(Tableau1345[[#This Row],[Colonne1]]="","",F565+Tableau1345[[#This Row],[Colonne3]]-Tableau1345[[#This Row],[Colonne4]])</f>
        <v>2308.0999999999995</v>
      </c>
    </row>
    <row r="567" spans="1:7" x14ac:dyDescent="0.25">
      <c r="A567" s="11">
        <v>45128</v>
      </c>
      <c r="B567" t="s">
        <v>12</v>
      </c>
      <c r="D567" s="33"/>
      <c r="E567" s="17">
        <v>2.1800000000000002</v>
      </c>
      <c r="F567" s="16">
        <f>IF(Tableau1345[[#This Row],[Colonne1]]="","",F566+Tableau1345[[#This Row],[Colonne3]]-Tableau1345[[#This Row],[Colonne4]])</f>
        <v>2305.9199999999996</v>
      </c>
    </row>
    <row r="568" spans="1:7" x14ac:dyDescent="0.25">
      <c r="A568" s="11">
        <v>45129</v>
      </c>
      <c r="B568" t="s">
        <v>26</v>
      </c>
      <c r="C568" t="s">
        <v>27</v>
      </c>
      <c r="D568" s="33"/>
      <c r="E568" s="17">
        <v>215</v>
      </c>
      <c r="F568" s="16">
        <f>IF(Tableau1345[[#This Row],[Colonne1]]="","",F567+Tableau1345[[#This Row],[Colonne3]]-Tableau1345[[#This Row],[Colonne4]])</f>
        <v>2090.9199999999996</v>
      </c>
      <c r="G568" s="61">
        <v>30</v>
      </c>
    </row>
    <row r="569" spans="1:7" x14ac:dyDescent="0.25">
      <c r="A569" s="11"/>
      <c r="B569" t="s">
        <v>13</v>
      </c>
      <c r="C569" t="s">
        <v>25</v>
      </c>
      <c r="D569" s="33"/>
      <c r="E569" s="17">
        <v>14.8</v>
      </c>
      <c r="F569" s="16">
        <f>IF(Tableau1345[[#This Row],[Colonne1]]="","",F568+Tableau1345[[#This Row],[Colonne3]]-Tableau1345[[#This Row],[Colonne4]])</f>
        <v>2076.1199999999994</v>
      </c>
    </row>
    <row r="570" spans="1:7" x14ac:dyDescent="0.25">
      <c r="A570" s="11"/>
      <c r="B570" t="s">
        <v>6</v>
      </c>
      <c r="C570" t="s">
        <v>7</v>
      </c>
      <c r="D570" s="33"/>
      <c r="E570" s="17">
        <v>9.57</v>
      </c>
      <c r="F570" s="16">
        <f>IF(Tableau1345[[#This Row],[Colonne1]]="","",F569+Tableau1345[[#This Row],[Colonne3]]-Tableau1345[[#This Row],[Colonne4]])</f>
        <v>2066.5499999999993</v>
      </c>
    </row>
    <row r="571" spans="1:7" x14ac:dyDescent="0.25">
      <c r="A571" s="11">
        <v>45130</v>
      </c>
      <c r="B571" t="s">
        <v>12</v>
      </c>
      <c r="D571" s="33"/>
      <c r="E571" s="17">
        <v>0.63</v>
      </c>
      <c r="F571" s="16">
        <f>IF(Tableau1345[[#This Row],[Colonne1]]="","",F570+Tableau1345[[#This Row],[Colonne3]]-Tableau1345[[#This Row],[Colonne4]])</f>
        <v>2065.9199999999992</v>
      </c>
    </row>
    <row r="572" spans="1:7" x14ac:dyDescent="0.25">
      <c r="A572" s="11">
        <v>45131</v>
      </c>
      <c r="B572" t="s">
        <v>15</v>
      </c>
      <c r="C572" t="s">
        <v>558</v>
      </c>
      <c r="D572" s="33">
        <v>158.62</v>
      </c>
      <c r="E572" s="17"/>
      <c r="F572" s="16">
        <f>IF(Tableau1345[[#This Row],[Colonne1]]="","",F571+Tableau1345[[#This Row],[Colonne3]]-Tableau1345[[#This Row],[Colonne4]])</f>
        <v>2224.5399999999991</v>
      </c>
    </row>
    <row r="573" spans="1:7" x14ac:dyDescent="0.25">
      <c r="A573" s="11">
        <v>45132</v>
      </c>
      <c r="B573" t="s">
        <v>29</v>
      </c>
      <c r="C573" t="s">
        <v>472</v>
      </c>
      <c r="D573" s="33"/>
      <c r="E573" s="17">
        <v>32.5</v>
      </c>
      <c r="F573" s="16">
        <f>IF(Tableau1345[[#This Row],[Colonne1]]="","",F572+Tableau1345[[#This Row],[Colonne3]]-Tableau1345[[#This Row],[Colonne4]])</f>
        <v>2192.0399999999991</v>
      </c>
    </row>
    <row r="574" spans="1:7" x14ac:dyDescent="0.25">
      <c r="A574" s="11"/>
      <c r="B574" t="s">
        <v>13</v>
      </c>
      <c r="C574" t="s">
        <v>17</v>
      </c>
      <c r="D574" s="33"/>
      <c r="E574" s="17">
        <v>17.7</v>
      </c>
      <c r="F574" s="16">
        <f>IF(Tableau1345[[#This Row],[Colonne1]]="","",F573+Tableau1345[[#This Row],[Colonne3]]-Tableau1345[[#This Row],[Colonne4]])</f>
        <v>2174.3399999999992</v>
      </c>
    </row>
    <row r="575" spans="1:7" x14ac:dyDescent="0.25">
      <c r="A575" s="11"/>
      <c r="B575" t="s">
        <v>6</v>
      </c>
      <c r="C575" t="s">
        <v>7</v>
      </c>
      <c r="D575" s="33"/>
      <c r="E575" s="17">
        <v>7.29</v>
      </c>
      <c r="F575" s="16">
        <f>IF(Tableau1345[[#This Row],[Colonne1]]="","",F574+Tableau1345[[#This Row],[Colonne3]]-Tableau1345[[#This Row],[Colonne4]])</f>
        <v>2167.0499999999993</v>
      </c>
    </row>
    <row r="576" spans="1:7" x14ac:dyDescent="0.25">
      <c r="A576" s="11">
        <v>45133</v>
      </c>
      <c r="B576" t="s">
        <v>13</v>
      </c>
      <c r="C576" t="s">
        <v>14</v>
      </c>
      <c r="D576" s="33"/>
      <c r="E576" s="17">
        <v>104.36</v>
      </c>
      <c r="F576" s="16">
        <f>IF(Tableau1345[[#This Row],[Colonne1]]="","",F575+Tableau1345[[#This Row],[Colonne3]]-Tableau1345[[#This Row],[Colonne4]])</f>
        <v>2062.6899999999991</v>
      </c>
    </row>
    <row r="577" spans="1:7" x14ac:dyDescent="0.25">
      <c r="A577" s="11"/>
      <c r="B577" t="s">
        <v>15</v>
      </c>
      <c r="C577" t="s">
        <v>151</v>
      </c>
      <c r="D577" s="33"/>
      <c r="E577" s="17">
        <v>13.5</v>
      </c>
      <c r="F577" s="16">
        <f>IF(Tableau1345[[#This Row],[Colonne1]]="","",F576+Tableau1345[[#This Row],[Colonne3]]-Tableau1345[[#This Row],[Colonne4]])</f>
        <v>2049.1899999999991</v>
      </c>
    </row>
    <row r="578" spans="1:7" x14ac:dyDescent="0.25">
      <c r="A578" s="11"/>
      <c r="B578" t="s">
        <v>12</v>
      </c>
      <c r="D578" s="33"/>
      <c r="E578" s="17">
        <v>1.01</v>
      </c>
      <c r="F578" s="16">
        <f>IF(Tableau1345[[#This Row],[Colonne1]]="","",F577+Tableau1345[[#This Row],[Colonne3]]-Tableau1345[[#This Row],[Colonne4]])</f>
        <v>2048.1799999999989</v>
      </c>
    </row>
    <row r="579" spans="1:7" x14ac:dyDescent="0.25">
      <c r="A579" s="11">
        <v>45134</v>
      </c>
      <c r="B579" t="s">
        <v>12</v>
      </c>
      <c r="C579" t="s">
        <v>583</v>
      </c>
      <c r="D579" s="33"/>
      <c r="E579" s="17">
        <v>120</v>
      </c>
      <c r="F579" s="16">
        <f>IF(Tableau1345[[#This Row],[Colonne1]]="","",F578+Tableau1345[[#This Row],[Colonne3]]-Tableau1345[[#This Row],[Colonne4]])</f>
        <v>1928.1799999999989</v>
      </c>
    </row>
    <row r="580" spans="1:7" x14ac:dyDescent="0.25">
      <c r="A580" s="11"/>
      <c r="B580" t="s">
        <v>15</v>
      </c>
      <c r="C580" t="s">
        <v>566</v>
      </c>
      <c r="D580" s="33"/>
      <c r="E580" s="17">
        <v>32</v>
      </c>
      <c r="F580" s="16">
        <f>IF(Tableau1345[[#This Row],[Colonne1]]="","",F579+Tableau1345[[#This Row],[Colonne3]]-Tableau1345[[#This Row],[Colonne4]])</f>
        <v>1896.1799999999989</v>
      </c>
    </row>
    <row r="581" spans="1:7" x14ac:dyDescent="0.25">
      <c r="A581" s="11"/>
      <c r="B581" t="s">
        <v>15</v>
      </c>
      <c r="C581" t="s">
        <v>602</v>
      </c>
      <c r="D581" s="33"/>
      <c r="E581" s="17">
        <v>28</v>
      </c>
      <c r="F581" s="16">
        <f>IF(Tableau1345[[#This Row],[Colonne1]]="","",F580+Tableau1345[[#This Row],[Colonne3]]-Tableau1345[[#This Row],[Colonne4]])</f>
        <v>1868.1799999999989</v>
      </c>
    </row>
    <row r="582" spans="1:7" x14ac:dyDescent="0.25">
      <c r="A582" s="11"/>
      <c r="B582" t="s">
        <v>13</v>
      </c>
      <c r="C582" t="s">
        <v>336</v>
      </c>
      <c r="D582" s="33"/>
      <c r="E582" s="17">
        <v>12.27</v>
      </c>
      <c r="F582" s="16">
        <f>IF(Tableau1345[[#This Row],[Colonne1]]="","",F581+Tableau1345[[#This Row],[Colonne3]]-Tableau1345[[#This Row],[Colonne4]])</f>
        <v>1855.9099999999989</v>
      </c>
    </row>
    <row r="583" spans="1:7" x14ac:dyDescent="0.25">
      <c r="A583" s="11"/>
      <c r="B583" t="s">
        <v>12</v>
      </c>
      <c r="D583" s="33"/>
      <c r="E583" s="17">
        <v>0.5</v>
      </c>
      <c r="F583" s="16">
        <f>IF(Tableau1345[[#This Row],[Colonne1]]="","",F582+Tableau1345[[#This Row],[Colonne3]]-Tableau1345[[#This Row],[Colonne4]])</f>
        <v>1855.4099999999989</v>
      </c>
    </row>
    <row r="584" spans="1:7" x14ac:dyDescent="0.25">
      <c r="A584" s="11">
        <v>45135</v>
      </c>
      <c r="B584" t="s">
        <v>13</v>
      </c>
      <c r="C584" t="s">
        <v>477</v>
      </c>
      <c r="D584" s="33"/>
      <c r="E584" s="17">
        <v>16.64</v>
      </c>
      <c r="F584" s="16">
        <f>IF(Tableau1345[[#This Row],[Colonne1]]="","",F583+Tableau1345[[#This Row],[Colonne3]]-Tableau1345[[#This Row],[Colonne4]])</f>
        <v>1838.7699999999988</v>
      </c>
    </row>
    <row r="585" spans="1:7" x14ac:dyDescent="0.25">
      <c r="A585" s="11"/>
      <c r="B585" t="s">
        <v>19</v>
      </c>
      <c r="C585" t="s">
        <v>318</v>
      </c>
      <c r="D585" s="33"/>
      <c r="E585" s="17">
        <v>9.3000000000000007</v>
      </c>
      <c r="F585" s="16">
        <f>IF(Tableau1345[[#This Row],[Colonne1]]="","",F584+Tableau1345[[#This Row],[Colonne3]]-Tableau1345[[#This Row],[Colonne4]])</f>
        <v>1829.4699999999989</v>
      </c>
    </row>
    <row r="586" spans="1:7" x14ac:dyDescent="0.25">
      <c r="A586" s="11"/>
      <c r="B586" t="s">
        <v>12</v>
      </c>
      <c r="D586" s="33"/>
      <c r="E586" s="17">
        <v>0.73</v>
      </c>
      <c r="F586" s="16">
        <f>IF(Tableau1345[[#This Row],[Colonne1]]="","",F585+Tableau1345[[#This Row],[Colonne3]]-Tableau1345[[#This Row],[Colonne4]])</f>
        <v>1828.7399999999989</v>
      </c>
    </row>
    <row r="587" spans="1:7" x14ac:dyDescent="0.25">
      <c r="A587" s="11">
        <v>45136</v>
      </c>
      <c r="B587" t="s">
        <v>29</v>
      </c>
      <c r="C587" t="s">
        <v>603</v>
      </c>
      <c r="D587" s="33"/>
      <c r="E587" s="17">
        <v>323.27</v>
      </c>
      <c r="F587" s="16">
        <f>IF(Tableau1345[[#This Row],[Colonne1]]="","",F586+Tableau1345[[#This Row],[Colonne3]]-Tableau1345[[#This Row],[Colonne4]])</f>
        <v>1505.4699999999989</v>
      </c>
      <c r="G587" s="61">
        <v>31</v>
      </c>
    </row>
    <row r="588" spans="1:7" x14ac:dyDescent="0.25">
      <c r="A588" s="11"/>
      <c r="B588" t="s">
        <v>49</v>
      </c>
      <c r="C588" t="s">
        <v>604</v>
      </c>
      <c r="D588" s="33"/>
      <c r="E588" s="17">
        <v>30</v>
      </c>
      <c r="F588" s="16">
        <f>IF(Tableau1345[[#This Row],[Colonne1]]="","",F587+Tableau1345[[#This Row],[Colonne3]]-Tableau1345[[#This Row],[Colonne4]])</f>
        <v>1475.4699999999989</v>
      </c>
    </row>
    <row r="589" spans="1:7" x14ac:dyDescent="0.25">
      <c r="A589" s="11"/>
      <c r="B589" t="s">
        <v>13</v>
      </c>
      <c r="C589" t="s">
        <v>17</v>
      </c>
      <c r="D589" s="33"/>
      <c r="E589" s="17">
        <v>17.2</v>
      </c>
      <c r="F589" s="16">
        <f>IF(Tableau1345[[#This Row],[Colonne1]]="","",F588+Tableau1345[[#This Row],[Colonne3]]-Tableau1345[[#This Row],[Colonne4]])</f>
        <v>1458.2699999999988</v>
      </c>
    </row>
    <row r="590" spans="1:7" x14ac:dyDescent="0.25">
      <c r="A590" s="11"/>
      <c r="B590" t="s">
        <v>15</v>
      </c>
      <c r="C590" t="s">
        <v>156</v>
      </c>
      <c r="D590" s="33"/>
      <c r="E590" s="17">
        <v>5.5</v>
      </c>
      <c r="F590" s="16">
        <f>IF(Tableau1345[[#This Row],[Colonne1]]="","",F589+Tableau1345[[#This Row],[Colonne3]]-Tableau1345[[#This Row],[Colonne4]])</f>
        <v>1452.7699999999988</v>
      </c>
    </row>
    <row r="591" spans="1:7" x14ac:dyDescent="0.25">
      <c r="A591" s="11"/>
      <c r="B591" t="s">
        <v>12</v>
      </c>
      <c r="D591" s="33"/>
      <c r="E591" s="17">
        <v>1.06</v>
      </c>
      <c r="F591" s="16">
        <f>IF(Tableau1345[[#This Row],[Colonne1]]="","",F590+Tableau1345[[#This Row],[Colonne3]]-Tableau1345[[#This Row],[Colonne4]])</f>
        <v>1451.7099999999989</v>
      </c>
    </row>
    <row r="592" spans="1:7" x14ac:dyDescent="0.25">
      <c r="A592" s="11">
        <v>45137</v>
      </c>
      <c r="B592" t="s">
        <v>13</v>
      </c>
      <c r="C592" t="s">
        <v>202</v>
      </c>
      <c r="D592" s="33"/>
      <c r="E592" s="17">
        <v>17.600000000000001</v>
      </c>
      <c r="F592" s="16">
        <f>IF(Tableau1345[[#This Row],[Colonne1]]="","",F591+Tableau1345[[#This Row],[Colonne3]]-Tableau1345[[#This Row],[Colonne4]])</f>
        <v>1434.109999999999</v>
      </c>
    </row>
    <row r="593" spans="1:6" x14ac:dyDescent="0.25">
      <c r="A593" s="11"/>
      <c r="B593" t="s">
        <v>12</v>
      </c>
      <c r="D593" s="33"/>
      <c r="E593" s="17">
        <v>2.0299999999999998</v>
      </c>
      <c r="F593" s="16">
        <f>IF(Tableau1345[[#This Row],[Colonne1]]="","",F592+Tableau1345[[#This Row],[Colonne3]]-Tableau1345[[#This Row],[Colonne4]])</f>
        <v>1432.079999999999</v>
      </c>
    </row>
    <row r="594" spans="1:6" x14ac:dyDescent="0.25">
      <c r="A594" s="11">
        <v>45138</v>
      </c>
      <c r="B594" t="s">
        <v>120</v>
      </c>
      <c r="C594" t="s">
        <v>605</v>
      </c>
      <c r="D594" s="33"/>
      <c r="E594" s="17">
        <v>44.9</v>
      </c>
      <c r="F594" s="16">
        <f>IF(Tableau1345[[#This Row],[Colonne1]]="","",F593+Tableau1345[[#This Row],[Colonne3]]-Tableau1345[[#This Row],[Colonne4]])</f>
        <v>1387.1799999999989</v>
      </c>
    </row>
    <row r="595" spans="1:6" x14ac:dyDescent="0.25">
      <c r="A595" s="11"/>
      <c r="B595" t="s">
        <v>12</v>
      </c>
      <c r="D595" s="33"/>
      <c r="E595" s="17">
        <v>0.4</v>
      </c>
      <c r="F595" s="59">
        <f>IF(Tableau1345[[#This Row],[Colonne1]]="","",F594+Tableau1345[[#This Row],[Colonne3]]-Tableau1345[[#This Row],[Colonne4]])</f>
        <v>1386.7799999999988</v>
      </c>
    </row>
    <row r="596" spans="1:6" x14ac:dyDescent="0.25">
      <c r="A596" s="11">
        <v>45139</v>
      </c>
      <c r="B596" t="s">
        <v>120</v>
      </c>
      <c r="C596" t="s">
        <v>606</v>
      </c>
      <c r="D596" s="33"/>
      <c r="E596" s="17">
        <v>2.5</v>
      </c>
      <c r="F596" s="16">
        <f>IF(Tableau1345[[#This Row],[Colonne1]]="","",F595+Tableau1345[[#This Row],[Colonne3]]-Tableau1345[[#This Row],[Colonne4]])</f>
        <v>1384.2799999999988</v>
      </c>
    </row>
    <row r="597" spans="1:6" x14ac:dyDescent="0.25">
      <c r="A597" s="11"/>
      <c r="B597" t="s">
        <v>12</v>
      </c>
      <c r="D597" s="33"/>
      <c r="E597" s="17">
        <v>0.1</v>
      </c>
      <c r="F597" s="16">
        <f>IF(Tableau1345[[#This Row],[Colonne1]]="","",F596+Tableau1345[[#This Row],[Colonne3]]-Tableau1345[[#This Row],[Colonne4]])</f>
        <v>1384.1799999999989</v>
      </c>
    </row>
    <row r="598" spans="1:6" x14ac:dyDescent="0.25">
      <c r="A598" s="11">
        <v>45140</v>
      </c>
      <c r="B598" t="s">
        <v>13</v>
      </c>
      <c r="C598" t="s">
        <v>14</v>
      </c>
      <c r="D598" s="33"/>
      <c r="E598" s="17">
        <v>124.95</v>
      </c>
      <c r="F598" s="16">
        <f>IF(Tableau1345[[#This Row],[Colonne1]]="","",F597+Tableau1345[[#This Row],[Colonne3]]-Tableau1345[[#This Row],[Colonne4]])</f>
        <v>1259.2299999999989</v>
      </c>
    </row>
    <row r="599" spans="1:6" x14ac:dyDescent="0.25">
      <c r="A599" s="11"/>
      <c r="B599" t="s">
        <v>120</v>
      </c>
      <c r="C599" t="s">
        <v>607</v>
      </c>
      <c r="D599" s="33"/>
      <c r="E599" s="17">
        <v>7.8</v>
      </c>
      <c r="F599" s="16">
        <f>IF(Tableau1345[[#This Row],[Colonne1]]="","",F598+Tableau1345[[#This Row],[Colonne3]]-Tableau1345[[#This Row],[Colonne4]])</f>
        <v>1251.4299999999989</v>
      </c>
    </row>
    <row r="600" spans="1:6" x14ac:dyDescent="0.25">
      <c r="A600" s="11"/>
      <c r="B600" t="s">
        <v>120</v>
      </c>
      <c r="C600" t="s">
        <v>606</v>
      </c>
      <c r="D600" s="33"/>
      <c r="E600" s="17">
        <v>5.3</v>
      </c>
      <c r="F600" s="16">
        <f>IF(Tableau1345[[#This Row],[Colonne1]]="","",F599+Tableau1345[[#This Row],[Colonne3]]-Tableau1345[[#This Row],[Colonne4]])</f>
        <v>1246.129999999999</v>
      </c>
    </row>
    <row r="601" spans="1:6" x14ac:dyDescent="0.25">
      <c r="A601" s="11"/>
      <c r="B601" t="s">
        <v>13</v>
      </c>
      <c r="C601" t="s">
        <v>336</v>
      </c>
      <c r="D601" s="33"/>
      <c r="E601" s="17">
        <v>4.49</v>
      </c>
      <c r="F601" s="16">
        <f>IF(Tableau1345[[#This Row],[Colonne1]]="","",F600+Tableau1345[[#This Row],[Colonne3]]-Tableau1345[[#This Row],[Colonne4]])</f>
        <v>1241.639999999999</v>
      </c>
    </row>
    <row r="602" spans="1:6" x14ac:dyDescent="0.25">
      <c r="A602" s="11"/>
      <c r="B602" t="s">
        <v>12</v>
      </c>
      <c r="D602" s="33"/>
      <c r="E602" s="17">
        <v>0.5</v>
      </c>
      <c r="F602" s="16">
        <f>IF(Tableau1345[[#This Row],[Colonne1]]="","",F601+Tableau1345[[#This Row],[Colonne3]]-Tableau1345[[#This Row],[Colonne4]])</f>
        <v>1241.139999999999</v>
      </c>
    </row>
    <row r="603" spans="1:6" x14ac:dyDescent="0.25">
      <c r="A603" s="11">
        <v>45141</v>
      </c>
      <c r="B603" t="s">
        <v>12</v>
      </c>
      <c r="D603" s="33"/>
      <c r="E603" s="17">
        <v>1.41</v>
      </c>
      <c r="F603" s="16">
        <f>IF(Tableau1345[[#This Row],[Colonne1]]="","",F602+Tableau1345[[#This Row],[Colonne3]]-Tableau1345[[#This Row],[Colonne4]])</f>
        <v>1239.7299999999989</v>
      </c>
    </row>
    <row r="604" spans="1:6" x14ac:dyDescent="0.25">
      <c r="A604" s="11">
        <v>45142</v>
      </c>
      <c r="B604" t="s">
        <v>13</v>
      </c>
      <c r="C604" t="s">
        <v>23</v>
      </c>
      <c r="D604" s="33"/>
      <c r="E604" s="17">
        <v>18.12</v>
      </c>
      <c r="F604" s="16">
        <f>IF(Tableau1345[[#This Row],[Colonne1]]="","",F603+Tableau1345[[#This Row],[Colonne3]]-Tableau1345[[#This Row],[Colonne4]])</f>
        <v>1221.609999999999</v>
      </c>
    </row>
    <row r="605" spans="1:6" x14ac:dyDescent="0.25">
      <c r="A605" s="11"/>
      <c r="B605" t="s">
        <v>120</v>
      </c>
      <c r="C605" t="s">
        <v>608</v>
      </c>
      <c r="D605" s="33"/>
      <c r="E605" s="17">
        <v>16.25</v>
      </c>
      <c r="F605" s="16">
        <f>IF(Tableau1345[[#This Row],[Colonne1]]="","",F604+Tableau1345[[#This Row],[Colonne3]]-Tableau1345[[#This Row],[Colonne4]])</f>
        <v>1205.359999999999</v>
      </c>
    </row>
    <row r="606" spans="1:6" x14ac:dyDescent="0.25">
      <c r="A606" s="11"/>
      <c r="B606" t="s">
        <v>19</v>
      </c>
      <c r="C606" t="s">
        <v>318</v>
      </c>
      <c r="D606" s="33"/>
      <c r="E606" s="17">
        <v>3.05</v>
      </c>
      <c r="F606" s="16">
        <f>IF(Tableau1345[[#This Row],[Colonne1]]="","",F605+Tableau1345[[#This Row],[Colonne3]]-Tableau1345[[#This Row],[Colonne4]])</f>
        <v>1202.309999999999</v>
      </c>
    </row>
    <row r="607" spans="1:6" x14ac:dyDescent="0.25">
      <c r="A607" s="11"/>
      <c r="B607" t="s">
        <v>13</v>
      </c>
      <c r="C607" t="s">
        <v>25</v>
      </c>
      <c r="D607" s="33"/>
      <c r="E607" s="17">
        <v>2.35</v>
      </c>
      <c r="F607" s="16">
        <f>IF(Tableau1345[[#This Row],[Colonne1]]="","",F606+Tableau1345[[#This Row],[Colonne3]]-Tableau1345[[#This Row],[Colonne4]])</f>
        <v>1199.9599999999991</v>
      </c>
    </row>
    <row r="608" spans="1:6" x14ac:dyDescent="0.25">
      <c r="A608" s="11"/>
      <c r="B608" t="s">
        <v>15</v>
      </c>
      <c r="C608" t="s">
        <v>393</v>
      </c>
      <c r="D608" s="33"/>
      <c r="E608" s="17">
        <v>1</v>
      </c>
      <c r="F608" s="16">
        <f>IF(Tableau1345[[#This Row],[Colonne1]]="","",F607+Tableau1345[[#This Row],[Colonne3]]-Tableau1345[[#This Row],[Colonne4]])</f>
        <v>1198.9599999999991</v>
      </c>
    </row>
    <row r="609" spans="1:7" x14ac:dyDescent="0.25">
      <c r="A609" s="11">
        <v>45143</v>
      </c>
      <c r="B609" t="s">
        <v>13</v>
      </c>
      <c r="C609" t="s">
        <v>23</v>
      </c>
      <c r="D609" s="33"/>
      <c r="E609" s="17">
        <v>17.8</v>
      </c>
      <c r="F609" s="16">
        <f>IF(Tableau1345[[#This Row],[Colonne1]]="","",F608+Tableau1345[[#This Row],[Colonne3]]-Tableau1345[[#This Row],[Colonne4]])</f>
        <v>1181.1599999999992</v>
      </c>
      <c r="G609" s="61">
        <v>32</v>
      </c>
    </row>
    <row r="610" spans="1:7" x14ac:dyDescent="0.25">
      <c r="A610" s="11"/>
      <c r="B610" t="s">
        <v>13</v>
      </c>
      <c r="C610" t="s">
        <v>25</v>
      </c>
      <c r="D610" s="33"/>
      <c r="E610" s="17">
        <v>17.2</v>
      </c>
      <c r="F610" s="16">
        <f>IF(Tableau1345[[#This Row],[Colonne1]]="","",F609+Tableau1345[[#This Row],[Colonne3]]-Tableau1345[[#This Row],[Colonne4]])</f>
        <v>1163.9599999999991</v>
      </c>
    </row>
    <row r="611" spans="1:7" x14ac:dyDescent="0.25">
      <c r="A611" s="11"/>
      <c r="B611" t="s">
        <v>13</v>
      </c>
      <c r="C611" t="s">
        <v>17</v>
      </c>
      <c r="D611" s="33"/>
      <c r="E611" s="17">
        <v>10.58</v>
      </c>
      <c r="F611" s="16">
        <f>IF(Tableau1345[[#This Row],[Colonne1]]="","",F610+Tableau1345[[#This Row],[Colonne3]]-Tableau1345[[#This Row],[Colonne4]])</f>
        <v>1153.3799999999992</v>
      </c>
    </row>
    <row r="612" spans="1:7" x14ac:dyDescent="0.25">
      <c r="A612" s="11"/>
      <c r="B612" t="s">
        <v>13</v>
      </c>
      <c r="C612" t="s">
        <v>202</v>
      </c>
      <c r="D612" s="33"/>
      <c r="E612" s="17">
        <v>8</v>
      </c>
      <c r="F612" s="16">
        <f>IF(Tableau1345[[#This Row],[Colonne1]]="","",F611+Tableau1345[[#This Row],[Colonne3]]-Tableau1345[[#This Row],[Colonne4]])</f>
        <v>1145.3799999999992</v>
      </c>
    </row>
    <row r="613" spans="1:7" x14ac:dyDescent="0.25">
      <c r="A613" s="11"/>
      <c r="B613" t="s">
        <v>33</v>
      </c>
      <c r="C613" t="s">
        <v>305</v>
      </c>
      <c r="D613" s="33"/>
      <c r="E613" s="17">
        <v>7.5</v>
      </c>
      <c r="F613" s="16">
        <f>IF(Tableau1345[[#This Row],[Colonne1]]="","",F612+Tableau1345[[#This Row],[Colonne3]]-Tableau1345[[#This Row],[Colonne4]])</f>
        <v>1137.8799999999992</v>
      </c>
    </row>
    <row r="614" spans="1:7" x14ac:dyDescent="0.25">
      <c r="A614" s="11"/>
      <c r="B614" t="s">
        <v>6</v>
      </c>
      <c r="C614" t="s">
        <v>53</v>
      </c>
      <c r="D614" s="33"/>
      <c r="E614" s="17">
        <v>4.79</v>
      </c>
      <c r="F614" s="16">
        <f>IF(Tableau1345[[#This Row],[Colonne1]]="","",F613+Tableau1345[[#This Row],[Colonne3]]-Tableau1345[[#This Row],[Colonne4]])</f>
        <v>1133.0899999999992</v>
      </c>
    </row>
    <row r="615" spans="1:7" x14ac:dyDescent="0.25">
      <c r="A615" s="11"/>
      <c r="B615" t="s">
        <v>12</v>
      </c>
      <c r="D615" s="33"/>
      <c r="E615" s="17">
        <v>3.23</v>
      </c>
      <c r="F615" s="16">
        <f>IF(Tableau1345[[#This Row],[Colonne1]]="","",F614+Tableau1345[[#This Row],[Colonne3]]-Tableau1345[[#This Row],[Colonne4]])</f>
        <v>1129.8599999999992</v>
      </c>
    </row>
    <row r="616" spans="1:7" x14ac:dyDescent="0.25">
      <c r="A616" s="11">
        <v>45144</v>
      </c>
      <c r="B616" t="s">
        <v>12</v>
      </c>
      <c r="D616" s="33"/>
      <c r="E616" s="17">
        <v>1.63</v>
      </c>
      <c r="F616" s="16">
        <f>IF(Tableau1345[[#This Row],[Colonne1]]="","",F615+Tableau1345[[#This Row],[Colonne3]]-Tableau1345[[#This Row],[Colonne4]])</f>
        <v>1128.2299999999991</v>
      </c>
    </row>
    <row r="617" spans="1:7" x14ac:dyDescent="0.25">
      <c r="A617" s="11">
        <v>45145</v>
      </c>
      <c r="B617" t="s">
        <v>120</v>
      </c>
      <c r="C617" t="s">
        <v>582</v>
      </c>
      <c r="D617" s="33"/>
      <c r="E617" s="17">
        <v>5</v>
      </c>
      <c r="F617" s="16">
        <f>IF(Tableau1345[[#This Row],[Colonne1]]="","",F616+Tableau1345[[#This Row],[Colonne3]]-Tableau1345[[#This Row],[Colonne4]])</f>
        <v>1123.2299999999991</v>
      </c>
    </row>
    <row r="618" spans="1:7" x14ac:dyDescent="0.25">
      <c r="A618" s="11">
        <v>45146</v>
      </c>
      <c r="B618" t="s">
        <v>15</v>
      </c>
      <c r="C618" t="s">
        <v>564</v>
      </c>
      <c r="D618" s="33"/>
      <c r="E618" s="17">
        <v>265</v>
      </c>
      <c r="F618" s="16">
        <f>IF(Tableau1345[[#This Row],[Colonne1]]="","",F617+Tableau1345[[#This Row],[Colonne3]]-Tableau1345[[#This Row],[Colonne4]])</f>
        <v>858.22999999999911</v>
      </c>
    </row>
    <row r="619" spans="1:7" x14ac:dyDescent="0.25">
      <c r="A619" s="11">
        <v>45147</v>
      </c>
      <c r="B619" t="s">
        <v>15</v>
      </c>
      <c r="C619" t="s">
        <v>609</v>
      </c>
      <c r="D619" s="33">
        <v>187</v>
      </c>
      <c r="E619" s="17"/>
      <c r="F619" s="16">
        <f>IF(Tableau1345[[#This Row],[Colonne1]]="","",F618+Tableau1345[[#This Row],[Colonne3]]-Tableau1345[[#This Row],[Colonne4]])</f>
        <v>1045.2299999999991</v>
      </c>
    </row>
    <row r="620" spans="1:7" x14ac:dyDescent="0.25">
      <c r="A620" s="11"/>
      <c r="B620" t="s">
        <v>163</v>
      </c>
      <c r="C620" t="s">
        <v>610</v>
      </c>
      <c r="D620" s="33">
        <v>9.59</v>
      </c>
      <c r="E620" s="17"/>
      <c r="F620" s="16">
        <f>IF(Tableau1345[[#This Row],[Colonne1]]="","",F619+Tableau1345[[#This Row],[Colonne3]]-Tableau1345[[#This Row],[Colonne4]])</f>
        <v>1054.819999999999</v>
      </c>
    </row>
    <row r="621" spans="1:7" x14ac:dyDescent="0.25">
      <c r="A621" s="11"/>
      <c r="B621" t="s">
        <v>13</v>
      </c>
      <c r="C621" t="s">
        <v>14</v>
      </c>
      <c r="D621" s="33"/>
      <c r="E621" s="17">
        <v>109.25</v>
      </c>
      <c r="F621" s="16">
        <f>IF(Tableau1345[[#This Row],[Colonne1]]="","",F620+Tableau1345[[#This Row],[Colonne3]]-Tableau1345[[#This Row],[Colonne4]])</f>
        <v>945.56999999999903</v>
      </c>
    </row>
    <row r="622" spans="1:7" x14ac:dyDescent="0.25">
      <c r="A622" s="11"/>
      <c r="B622" t="s">
        <v>15</v>
      </c>
      <c r="C622" t="s">
        <v>151</v>
      </c>
      <c r="D622" s="33"/>
      <c r="E622" s="17">
        <v>10.8</v>
      </c>
      <c r="F622" s="16">
        <f>IF(Tableau1345[[#This Row],[Colonne1]]="","",F621+Tableau1345[[#This Row],[Colonne3]]-Tableau1345[[#This Row],[Colonne4]])</f>
        <v>934.76999999999907</v>
      </c>
    </row>
    <row r="623" spans="1:7" x14ac:dyDescent="0.25">
      <c r="A623" s="11">
        <v>45148</v>
      </c>
      <c r="B623" t="s">
        <v>12</v>
      </c>
      <c r="D623" s="33"/>
      <c r="E623" s="17">
        <v>0.2</v>
      </c>
      <c r="F623" s="16">
        <f>IF(Tableau1345[[#This Row],[Colonne1]]="","",F622+Tableau1345[[#This Row],[Colonne3]]-Tableau1345[[#This Row],[Colonne4]])</f>
        <v>934.56999999999903</v>
      </c>
    </row>
    <row r="624" spans="1:7" x14ac:dyDescent="0.25">
      <c r="A624" s="11">
        <v>45149</v>
      </c>
      <c r="B624" t="s">
        <v>44</v>
      </c>
      <c r="C624" t="s">
        <v>611</v>
      </c>
      <c r="D624" s="33"/>
      <c r="E624" s="17">
        <v>10</v>
      </c>
      <c r="F624" s="16">
        <f>IF(Tableau1345[[#This Row],[Colonne1]]="","",F623+Tableau1345[[#This Row],[Colonne3]]-Tableau1345[[#This Row],[Colonne4]])</f>
        <v>924.56999999999903</v>
      </c>
    </row>
    <row r="625" spans="1:7" x14ac:dyDescent="0.25">
      <c r="A625" s="11"/>
      <c r="B625" t="s">
        <v>19</v>
      </c>
      <c r="C625" t="s">
        <v>318</v>
      </c>
      <c r="D625" s="33"/>
      <c r="E625" s="17">
        <v>9.3000000000000007</v>
      </c>
      <c r="F625" s="16">
        <f>IF(Tableau1345[[#This Row],[Colonne1]]="","",F624+Tableau1345[[#This Row],[Colonne3]]-Tableau1345[[#This Row],[Colonne4]])</f>
        <v>915.26999999999907</v>
      </c>
    </row>
    <row r="626" spans="1:7" x14ac:dyDescent="0.25">
      <c r="A626" s="11">
        <v>45150</v>
      </c>
      <c r="B626" t="s">
        <v>29</v>
      </c>
      <c r="C626" t="s">
        <v>223</v>
      </c>
      <c r="D626" s="33"/>
      <c r="E626" s="17">
        <v>40</v>
      </c>
      <c r="F626" s="16">
        <f>IF(Tableau1345[[#This Row],[Colonne1]]="","",F625+Tableau1345[[#This Row],[Colonne3]]-Tableau1345[[#This Row],[Colonne4]])</f>
        <v>875.26999999999907</v>
      </c>
      <c r="G626" s="61">
        <v>33</v>
      </c>
    </row>
    <row r="627" spans="1:7" x14ac:dyDescent="0.25">
      <c r="A627" s="11"/>
      <c r="B627" t="s">
        <v>13</v>
      </c>
      <c r="C627" t="s">
        <v>202</v>
      </c>
      <c r="D627" s="33"/>
      <c r="E627" s="17">
        <v>30.9</v>
      </c>
      <c r="F627" s="16">
        <f>IF(Tableau1345[[#This Row],[Colonne1]]="","",F626+Tableau1345[[#This Row],[Colonne3]]-Tableau1345[[#This Row],[Colonne4]])</f>
        <v>844.3699999999991</v>
      </c>
    </row>
    <row r="628" spans="1:7" x14ac:dyDescent="0.25">
      <c r="A628" s="11"/>
      <c r="B628" t="s">
        <v>6</v>
      </c>
      <c r="C628" t="s">
        <v>616</v>
      </c>
      <c r="D628" s="33"/>
      <c r="E628" s="17">
        <v>5.18</v>
      </c>
      <c r="F628" s="16">
        <f>IF(Tableau1345[[#This Row],[Colonne1]]="","",F627+Tableau1345[[#This Row],[Colonne3]]-Tableau1345[[#This Row],[Colonne4]])</f>
        <v>839.18999999999915</v>
      </c>
    </row>
    <row r="629" spans="1:7" x14ac:dyDescent="0.25">
      <c r="A629" s="11"/>
      <c r="B629" t="s">
        <v>12</v>
      </c>
      <c r="D629" s="33"/>
      <c r="E629" s="17">
        <v>0.7</v>
      </c>
      <c r="F629" s="16">
        <f>IF(Tableau1345[[#This Row],[Colonne1]]="","",F628+Tableau1345[[#This Row],[Colonne3]]-Tableau1345[[#This Row],[Colonne4]])</f>
        <v>838.4899999999991</v>
      </c>
    </row>
    <row r="630" spans="1:7" x14ac:dyDescent="0.25">
      <c r="A630" s="11">
        <v>45151</v>
      </c>
      <c r="B630" t="s">
        <v>12</v>
      </c>
      <c r="D630" s="33"/>
      <c r="E630" s="17">
        <v>0.92</v>
      </c>
      <c r="F630" s="16">
        <f>IF(Tableau1345[[#This Row],[Colonne1]]="","",F629+Tableau1345[[#This Row],[Colonne3]]-Tableau1345[[#This Row],[Colonne4]])</f>
        <v>837.56999999999914</v>
      </c>
    </row>
    <row r="631" spans="1:7" x14ac:dyDescent="0.25">
      <c r="A631" s="11">
        <v>45152</v>
      </c>
      <c r="B631" t="s">
        <v>88</v>
      </c>
      <c r="C631" t="s">
        <v>89</v>
      </c>
      <c r="D631" s="33"/>
      <c r="E631" s="17">
        <v>147.32</v>
      </c>
      <c r="F631" s="16">
        <f>IF(Tableau1345[[#This Row],[Colonne1]]="","",F630+Tableau1345[[#This Row],[Colonne3]]-Tableau1345[[#This Row],[Colonne4]])</f>
        <v>690.24999999999909</v>
      </c>
    </row>
    <row r="632" spans="1:7" x14ac:dyDescent="0.25">
      <c r="A632" s="11"/>
      <c r="B632" t="s">
        <v>276</v>
      </c>
      <c r="C632" t="s">
        <v>259</v>
      </c>
      <c r="D632" s="33"/>
      <c r="E632" s="17">
        <v>11.97</v>
      </c>
      <c r="F632" s="16">
        <f>IF(Tableau1345[[#This Row],[Colonne1]]="","",F631+Tableau1345[[#This Row],[Colonne3]]-Tableau1345[[#This Row],[Colonne4]])</f>
        <v>678.27999999999906</v>
      </c>
    </row>
    <row r="633" spans="1:7" x14ac:dyDescent="0.25">
      <c r="A633" s="11"/>
      <c r="B633" t="s">
        <v>276</v>
      </c>
      <c r="C633" t="s">
        <v>612</v>
      </c>
      <c r="D633" s="33"/>
      <c r="E633" s="17">
        <v>2.95</v>
      </c>
      <c r="F633" s="16">
        <f>IF(Tableau1345[[#This Row],[Colonne1]]="","",F632+Tableau1345[[#This Row],[Colonne3]]-Tableau1345[[#This Row],[Colonne4]])</f>
        <v>675.32999999999902</v>
      </c>
    </row>
    <row r="634" spans="1:7" x14ac:dyDescent="0.25">
      <c r="A634" s="11">
        <v>45153</v>
      </c>
      <c r="B634" t="s">
        <v>12</v>
      </c>
      <c r="D634" s="33"/>
      <c r="E634" s="17">
        <v>0.08</v>
      </c>
      <c r="F634" s="16">
        <f>IF(Tableau1345[[#This Row],[Colonne1]]="","",F633+Tableau1345[[#This Row],[Colonne3]]-Tableau1345[[#This Row],[Colonne4]])</f>
        <v>675.24999999999898</v>
      </c>
    </row>
    <row r="635" spans="1:7" x14ac:dyDescent="0.25">
      <c r="A635" s="11">
        <v>45154</v>
      </c>
      <c r="B635" t="s">
        <v>15</v>
      </c>
      <c r="C635" t="s">
        <v>589</v>
      </c>
      <c r="D635" s="33"/>
      <c r="E635" s="17">
        <v>23.8</v>
      </c>
      <c r="F635" s="16">
        <f>IF(Tableau1345[[#This Row],[Colonne1]]="","",F634+Tableau1345[[#This Row],[Colonne3]]-Tableau1345[[#This Row],[Colonne4]])</f>
        <v>651.44999999999902</v>
      </c>
    </row>
    <row r="636" spans="1:7" x14ac:dyDescent="0.25">
      <c r="A636" s="11">
        <v>45155</v>
      </c>
      <c r="B636" t="s">
        <v>13</v>
      </c>
      <c r="C636" t="s">
        <v>14</v>
      </c>
      <c r="D636" s="33"/>
      <c r="E636" s="17">
        <v>112.98</v>
      </c>
      <c r="F636" s="16">
        <f>IF(Tableau1345[[#This Row],[Colonne1]]="","",F635+Tableau1345[[#This Row],[Colonne3]]-Tableau1345[[#This Row],[Colonne4]])</f>
        <v>538.469999999999</v>
      </c>
    </row>
    <row r="637" spans="1:7" x14ac:dyDescent="0.25">
      <c r="A637" s="11"/>
      <c r="B637" t="s">
        <v>12</v>
      </c>
      <c r="D637" s="33"/>
      <c r="E637" s="17">
        <v>0.2</v>
      </c>
      <c r="F637" s="16">
        <f>IF(Tableau1345[[#This Row],[Colonne1]]="","",F636+Tableau1345[[#This Row],[Colonne3]]-Tableau1345[[#This Row],[Colonne4]])</f>
        <v>538.26999999999896</v>
      </c>
    </row>
    <row r="638" spans="1:7" x14ac:dyDescent="0.25">
      <c r="A638" s="11">
        <v>45156</v>
      </c>
      <c r="B638" t="s">
        <v>57</v>
      </c>
      <c r="C638" t="s">
        <v>613</v>
      </c>
      <c r="D638" s="33">
        <v>43.48</v>
      </c>
      <c r="E638" s="17"/>
      <c r="F638" s="16">
        <f>IF(Tableau1345[[#This Row],[Colonne1]]="","",F637+Tableau1345[[#This Row],[Colonne3]]-Tableau1345[[#This Row],[Colonne4]])</f>
        <v>581.74999999999898</v>
      </c>
    </row>
    <row r="639" spans="1:7" x14ac:dyDescent="0.25">
      <c r="A639" s="11"/>
      <c r="B639" t="s">
        <v>44</v>
      </c>
      <c r="C639" t="s">
        <v>45</v>
      </c>
      <c r="D639" s="33"/>
      <c r="E639" s="17">
        <v>101.59</v>
      </c>
      <c r="F639" s="16">
        <f>IF(Tableau1345[[#This Row],[Colonne1]]="","",F638+Tableau1345[[#This Row],[Colonne3]]-Tableau1345[[#This Row],[Colonne4]])</f>
        <v>480.15999999999894</v>
      </c>
    </row>
    <row r="640" spans="1:7" x14ac:dyDescent="0.25">
      <c r="A640" s="11"/>
      <c r="B640" t="s">
        <v>15</v>
      </c>
      <c r="C640" t="s">
        <v>614</v>
      </c>
      <c r="D640" s="33"/>
      <c r="E640" s="17">
        <v>75</v>
      </c>
      <c r="F640" s="16">
        <f>IF(Tableau1345[[#This Row],[Colonne1]]="","",F639+Tableau1345[[#This Row],[Colonne3]]-Tableau1345[[#This Row],[Colonne4]])</f>
        <v>405.15999999999894</v>
      </c>
    </row>
    <row r="641" spans="1:7" x14ac:dyDescent="0.25">
      <c r="A641" s="11"/>
      <c r="B641" t="s">
        <v>19</v>
      </c>
      <c r="C641" t="s">
        <v>93</v>
      </c>
      <c r="D641" s="33"/>
      <c r="E641" s="17">
        <v>5.6</v>
      </c>
      <c r="F641" s="16">
        <f>IF(Tableau1345[[#This Row],[Colonne1]]="","",F640+Tableau1345[[#This Row],[Colonne3]]-Tableau1345[[#This Row],[Colonne4]])</f>
        <v>399.55999999999892</v>
      </c>
    </row>
    <row r="642" spans="1:7" x14ac:dyDescent="0.25">
      <c r="A642" s="11"/>
      <c r="B642" t="s">
        <v>53</v>
      </c>
      <c r="C642" t="s">
        <v>615</v>
      </c>
      <c r="D642" s="33"/>
      <c r="E642" s="17">
        <v>4.8899999999999997</v>
      </c>
      <c r="F642" s="16">
        <f>IF(Tableau1345[[#This Row],[Colonne1]]="","",F641+Tableau1345[[#This Row],[Colonne3]]-Tableau1345[[#This Row],[Colonne4]])</f>
        <v>394.66999999999894</v>
      </c>
    </row>
    <row r="643" spans="1:7" x14ac:dyDescent="0.25">
      <c r="A643" s="11">
        <v>45157</v>
      </c>
      <c r="B643" t="s">
        <v>13</v>
      </c>
      <c r="C643" t="s">
        <v>202</v>
      </c>
      <c r="D643" s="33"/>
      <c r="E643" s="17">
        <v>19.5</v>
      </c>
      <c r="F643" s="16">
        <f>IF(Tableau1345[[#This Row],[Colonne1]]="","",F642+Tableau1345[[#This Row],[Colonne3]]-Tableau1345[[#This Row],[Colonne4]])</f>
        <v>375.16999999999894</v>
      </c>
      <c r="G643" s="61">
        <v>34</v>
      </c>
    </row>
    <row r="644" spans="1:7" x14ac:dyDescent="0.25">
      <c r="A644" s="11"/>
      <c r="B644" t="s">
        <v>13</v>
      </c>
      <c r="C644" t="s">
        <v>17</v>
      </c>
      <c r="D644" s="33"/>
      <c r="E644" s="17">
        <v>16.13</v>
      </c>
      <c r="F644" s="16">
        <f>IF(Tableau1345[[#This Row],[Colonne1]]="","",F643+Tableau1345[[#This Row],[Colonne3]]-Tableau1345[[#This Row],[Colonne4]])</f>
        <v>359.03999999999894</v>
      </c>
    </row>
    <row r="645" spans="1:7" x14ac:dyDescent="0.25">
      <c r="A645" s="11"/>
      <c r="B645" t="s">
        <v>12</v>
      </c>
      <c r="D645" s="33"/>
      <c r="E645" s="17">
        <v>0.51</v>
      </c>
      <c r="F645" s="16">
        <f>IF(Tableau1345[[#This Row],[Colonne1]]="","",F644+Tableau1345[[#This Row],[Colonne3]]-Tableau1345[[#This Row],[Colonne4]])</f>
        <v>358.52999999999895</v>
      </c>
    </row>
    <row r="646" spans="1:7" x14ac:dyDescent="0.25">
      <c r="A646" s="11">
        <v>45158</v>
      </c>
      <c r="B646" t="s">
        <v>12</v>
      </c>
      <c r="D646" s="33"/>
      <c r="E646" s="17">
        <v>1.37</v>
      </c>
      <c r="F646" s="16">
        <f>IF(Tableau1345[[#This Row],[Colonne1]]="","",F645+Tableau1345[[#This Row],[Colonne3]]-Tableau1345[[#This Row],[Colonne4]])</f>
        <v>357.15999999999894</v>
      </c>
    </row>
    <row r="647" spans="1:7" x14ac:dyDescent="0.25">
      <c r="A647" s="11">
        <v>45159</v>
      </c>
      <c r="B647" t="s">
        <v>15</v>
      </c>
      <c r="C647" t="s">
        <v>609</v>
      </c>
      <c r="D647" s="33">
        <v>350.35</v>
      </c>
      <c r="E647" s="17"/>
      <c r="F647" s="16">
        <f>IF(Tableau1345[[#This Row],[Colonne1]]="","",F646+Tableau1345[[#This Row],[Colonne3]]-Tableau1345[[#This Row],[Colonne4]])</f>
        <v>707.50999999999897</v>
      </c>
    </row>
    <row r="648" spans="1:7" x14ac:dyDescent="0.25">
      <c r="A648" s="11"/>
      <c r="B648" t="s">
        <v>29</v>
      </c>
      <c r="C648" t="s">
        <v>221</v>
      </c>
      <c r="D648" s="33"/>
      <c r="E648" s="17">
        <v>277.39</v>
      </c>
      <c r="F648" s="16">
        <f>IF(Tableau1345[[#This Row],[Colonne1]]="","",F647+Tableau1345[[#This Row],[Colonne3]]-Tableau1345[[#This Row],[Colonne4]])</f>
        <v>430.11999999999898</v>
      </c>
    </row>
    <row r="649" spans="1:7" x14ac:dyDescent="0.25">
      <c r="A649" s="11"/>
      <c r="B649" t="s">
        <v>42</v>
      </c>
      <c r="C649" t="s">
        <v>43</v>
      </c>
      <c r="D649" s="33"/>
      <c r="E649" s="17">
        <v>168</v>
      </c>
      <c r="F649" s="16">
        <f>IF(Tableau1345[[#This Row],[Colonne1]]="","",F648+Tableau1345[[#This Row],[Colonne3]]-Tableau1345[[#This Row],[Colonne4]])</f>
        <v>262.11999999999898</v>
      </c>
    </row>
    <row r="650" spans="1:7" x14ac:dyDescent="0.25">
      <c r="A650" s="11"/>
      <c r="B650" t="s">
        <v>120</v>
      </c>
      <c r="C650" t="s">
        <v>617</v>
      </c>
      <c r="D650" s="33"/>
      <c r="E650" s="17">
        <v>30</v>
      </c>
      <c r="F650" s="16">
        <f>IF(Tableau1345[[#This Row],[Colonne1]]="","",F649+Tableau1345[[#This Row],[Colonne3]]-Tableau1345[[#This Row],[Colonne4]])</f>
        <v>232.11999999999898</v>
      </c>
    </row>
    <row r="651" spans="1:7" x14ac:dyDescent="0.25">
      <c r="A651" s="11"/>
      <c r="B651" t="s">
        <v>6</v>
      </c>
      <c r="C651" t="s">
        <v>618</v>
      </c>
      <c r="D651" s="33"/>
      <c r="E651" s="17">
        <v>13.21</v>
      </c>
      <c r="F651" s="16">
        <f>IF(Tableau1345[[#This Row],[Colonne1]]="","",F650+Tableau1345[[#This Row],[Colonne3]]-Tableau1345[[#This Row],[Colonne4]])</f>
        <v>218.90999999999897</v>
      </c>
    </row>
    <row r="652" spans="1:7" x14ac:dyDescent="0.25">
      <c r="A652" s="11"/>
      <c r="B652" t="s">
        <v>6</v>
      </c>
      <c r="C652" t="s">
        <v>619</v>
      </c>
      <c r="D652" s="33"/>
      <c r="E652" s="17">
        <v>12.43</v>
      </c>
      <c r="F652" s="16">
        <f>IF(Tableau1345[[#This Row],[Colonne1]]="","",F651+Tableau1345[[#This Row],[Colonne3]]-Tableau1345[[#This Row],[Colonne4]])</f>
        <v>206.47999999999897</v>
      </c>
    </row>
    <row r="653" spans="1:7" x14ac:dyDescent="0.25">
      <c r="A653" s="11">
        <v>45160</v>
      </c>
      <c r="B653" t="s">
        <v>15</v>
      </c>
      <c r="C653" t="s">
        <v>558</v>
      </c>
      <c r="D653" s="33">
        <v>158.62</v>
      </c>
      <c r="E653" s="17"/>
      <c r="F653" s="16">
        <f>IF(Tableau1345[[#This Row],[Colonne1]]="","",F652+Tableau1345[[#This Row],[Colonne3]]-Tableau1345[[#This Row],[Colonne4]])</f>
        <v>365.099999999999</v>
      </c>
    </row>
    <row r="654" spans="1:7" x14ac:dyDescent="0.25">
      <c r="A654" s="11"/>
      <c r="B654" t="s">
        <v>15</v>
      </c>
      <c r="C654" t="s">
        <v>622</v>
      </c>
      <c r="D654" s="33"/>
      <c r="E654" s="17">
        <v>350</v>
      </c>
      <c r="F654" s="16">
        <f>IF(Tableau1345[[#This Row],[Colonne1]]="","",F653+Tableau1345[[#This Row],[Colonne3]]-Tableau1345[[#This Row],[Colonne4]])</f>
        <v>15.099999999999</v>
      </c>
    </row>
    <row r="655" spans="1:7" x14ac:dyDescent="0.25">
      <c r="A655" s="11"/>
      <c r="B655" t="s">
        <v>12</v>
      </c>
      <c r="C655" t="s">
        <v>583</v>
      </c>
      <c r="D655" s="33"/>
      <c r="E655" s="17">
        <v>125</v>
      </c>
      <c r="F655" s="16">
        <f>IF(Tableau1345[[#This Row],[Colonne1]]="","",F654+Tableau1345[[#This Row],[Colonne3]]-Tableau1345[[#This Row],[Colonne4]])</f>
        <v>-109.900000000001</v>
      </c>
    </row>
    <row r="656" spans="1:7" x14ac:dyDescent="0.25">
      <c r="A656" s="11"/>
      <c r="B656" t="s">
        <v>12</v>
      </c>
      <c r="D656" s="33"/>
      <c r="E656" s="17">
        <v>1.97</v>
      </c>
      <c r="F656" s="16">
        <f>IF(Tableau1345[[#This Row],[Colonne1]]="","",F655+Tableau1345[[#This Row],[Colonne3]]-Tableau1345[[#This Row],[Colonne4]])</f>
        <v>-111.870000000001</v>
      </c>
    </row>
    <row r="657" spans="1:7" x14ac:dyDescent="0.25">
      <c r="A657" s="11">
        <v>45161</v>
      </c>
      <c r="B657" t="s">
        <v>15</v>
      </c>
      <c r="C657" t="s">
        <v>620</v>
      </c>
      <c r="D657" s="33">
        <v>4129.22</v>
      </c>
      <c r="E657" s="17"/>
      <c r="F657" s="16">
        <f>IF(Tableau1345[[#This Row],[Colonne1]]="","",F656+Tableau1345[[#This Row],[Colonne3]]-Tableau1345[[#This Row],[Colonne4]])</f>
        <v>4017.3499999999995</v>
      </c>
    </row>
    <row r="658" spans="1:7" x14ac:dyDescent="0.25">
      <c r="A658" s="11"/>
      <c r="B658" t="s">
        <v>13</v>
      </c>
      <c r="C658" t="s">
        <v>14</v>
      </c>
      <c r="D658" s="33"/>
      <c r="E658" s="17">
        <v>98.02</v>
      </c>
      <c r="F658" s="16">
        <f>IF(Tableau1345[[#This Row],[Colonne1]]="","",F657+Tableau1345[[#This Row],[Colonne3]]-Tableau1345[[#This Row],[Colonne4]])</f>
        <v>3919.3299999999995</v>
      </c>
    </row>
    <row r="659" spans="1:7" x14ac:dyDescent="0.25">
      <c r="A659" s="11">
        <v>45162</v>
      </c>
      <c r="B659" t="s">
        <v>4</v>
      </c>
      <c r="D659" s="33">
        <v>2219.71</v>
      </c>
      <c r="E659" s="17"/>
      <c r="F659" s="16">
        <f>IF(Tableau1345[[#This Row],[Colonne1]]="","",F658+Tableau1345[[#This Row],[Colonne3]]-Tableau1345[[#This Row],[Colonne4]])</f>
        <v>6139.0399999999991</v>
      </c>
    </row>
    <row r="660" spans="1:7" x14ac:dyDescent="0.25">
      <c r="A660" s="11"/>
      <c r="B660" t="s">
        <v>33</v>
      </c>
      <c r="C660" t="s">
        <v>106</v>
      </c>
      <c r="D660" s="33">
        <v>150</v>
      </c>
      <c r="E660" s="17"/>
      <c r="F660" s="16">
        <f>IF(Tableau1345[[#This Row],[Colonne1]]="","",F659+Tableau1345[[#This Row],[Colonne3]]-Tableau1345[[#This Row],[Colonne4]])</f>
        <v>6289.0399999999991</v>
      </c>
    </row>
    <row r="661" spans="1:7" x14ac:dyDescent="0.25">
      <c r="A661" s="11"/>
      <c r="B661" t="s">
        <v>15</v>
      </c>
      <c r="C661" t="s">
        <v>621</v>
      </c>
      <c r="D661" s="33"/>
      <c r="E661" s="17">
        <v>4144.1400000000003</v>
      </c>
      <c r="F661" s="16">
        <f>IF(Tableau1345[[#This Row],[Colonne1]]="","",F660+Tableau1345[[#This Row],[Colonne3]]-Tableau1345[[#This Row],[Colonne4]])</f>
        <v>2144.8999999999987</v>
      </c>
    </row>
    <row r="662" spans="1:7" x14ac:dyDescent="0.25">
      <c r="A662" s="11"/>
      <c r="B662" t="s">
        <v>13</v>
      </c>
      <c r="C662" t="s">
        <v>379</v>
      </c>
      <c r="D662" s="33"/>
      <c r="E662" s="17">
        <v>21.65</v>
      </c>
      <c r="F662" s="16">
        <f>IF(Tableau1345[[#This Row],[Colonne1]]="","",F661+Tableau1345[[#This Row],[Colonne3]]-Tableau1345[[#This Row],[Colonne4]])</f>
        <v>2123.2499999999986</v>
      </c>
    </row>
    <row r="663" spans="1:7" x14ac:dyDescent="0.25">
      <c r="A663" s="11"/>
      <c r="B663" t="s">
        <v>13</v>
      </c>
      <c r="C663" t="s">
        <v>262</v>
      </c>
      <c r="D663" s="33"/>
      <c r="E663" s="17">
        <v>9.51</v>
      </c>
      <c r="F663" s="16">
        <f>IF(Tableau1345[[#This Row],[Colonne1]]="","",F662+Tableau1345[[#This Row],[Colonne3]]-Tableau1345[[#This Row],[Colonne4]])</f>
        <v>2113.7399999999984</v>
      </c>
    </row>
    <row r="664" spans="1:7" x14ac:dyDescent="0.25">
      <c r="A664" s="11">
        <v>45163</v>
      </c>
      <c r="B664" t="s">
        <v>13</v>
      </c>
      <c r="C664" t="s">
        <v>477</v>
      </c>
      <c r="D664" s="33"/>
      <c r="E664" s="17">
        <v>31.92</v>
      </c>
      <c r="F664" s="16">
        <f>IF(Tableau1345[[#This Row],[Colonne1]]="","",F663+Tableau1345[[#This Row],[Colonne3]]-Tableau1345[[#This Row],[Colonne4]])</f>
        <v>2081.8199999999983</v>
      </c>
    </row>
    <row r="665" spans="1:7" x14ac:dyDescent="0.25">
      <c r="B665" t="s">
        <v>15</v>
      </c>
      <c r="C665" t="s">
        <v>151</v>
      </c>
      <c r="D665" s="33"/>
      <c r="E665" s="17">
        <v>16</v>
      </c>
      <c r="F665" s="16">
        <f>IF(Tableau1345[[#This Row],[Colonne1]]="","",F664+Tableau1345[[#This Row],[Colonne3]]-Tableau1345[[#This Row],[Colonne4]])</f>
        <v>2065.8199999999983</v>
      </c>
    </row>
    <row r="666" spans="1:7" x14ac:dyDescent="0.25">
      <c r="A666" s="11"/>
      <c r="B666" t="s">
        <v>19</v>
      </c>
      <c r="C666" t="s">
        <v>318</v>
      </c>
      <c r="D666" s="33"/>
      <c r="E666" s="17">
        <v>9.3000000000000007</v>
      </c>
      <c r="F666" s="16">
        <f>IF(Tableau1345[[#This Row],[Colonne1]]="","",F665+Tableau1345[[#This Row],[Colonne3]]-Tableau1345[[#This Row],[Colonne4]])</f>
        <v>2056.5199999999982</v>
      </c>
    </row>
    <row r="667" spans="1:7" x14ac:dyDescent="0.25">
      <c r="A667" s="11"/>
      <c r="B667" t="s">
        <v>12</v>
      </c>
      <c r="D667" s="33"/>
      <c r="E667" s="17">
        <v>1.21</v>
      </c>
      <c r="F667" s="16">
        <f>IF(Tableau1345[[#This Row],[Colonne1]]="","",F666+Tableau1345[[#This Row],[Colonne3]]-Tableau1345[[#This Row],[Colonne4]])</f>
        <v>2055.3099999999981</v>
      </c>
    </row>
    <row r="668" spans="1:7" x14ac:dyDescent="0.25">
      <c r="A668" s="11">
        <v>45164</v>
      </c>
      <c r="B668" t="s">
        <v>13</v>
      </c>
      <c r="C668" t="s">
        <v>623</v>
      </c>
      <c r="D668" s="33"/>
      <c r="E668" s="17">
        <v>29.5</v>
      </c>
      <c r="F668" s="16">
        <f>IF(Tableau1345[[#This Row],[Colonne1]]="","",F667+Tableau1345[[#This Row],[Colonne3]]-Tableau1345[[#This Row],[Colonne4]])</f>
        <v>2025.8099999999981</v>
      </c>
      <c r="G668" s="61">
        <v>35</v>
      </c>
    </row>
    <row r="669" spans="1:7" x14ac:dyDescent="0.25">
      <c r="A669" s="11"/>
      <c r="B669" t="s">
        <v>13</v>
      </c>
      <c r="C669" t="s">
        <v>624</v>
      </c>
      <c r="D669" s="33"/>
      <c r="E669" s="17">
        <v>17.600000000000001</v>
      </c>
      <c r="F669" s="16">
        <f>IF(Tableau1345[[#This Row],[Colonne1]]="","",F668+Tableau1345[[#This Row],[Colonne3]]-Tableau1345[[#This Row],[Colonne4]])</f>
        <v>2008.2099999999982</v>
      </c>
    </row>
    <row r="670" spans="1:7" x14ac:dyDescent="0.25">
      <c r="A670" s="11"/>
      <c r="B670" t="s">
        <v>146</v>
      </c>
      <c r="C670" t="s">
        <v>625</v>
      </c>
      <c r="D670" s="33"/>
      <c r="E670" s="17">
        <v>14</v>
      </c>
      <c r="F670" s="16">
        <f>IF(Tableau1345[[#This Row],[Colonne1]]="","",F669+Tableau1345[[#This Row],[Colonne3]]-Tableau1345[[#This Row],[Colonne4]])</f>
        <v>1994.2099999999982</v>
      </c>
    </row>
    <row r="671" spans="1:7" x14ac:dyDescent="0.25">
      <c r="A671" s="11"/>
      <c r="B671" t="s">
        <v>13</v>
      </c>
      <c r="C671" t="s">
        <v>17</v>
      </c>
      <c r="D671" s="33"/>
      <c r="E671" s="17">
        <v>9.44</v>
      </c>
      <c r="F671" s="16">
        <f>IF(Tableau1345[[#This Row],[Colonne1]]="","",F670+Tableau1345[[#This Row],[Colonne3]]-Tableau1345[[#This Row],[Colonne4]])</f>
        <v>1984.7699999999982</v>
      </c>
    </row>
    <row r="672" spans="1:7" x14ac:dyDescent="0.25">
      <c r="A672" s="11"/>
      <c r="B672" t="s">
        <v>13</v>
      </c>
      <c r="C672" t="s">
        <v>25</v>
      </c>
      <c r="D672" s="33"/>
      <c r="E672" s="17">
        <v>4.4000000000000004</v>
      </c>
      <c r="F672" s="16">
        <f>IF(Tableau1345[[#This Row],[Colonne1]]="","",F671+Tableau1345[[#This Row],[Colonne3]]-Tableau1345[[#This Row],[Colonne4]])</f>
        <v>1980.3699999999981</v>
      </c>
    </row>
    <row r="673" spans="1:6" x14ac:dyDescent="0.25">
      <c r="A673" s="11"/>
      <c r="B673" t="s">
        <v>276</v>
      </c>
      <c r="C673" t="s">
        <v>626</v>
      </c>
      <c r="D673" s="33"/>
      <c r="E673" s="17">
        <v>2.99</v>
      </c>
      <c r="F673" s="16">
        <f>IF(Tableau1345[[#This Row],[Colonne1]]="","",F672+Tableau1345[[#This Row],[Colonne3]]-Tableau1345[[#This Row],[Colonne4]])</f>
        <v>1977.3799999999981</v>
      </c>
    </row>
    <row r="674" spans="1:6" x14ac:dyDescent="0.25">
      <c r="A674" s="11"/>
      <c r="B674" t="s">
        <v>12</v>
      </c>
      <c r="D674" s="33"/>
      <c r="E674" s="17">
        <v>0.78</v>
      </c>
      <c r="F674" s="16">
        <f>IF(Tableau1345[[#This Row],[Colonne1]]="","",F673+Tableau1345[[#This Row],[Colonne3]]-Tableau1345[[#This Row],[Colonne4]])</f>
        <v>1976.5999999999981</v>
      </c>
    </row>
    <row r="675" spans="1:6" x14ac:dyDescent="0.25">
      <c r="A675" s="11">
        <v>45165</v>
      </c>
      <c r="B675" t="s">
        <v>15</v>
      </c>
      <c r="C675" t="s">
        <v>627</v>
      </c>
      <c r="D675" s="33"/>
      <c r="E675" s="17">
        <v>143</v>
      </c>
      <c r="F675" s="16">
        <f>IF(Tableau1345[[#This Row],[Colonne1]]="","",F674+Tableau1345[[#This Row],[Colonne3]]-Tableau1345[[#This Row],[Colonne4]])</f>
        <v>1833.5999999999981</v>
      </c>
    </row>
    <row r="676" spans="1:6" x14ac:dyDescent="0.25">
      <c r="A676" s="11"/>
      <c r="B676" t="s">
        <v>15</v>
      </c>
      <c r="C676" t="s">
        <v>627</v>
      </c>
      <c r="D676" s="33"/>
      <c r="E676" s="17">
        <v>121.4</v>
      </c>
      <c r="F676" s="16">
        <f>IF(Tableau1345[[#This Row],[Colonne1]]="","",F675+Tableau1345[[#This Row],[Colonne3]]-Tableau1345[[#This Row],[Colonne4]])</f>
        <v>1712.199999999998</v>
      </c>
    </row>
    <row r="677" spans="1:6" x14ac:dyDescent="0.25">
      <c r="A677" s="11"/>
      <c r="B677" t="s">
        <v>12</v>
      </c>
      <c r="D677" s="33"/>
      <c r="E677" s="17">
        <v>2.0699999999999998</v>
      </c>
      <c r="F677" s="16">
        <f>IF(Tableau1345[[#This Row],[Colonne1]]="","",F676+Tableau1345[[#This Row],[Colonne3]]-Tableau1345[[#This Row],[Colonne4]])</f>
        <v>1710.1299999999981</v>
      </c>
    </row>
    <row r="678" spans="1:6" x14ac:dyDescent="0.25">
      <c r="A678" s="11">
        <v>45166</v>
      </c>
      <c r="B678" t="s">
        <v>26</v>
      </c>
      <c r="C678" t="s">
        <v>27</v>
      </c>
      <c r="D678" s="33"/>
      <c r="E678" s="17">
        <v>215</v>
      </c>
      <c r="F678" s="16">
        <f>IF(Tableau1345[[#This Row],[Colonne1]]="","",F677+Tableau1345[[#This Row],[Colonne3]]-Tableau1345[[#This Row],[Colonne4]])</f>
        <v>1495.1299999999981</v>
      </c>
    </row>
    <row r="679" spans="1:6" x14ac:dyDescent="0.25">
      <c r="A679" s="11"/>
      <c r="B679" t="s">
        <v>15</v>
      </c>
      <c r="C679" t="s">
        <v>489</v>
      </c>
      <c r="D679" s="33"/>
      <c r="E679" s="17">
        <v>87.86</v>
      </c>
      <c r="F679" s="16">
        <f>IF(Tableau1345[[#This Row],[Colonne1]]="","",F678+Tableau1345[[#This Row],[Colonne3]]-Tableau1345[[#This Row],[Colonne4]])</f>
        <v>1407.2699999999982</v>
      </c>
    </row>
    <row r="680" spans="1:6" x14ac:dyDescent="0.25">
      <c r="A680" s="11"/>
      <c r="B680" t="s">
        <v>15</v>
      </c>
      <c r="C680" t="s">
        <v>530</v>
      </c>
      <c r="D680" s="33"/>
      <c r="E680" s="17">
        <v>21.13</v>
      </c>
      <c r="F680" s="16">
        <f>IF(Tableau1345[[#This Row],[Colonne1]]="","",F679+Tableau1345[[#This Row],[Colonne3]]-Tableau1345[[#This Row],[Colonne4]])</f>
        <v>1386.1399999999981</v>
      </c>
    </row>
    <row r="681" spans="1:6" x14ac:dyDescent="0.25">
      <c r="A681" s="11"/>
      <c r="B681" t="s">
        <v>12</v>
      </c>
      <c r="D681" s="33"/>
      <c r="E681" s="17">
        <v>0.6</v>
      </c>
      <c r="F681" s="16">
        <f>IF(Tableau1345[[#This Row],[Colonne1]]="","",F680+Tableau1345[[#This Row],[Colonne3]]-Tableau1345[[#This Row],[Colonne4]])</f>
        <v>1385.5399999999981</v>
      </c>
    </row>
    <row r="682" spans="1:6" x14ac:dyDescent="0.25">
      <c r="A682" s="11">
        <v>45167</v>
      </c>
      <c r="B682" t="s">
        <v>12</v>
      </c>
      <c r="D682" s="33"/>
      <c r="E682" s="17">
        <v>1.01</v>
      </c>
      <c r="F682" s="16">
        <f>IF(Tableau1345[[#This Row],[Colonne1]]="","",F681+Tableau1345[[#This Row],[Colonne3]]-Tableau1345[[#This Row],[Colonne4]])</f>
        <v>1384.5299999999982</v>
      </c>
    </row>
    <row r="683" spans="1:6" x14ac:dyDescent="0.25">
      <c r="A683" s="11">
        <v>45168</v>
      </c>
      <c r="B683" t="s">
        <v>13</v>
      </c>
      <c r="C683" t="s">
        <v>14</v>
      </c>
      <c r="D683" s="33"/>
      <c r="E683" s="17">
        <v>104.69</v>
      </c>
      <c r="F683" s="16">
        <f>IF(Tableau1345[[#This Row],[Colonne1]]="","",F682+Tableau1345[[#This Row],[Colonne3]]-Tableau1345[[#This Row],[Colonne4]])</f>
        <v>1279.8399999999981</v>
      </c>
    </row>
    <row r="684" spans="1:6" x14ac:dyDescent="0.25">
      <c r="A684" s="11"/>
      <c r="B684" t="s">
        <v>112</v>
      </c>
      <c r="C684" t="s">
        <v>474</v>
      </c>
      <c r="D684" s="33"/>
      <c r="E684" s="17">
        <v>39.92</v>
      </c>
      <c r="F684" s="16">
        <f>IF(Tableau1345[[#This Row],[Colonne1]]="","",F683+Tableau1345[[#This Row],[Colonne3]]-Tableau1345[[#This Row],[Colonne4]])</f>
        <v>1239.919999999998</v>
      </c>
    </row>
    <row r="685" spans="1:6" x14ac:dyDescent="0.25">
      <c r="A685" s="11"/>
      <c r="B685" t="s">
        <v>13</v>
      </c>
      <c r="C685" t="s">
        <v>262</v>
      </c>
      <c r="D685" s="33"/>
      <c r="E685" s="17">
        <v>7.05</v>
      </c>
      <c r="F685" s="16">
        <f>IF(Tableau1345[[#This Row],[Colonne1]]="","",F684+Tableau1345[[#This Row],[Colonne3]]-Tableau1345[[#This Row],[Colonne4]])</f>
        <v>1232.8699999999981</v>
      </c>
    </row>
    <row r="686" spans="1:6" x14ac:dyDescent="0.25">
      <c r="A686" s="11">
        <v>45169</v>
      </c>
      <c r="B686" t="s">
        <v>57</v>
      </c>
      <c r="C686" t="s">
        <v>642</v>
      </c>
      <c r="D686" s="33">
        <v>257.39999999999998</v>
      </c>
      <c r="E686" s="17"/>
      <c r="F686" s="16">
        <f>IF(Tableau1345[[#This Row],[Colonne1]]="","",F685+Tableau1345[[#This Row],[Colonne3]]-Tableau1345[[#This Row],[Colonne4]])</f>
        <v>1490.2699999999982</v>
      </c>
    </row>
    <row r="687" spans="1:6" x14ac:dyDescent="0.25">
      <c r="A687" s="11"/>
      <c r="B687" t="s">
        <v>57</v>
      </c>
      <c r="C687" t="s">
        <v>628</v>
      </c>
      <c r="D687" s="33">
        <v>10</v>
      </c>
      <c r="E687" s="17"/>
      <c r="F687" s="16">
        <f>IF(Tableau1345[[#This Row],[Colonne1]]="","",F686+Tableau1345[[#This Row],[Colonne3]]-Tableau1345[[#This Row],[Colonne4]])</f>
        <v>1500.2699999999982</v>
      </c>
    </row>
    <row r="688" spans="1:6" x14ac:dyDescent="0.25">
      <c r="A688" s="11"/>
      <c r="B688" t="s">
        <v>57</v>
      </c>
      <c r="C688" t="s">
        <v>629</v>
      </c>
      <c r="D688" s="33">
        <v>5</v>
      </c>
      <c r="E688" s="17"/>
      <c r="F688" s="16">
        <f>IF(Tableau1345[[#This Row],[Colonne1]]="","",F687+Tableau1345[[#This Row],[Colonne3]]-Tableau1345[[#This Row],[Colonne4]])</f>
        <v>1505.2699999999982</v>
      </c>
    </row>
    <row r="689" spans="1:7" x14ac:dyDescent="0.25">
      <c r="A689" s="11"/>
      <c r="B689" t="s">
        <v>135</v>
      </c>
      <c r="C689" t="s">
        <v>630</v>
      </c>
      <c r="D689" s="33"/>
      <c r="E689" s="17">
        <v>24.9</v>
      </c>
      <c r="F689" s="16">
        <f>IF(Tableau1345[[#This Row],[Colonne1]]="","",F688+Tableau1345[[#This Row],[Colonne3]]-Tableau1345[[#This Row],[Colonne4]])</f>
        <v>1480.3699999999981</v>
      </c>
    </row>
    <row r="690" spans="1:7" x14ac:dyDescent="0.25">
      <c r="A690" s="11"/>
      <c r="B690" t="s">
        <v>276</v>
      </c>
      <c r="C690" t="s">
        <v>53</v>
      </c>
      <c r="D690" s="33"/>
      <c r="E690" s="17">
        <v>16.89</v>
      </c>
      <c r="F690" s="16">
        <f>IF(Tableau1345[[#This Row],[Colonne1]]="","",F689+Tableau1345[[#This Row],[Colonne3]]-Tableau1345[[#This Row],[Colonne4]])</f>
        <v>1463.479999999998</v>
      </c>
    </row>
    <row r="691" spans="1:7" x14ac:dyDescent="0.25">
      <c r="A691" s="11"/>
      <c r="B691" t="s">
        <v>13</v>
      </c>
      <c r="C691" t="s">
        <v>202</v>
      </c>
      <c r="D691" s="33"/>
      <c r="E691" s="17">
        <v>4.8</v>
      </c>
      <c r="F691" s="59">
        <f>IF(Tableau1345[[#This Row],[Colonne1]]="","",F690+Tableau1345[[#This Row],[Colonne3]]-Tableau1345[[#This Row],[Colonne4]])</f>
        <v>1458.679999999998</v>
      </c>
    </row>
    <row r="692" spans="1:7" x14ac:dyDescent="0.25">
      <c r="A692" s="11">
        <v>45170</v>
      </c>
      <c r="B692" t="s">
        <v>15</v>
      </c>
      <c r="C692" t="s">
        <v>631</v>
      </c>
      <c r="D692" s="33"/>
      <c r="E692" s="17">
        <v>60</v>
      </c>
      <c r="F692" s="16">
        <f>IF(Tableau1345[[#This Row],[Colonne1]]="","",F691+Tableau1345[[#This Row],[Colonne3]]-Tableau1345[[#This Row],[Colonne4]])</f>
        <v>1398.679999999998</v>
      </c>
    </row>
    <row r="693" spans="1:7" x14ac:dyDescent="0.25">
      <c r="A693" s="11"/>
      <c r="B693" t="s">
        <v>13</v>
      </c>
      <c r="C693" t="s">
        <v>477</v>
      </c>
      <c r="D693" s="33"/>
      <c r="E693" s="17">
        <v>21.85</v>
      </c>
      <c r="F693" s="16">
        <f>IF(Tableau1345[[#This Row],[Colonne1]]="","",F692+Tableau1345[[#This Row],[Colonne3]]-Tableau1345[[#This Row],[Colonne4]])</f>
        <v>1376.8299999999981</v>
      </c>
    </row>
    <row r="694" spans="1:7" x14ac:dyDescent="0.25">
      <c r="A694" s="11"/>
      <c r="B694" t="s">
        <v>6</v>
      </c>
      <c r="C694" t="s">
        <v>7</v>
      </c>
      <c r="D694" s="33"/>
      <c r="E694" s="17">
        <v>17.28</v>
      </c>
      <c r="F694" s="16">
        <f>IF(Tableau1345[[#This Row],[Colonne1]]="","",F693+Tableau1345[[#This Row],[Colonne3]]-Tableau1345[[#This Row],[Colonne4]])</f>
        <v>1359.5499999999981</v>
      </c>
    </row>
    <row r="695" spans="1:7" x14ac:dyDescent="0.25">
      <c r="A695" s="11"/>
      <c r="B695" t="s">
        <v>19</v>
      </c>
      <c r="C695" t="s">
        <v>318</v>
      </c>
      <c r="D695" s="33"/>
      <c r="E695" s="17">
        <v>15.05</v>
      </c>
      <c r="F695" s="16">
        <f>IF(Tableau1345[[#This Row],[Colonne1]]="","",F694+Tableau1345[[#This Row],[Colonne3]]-Tableau1345[[#This Row],[Colonne4]])</f>
        <v>1344.4999999999982</v>
      </c>
    </row>
    <row r="696" spans="1:7" x14ac:dyDescent="0.25">
      <c r="A696" s="11"/>
      <c r="B696" t="s">
        <v>19</v>
      </c>
      <c r="C696" t="s">
        <v>375</v>
      </c>
      <c r="D696" s="33"/>
      <c r="E696" s="17">
        <v>8.6</v>
      </c>
      <c r="F696" s="16">
        <f>IF(Tableau1345[[#This Row],[Colonne1]]="","",F695+Tableau1345[[#This Row],[Colonne3]]-Tableau1345[[#This Row],[Colonne4]])</f>
        <v>1335.8999999999983</v>
      </c>
    </row>
    <row r="697" spans="1:7" x14ac:dyDescent="0.25">
      <c r="A697" s="11"/>
      <c r="B697" t="s">
        <v>13</v>
      </c>
      <c r="C697" t="s">
        <v>379</v>
      </c>
      <c r="D697" s="33"/>
      <c r="E697" s="17">
        <v>7.15</v>
      </c>
      <c r="F697" s="16">
        <f>IF(Tableau1345[[#This Row],[Colonne1]]="","",F696+Tableau1345[[#This Row],[Colonne3]]-Tableau1345[[#This Row],[Colonne4]])</f>
        <v>1328.7499999999982</v>
      </c>
    </row>
    <row r="698" spans="1:7" x14ac:dyDescent="0.25">
      <c r="A698" s="11"/>
      <c r="B698" t="s">
        <v>12</v>
      </c>
      <c r="D698" s="33"/>
      <c r="E698" s="17">
        <v>0.41</v>
      </c>
      <c r="F698" s="16">
        <f>IF(Tableau1345[[#This Row],[Colonne1]]="","",F697+Tableau1345[[#This Row],[Colonne3]]-Tableau1345[[#This Row],[Colonne4]])</f>
        <v>1328.3399999999981</v>
      </c>
    </row>
    <row r="699" spans="1:7" x14ac:dyDescent="0.25">
      <c r="A699" s="11">
        <v>45171</v>
      </c>
      <c r="B699" t="s">
        <v>243</v>
      </c>
      <c r="C699" t="s">
        <v>632</v>
      </c>
      <c r="D699" s="33"/>
      <c r="E699" s="17">
        <v>44.99</v>
      </c>
      <c r="F699" s="16">
        <f>IF(Tableau1345[[#This Row],[Colonne1]]="","",F698+Tableau1345[[#This Row],[Colonne3]]-Tableau1345[[#This Row],[Colonne4]])</f>
        <v>1283.3499999999981</v>
      </c>
      <c r="G699" s="61">
        <v>36</v>
      </c>
    </row>
    <row r="700" spans="1:7" x14ac:dyDescent="0.25">
      <c r="A700" s="11"/>
      <c r="B700" t="s">
        <v>13</v>
      </c>
      <c r="C700" t="s">
        <v>25</v>
      </c>
      <c r="D700" s="33"/>
      <c r="E700" s="17">
        <v>14.4</v>
      </c>
      <c r="F700" s="16">
        <f>IF(Tableau1345[[#This Row],[Colonne1]]="","",F699+Tableau1345[[#This Row],[Colonne3]]-Tableau1345[[#This Row],[Colonne4]])</f>
        <v>1268.949999999998</v>
      </c>
    </row>
    <row r="701" spans="1:7" x14ac:dyDescent="0.25">
      <c r="A701" s="11"/>
      <c r="B701" t="s">
        <v>13</v>
      </c>
      <c r="C701" t="s">
        <v>123</v>
      </c>
      <c r="D701" s="33"/>
      <c r="E701" s="17">
        <v>9.9</v>
      </c>
      <c r="F701" s="16">
        <f>IF(Tableau1345[[#This Row],[Colonne1]]="","",F700+Tableau1345[[#This Row],[Colonne3]]-Tableau1345[[#This Row],[Colonne4]])</f>
        <v>1259.0499999999979</v>
      </c>
    </row>
    <row r="702" spans="1:7" x14ac:dyDescent="0.25">
      <c r="A702" s="11"/>
      <c r="B702" t="s">
        <v>12</v>
      </c>
      <c r="D702" s="33"/>
      <c r="E702" s="17">
        <v>3.07</v>
      </c>
      <c r="F702" s="16">
        <f>IF(Tableau1345[[#This Row],[Colonne1]]="","",F701+Tableau1345[[#This Row],[Colonne3]]-Tableau1345[[#This Row],[Colonne4]])</f>
        <v>1255.979999999998</v>
      </c>
    </row>
    <row r="703" spans="1:7" x14ac:dyDescent="0.25">
      <c r="A703" s="11"/>
      <c r="B703" t="s">
        <v>112</v>
      </c>
      <c r="C703" t="s">
        <v>393</v>
      </c>
      <c r="D703" s="33"/>
      <c r="E703" s="17">
        <v>1</v>
      </c>
      <c r="F703" s="16">
        <f>IF(Tableau1345[[#This Row],[Colonne1]]="","",F702+Tableau1345[[#This Row],[Colonne3]]-Tableau1345[[#This Row],[Colonne4]])</f>
        <v>1254.979999999998</v>
      </c>
    </row>
    <row r="704" spans="1:7" x14ac:dyDescent="0.25">
      <c r="A704" s="11">
        <v>45172</v>
      </c>
      <c r="B704" t="s">
        <v>12</v>
      </c>
      <c r="D704" s="33"/>
      <c r="E704" s="17">
        <v>0.71</v>
      </c>
      <c r="F704" s="16">
        <f>IF(Tableau1345[[#This Row],[Colonne1]]="","",F703+Tableau1345[[#This Row],[Colonne3]]-Tableau1345[[#This Row],[Colonne4]])</f>
        <v>1254.2699999999979</v>
      </c>
    </row>
    <row r="705" spans="1:7" x14ac:dyDescent="0.25">
      <c r="A705" s="11">
        <v>45174</v>
      </c>
      <c r="B705" t="s">
        <v>13</v>
      </c>
      <c r="C705" t="s">
        <v>633</v>
      </c>
      <c r="D705" s="33"/>
      <c r="E705" s="17">
        <v>48.49</v>
      </c>
      <c r="F705" s="16">
        <f>IF(Tableau1345[[#This Row],[Colonne1]]="","",F704+Tableau1345[[#This Row],[Colonne3]]-Tableau1345[[#This Row],[Colonne4]])</f>
        <v>1205.7799999999979</v>
      </c>
    </row>
    <row r="706" spans="1:7" x14ac:dyDescent="0.25">
      <c r="A706" s="11"/>
      <c r="B706" t="s">
        <v>15</v>
      </c>
      <c r="C706" t="s">
        <v>151</v>
      </c>
      <c r="D706" s="33"/>
      <c r="E706" s="17">
        <v>16</v>
      </c>
      <c r="F706" s="16">
        <f>IF(Tableau1345[[#This Row],[Colonne1]]="","",F705+Tableau1345[[#This Row],[Colonne3]]-Tableau1345[[#This Row],[Colonne4]])</f>
        <v>1189.7799999999979</v>
      </c>
    </row>
    <row r="707" spans="1:7" x14ac:dyDescent="0.25">
      <c r="A707" s="11"/>
      <c r="B707" t="s">
        <v>146</v>
      </c>
      <c r="C707" t="s">
        <v>291</v>
      </c>
      <c r="D707" s="33"/>
      <c r="E707" s="17">
        <v>5.45</v>
      </c>
      <c r="F707" s="16">
        <f>IF(Tableau1345[[#This Row],[Colonne1]]="","",F706+Tableau1345[[#This Row],[Colonne3]]-Tableau1345[[#This Row],[Colonne4]])</f>
        <v>1184.3299999999979</v>
      </c>
    </row>
    <row r="708" spans="1:7" x14ac:dyDescent="0.25">
      <c r="A708" s="11"/>
      <c r="B708" t="s">
        <v>120</v>
      </c>
      <c r="C708" t="s">
        <v>634</v>
      </c>
      <c r="D708" s="33"/>
      <c r="E708" s="17">
        <v>5</v>
      </c>
      <c r="F708" s="16">
        <f>IF(Tableau1345[[#This Row],[Colonne1]]="","",F707+Tableau1345[[#This Row],[Colonne3]]-Tableau1345[[#This Row],[Colonne4]])</f>
        <v>1179.3299999999979</v>
      </c>
    </row>
    <row r="709" spans="1:7" x14ac:dyDescent="0.25">
      <c r="A709" s="11">
        <v>45175</v>
      </c>
      <c r="B709" t="s">
        <v>13</v>
      </c>
      <c r="C709" t="s">
        <v>14</v>
      </c>
      <c r="D709" s="33"/>
      <c r="E709" s="17">
        <v>93.6</v>
      </c>
      <c r="F709" s="16">
        <f>IF(Tableau1345[[#This Row],[Colonne1]]="","",F708+Tableau1345[[#This Row],[Colonne3]]-Tableau1345[[#This Row],[Colonne4]])</f>
        <v>1085.729999999998</v>
      </c>
    </row>
    <row r="710" spans="1:7" x14ac:dyDescent="0.25">
      <c r="A710" s="11"/>
      <c r="B710" t="s">
        <v>12</v>
      </c>
      <c r="D710" s="33"/>
      <c r="E710" s="17">
        <v>1.06</v>
      </c>
      <c r="F710" s="16">
        <f>IF(Tableau1345[[#This Row],[Colonne1]]="","",F709+Tableau1345[[#This Row],[Colonne3]]-Tableau1345[[#This Row],[Colonne4]])</f>
        <v>1084.669999999998</v>
      </c>
    </row>
    <row r="711" spans="1:7" x14ac:dyDescent="0.25">
      <c r="A711" s="11">
        <v>45176</v>
      </c>
      <c r="B711" t="s">
        <v>146</v>
      </c>
      <c r="C711" t="s">
        <v>635</v>
      </c>
      <c r="D711" s="33"/>
      <c r="E711" s="17">
        <v>13</v>
      </c>
      <c r="F711" s="16">
        <f>IF(Tableau1345[[#This Row],[Colonne1]]="","",F710+Tableau1345[[#This Row],[Colonne3]]-Tableau1345[[#This Row],[Colonne4]])</f>
        <v>1071.669999999998</v>
      </c>
    </row>
    <row r="712" spans="1:7" x14ac:dyDescent="0.25">
      <c r="A712" s="11"/>
      <c r="B712" t="s">
        <v>33</v>
      </c>
      <c r="C712" t="s">
        <v>305</v>
      </c>
      <c r="D712" s="33"/>
      <c r="E712" s="17">
        <v>7.5</v>
      </c>
      <c r="F712" s="16">
        <f>IF(Tableau1345[[#This Row],[Colonne1]]="","",F711+Tableau1345[[#This Row],[Colonne3]]-Tableau1345[[#This Row],[Colonne4]])</f>
        <v>1064.169999999998</v>
      </c>
    </row>
    <row r="713" spans="1:7" x14ac:dyDescent="0.25">
      <c r="A713" s="11"/>
      <c r="B713" t="s">
        <v>146</v>
      </c>
      <c r="C713" t="s">
        <v>635</v>
      </c>
      <c r="D713" s="33"/>
      <c r="E713" s="17">
        <v>4</v>
      </c>
      <c r="F713" s="16">
        <f>IF(Tableau1345[[#This Row],[Colonne1]]="","",F712+Tableau1345[[#This Row],[Colonne3]]-Tableau1345[[#This Row],[Colonne4]])</f>
        <v>1060.169999999998</v>
      </c>
    </row>
    <row r="714" spans="1:7" x14ac:dyDescent="0.25">
      <c r="A714" s="11">
        <v>45177</v>
      </c>
      <c r="B714" t="s">
        <v>13</v>
      </c>
      <c r="C714" t="s">
        <v>477</v>
      </c>
      <c r="D714" s="33"/>
      <c r="E714" s="17">
        <v>26.43</v>
      </c>
      <c r="F714" s="16">
        <f>IF(Tableau1345[[#This Row],[Colonne1]]="","",F713+Tableau1345[[#This Row],[Colonne3]]-Tableau1345[[#This Row],[Colonne4]])</f>
        <v>1033.739999999998</v>
      </c>
    </row>
    <row r="715" spans="1:7" x14ac:dyDescent="0.25">
      <c r="A715" s="11"/>
      <c r="B715" t="s">
        <v>15</v>
      </c>
      <c r="C715" t="s">
        <v>11</v>
      </c>
      <c r="D715" s="33"/>
      <c r="E715" s="17">
        <v>11.95</v>
      </c>
      <c r="F715" s="16">
        <f>IF(Tableau1345[[#This Row],[Colonne1]]="","",F714+Tableau1345[[#This Row],[Colonne3]]-Tableau1345[[#This Row],[Colonne4]])</f>
        <v>1021.7899999999979</v>
      </c>
    </row>
    <row r="716" spans="1:7" x14ac:dyDescent="0.25">
      <c r="A716" s="11"/>
      <c r="B716" t="s">
        <v>19</v>
      </c>
      <c r="C716" t="s">
        <v>318</v>
      </c>
      <c r="D716" s="33"/>
      <c r="E716" s="17">
        <v>9.3000000000000007</v>
      </c>
      <c r="F716" s="16">
        <f>IF(Tableau1345[[#This Row],[Colonne1]]="","",F715+Tableau1345[[#This Row],[Colonne3]]-Tableau1345[[#This Row],[Colonne4]])</f>
        <v>1012.489999999998</v>
      </c>
    </row>
    <row r="717" spans="1:7" x14ac:dyDescent="0.25">
      <c r="A717" s="11">
        <v>45178</v>
      </c>
      <c r="B717" t="s">
        <v>13</v>
      </c>
      <c r="C717" t="s">
        <v>25</v>
      </c>
      <c r="D717" s="33"/>
      <c r="E717" s="17">
        <v>21.4</v>
      </c>
      <c r="F717" s="16">
        <f>IF(Tableau1345[[#This Row],[Colonne1]]="","",F716+Tableau1345[[#This Row],[Colonne3]]-Tableau1345[[#This Row],[Colonne4]])</f>
        <v>991.08999999999799</v>
      </c>
      <c r="G717" s="61">
        <v>37</v>
      </c>
    </row>
    <row r="718" spans="1:7" x14ac:dyDescent="0.25">
      <c r="A718" s="11"/>
      <c r="B718" t="s">
        <v>13</v>
      </c>
      <c r="C718" t="s">
        <v>379</v>
      </c>
      <c r="D718" s="33"/>
      <c r="E718" s="17">
        <v>16.45</v>
      </c>
      <c r="F718" s="16">
        <f>IF(Tableau1345[[#This Row],[Colonne1]]="","",F717+Tableau1345[[#This Row],[Colonne3]]-Tableau1345[[#This Row],[Colonne4]])</f>
        <v>974.63999999999794</v>
      </c>
    </row>
    <row r="719" spans="1:7" x14ac:dyDescent="0.25">
      <c r="A719" s="11"/>
      <c r="B719" t="s">
        <v>12</v>
      </c>
      <c r="D719" s="33"/>
      <c r="E719" s="17">
        <v>1.32</v>
      </c>
      <c r="F719" s="16">
        <f>IF(Tableau1345[[#This Row],[Colonne1]]="","",F718+Tableau1345[[#This Row],[Colonne3]]-Tableau1345[[#This Row],[Colonne4]])</f>
        <v>973.31999999999789</v>
      </c>
    </row>
    <row r="720" spans="1:7" x14ac:dyDescent="0.25">
      <c r="A720" s="11"/>
      <c r="B720" t="s">
        <v>120</v>
      </c>
      <c r="C720" t="s">
        <v>636</v>
      </c>
      <c r="D720" s="33"/>
      <c r="E720" s="17">
        <v>0.47</v>
      </c>
      <c r="F720" s="16">
        <f>IF(Tableau1345[[#This Row],[Colonne1]]="","",F719+Tableau1345[[#This Row],[Colonne3]]-Tableau1345[[#This Row],[Colonne4]])</f>
        <v>972.84999999999786</v>
      </c>
    </row>
    <row r="721" spans="1:6" x14ac:dyDescent="0.25">
      <c r="A721" s="11">
        <v>45179</v>
      </c>
      <c r="B721" t="s">
        <v>12</v>
      </c>
      <c r="D721" s="33"/>
      <c r="E721" s="17">
        <v>1.68</v>
      </c>
      <c r="F721" s="16">
        <f>IF(Tableau1345[[#This Row],[Colonne1]]="","",F720+Tableau1345[[#This Row],[Colonne3]]-Tableau1345[[#This Row],[Colonne4]])</f>
        <v>971.16999999999791</v>
      </c>
    </row>
    <row r="722" spans="1:6" x14ac:dyDescent="0.25">
      <c r="A722" s="11">
        <v>45180</v>
      </c>
      <c r="B722" t="s">
        <v>163</v>
      </c>
      <c r="C722" t="s">
        <v>578</v>
      </c>
      <c r="D722" s="33"/>
      <c r="E722" s="17">
        <v>24.89</v>
      </c>
      <c r="F722" s="16">
        <f>IF(Tableau1345[[#This Row],[Colonne1]]="","",F721+Tableau1345[[#This Row],[Colonne3]]-Tableau1345[[#This Row],[Colonne4]])</f>
        <v>946.27999999999793</v>
      </c>
    </row>
    <row r="723" spans="1:6" x14ac:dyDescent="0.25">
      <c r="A723" s="11"/>
      <c r="B723" t="s">
        <v>13</v>
      </c>
      <c r="C723" t="s">
        <v>637</v>
      </c>
      <c r="D723" s="33"/>
      <c r="E723" s="17">
        <v>21.6</v>
      </c>
      <c r="F723" s="16">
        <f>IF(Tableau1345[[#This Row],[Colonne1]]="","",F722+Tableau1345[[#This Row],[Colonne3]]-Tableau1345[[#This Row],[Colonne4]])</f>
        <v>924.6799999999979</v>
      </c>
    </row>
    <row r="724" spans="1:6" x14ac:dyDescent="0.25">
      <c r="A724" s="11"/>
      <c r="B724" t="s">
        <v>12</v>
      </c>
      <c r="D724" s="33"/>
      <c r="E724" s="17">
        <v>0.51</v>
      </c>
      <c r="F724" s="16">
        <f>IF(Tableau1345[[#This Row],[Colonne1]]="","",F723+Tableau1345[[#This Row],[Colonne3]]-Tableau1345[[#This Row],[Colonne4]])</f>
        <v>924.16999999999791</v>
      </c>
    </row>
    <row r="725" spans="1:6" x14ac:dyDescent="0.25">
      <c r="A725" s="11">
        <v>45182</v>
      </c>
      <c r="B725" t="s">
        <v>13</v>
      </c>
      <c r="C725" t="s">
        <v>14</v>
      </c>
      <c r="D725" s="33"/>
      <c r="E725" s="17">
        <v>105.17</v>
      </c>
      <c r="F725" s="16">
        <f>IF(Tableau1345[[#This Row],[Colonne1]]="","",F724+Tableau1345[[#This Row],[Colonne3]]-Tableau1345[[#This Row],[Colonne4]])</f>
        <v>818.99999999999795</v>
      </c>
    </row>
    <row r="726" spans="1:6" x14ac:dyDescent="0.25">
      <c r="A726" s="11"/>
      <c r="B726" t="s">
        <v>112</v>
      </c>
      <c r="C726" t="s">
        <v>474</v>
      </c>
      <c r="D726" s="33"/>
      <c r="E726" s="17">
        <v>54.85</v>
      </c>
      <c r="F726" s="16">
        <f>IF(Tableau1345[[#This Row],[Colonne1]]="","",F725+Tableau1345[[#This Row],[Colonne3]]-Tableau1345[[#This Row],[Colonne4]])</f>
        <v>764.14999999999793</v>
      </c>
    </row>
    <row r="727" spans="1:6" x14ac:dyDescent="0.25">
      <c r="A727" s="11"/>
      <c r="B727" t="s">
        <v>13</v>
      </c>
      <c r="C727" t="s">
        <v>202</v>
      </c>
      <c r="D727" s="33"/>
      <c r="E727" s="17">
        <v>6.2</v>
      </c>
      <c r="F727" s="16">
        <f>IF(Tableau1345[[#This Row],[Colonne1]]="","",F726+Tableau1345[[#This Row],[Colonne3]]-Tableau1345[[#This Row],[Colonne4]])</f>
        <v>757.94999999999789</v>
      </c>
    </row>
    <row r="728" spans="1:6" x14ac:dyDescent="0.25">
      <c r="A728" s="11">
        <v>45183</v>
      </c>
      <c r="B728" t="s">
        <v>15</v>
      </c>
      <c r="C728" t="s">
        <v>638</v>
      </c>
      <c r="D728" s="33">
        <v>271.33</v>
      </c>
      <c r="E728" s="17"/>
      <c r="F728" s="16">
        <f>IF(Tableau1345[[#This Row],[Colonne1]]="","",F727+Tableau1345[[#This Row],[Colonne3]]-Tableau1345[[#This Row],[Colonne4]])</f>
        <v>1029.2799999999979</v>
      </c>
    </row>
    <row r="729" spans="1:6" x14ac:dyDescent="0.25">
      <c r="A729" s="11"/>
      <c r="B729" t="s">
        <v>15</v>
      </c>
      <c r="C729" t="s">
        <v>638</v>
      </c>
      <c r="D729" s="33">
        <v>43.48</v>
      </c>
      <c r="E729" s="17"/>
      <c r="F729" s="16">
        <f>IF(Tableau1345[[#This Row],[Colonne1]]="","",F728+Tableau1345[[#This Row],[Colonne3]]-Tableau1345[[#This Row],[Colonne4]])</f>
        <v>1072.7599999999979</v>
      </c>
    </row>
    <row r="730" spans="1:6" x14ac:dyDescent="0.25">
      <c r="A730" s="11"/>
      <c r="B730" t="s">
        <v>15</v>
      </c>
      <c r="C730" t="s">
        <v>456</v>
      </c>
      <c r="D730" s="33">
        <v>25</v>
      </c>
      <c r="E730" s="17"/>
      <c r="F730" s="16">
        <f>IF(Tableau1345[[#This Row],[Colonne1]]="","",F729+Tableau1345[[#This Row],[Colonne3]]-Tableau1345[[#This Row],[Colonne4]])</f>
        <v>1097.7599999999979</v>
      </c>
    </row>
    <row r="731" spans="1:6" x14ac:dyDescent="0.25">
      <c r="A731" s="11"/>
      <c r="B731" t="s">
        <v>13</v>
      </c>
      <c r="C731" t="s">
        <v>586</v>
      </c>
      <c r="D731" s="33"/>
      <c r="E731" s="17">
        <v>10.68</v>
      </c>
      <c r="F731" s="16">
        <f>IF(Tableau1345[[#This Row],[Colonne1]]="","",F730+Tableau1345[[#This Row],[Colonne3]]-Tableau1345[[#This Row],[Colonne4]])</f>
        <v>1087.0799999999979</v>
      </c>
    </row>
    <row r="732" spans="1:6" x14ac:dyDescent="0.25">
      <c r="A732" s="11"/>
      <c r="B732" t="s">
        <v>12</v>
      </c>
      <c r="D732" s="33"/>
      <c r="E732" s="17">
        <v>0.8</v>
      </c>
      <c r="F732" s="16">
        <f>IF(Tableau1345[[#This Row],[Colonne1]]="","",F731+Tableau1345[[#This Row],[Colonne3]]-Tableau1345[[#This Row],[Colonne4]])</f>
        <v>1086.2799999999979</v>
      </c>
    </row>
    <row r="733" spans="1:6" x14ac:dyDescent="0.25">
      <c r="A733" s="11">
        <v>45184</v>
      </c>
      <c r="B733" t="s">
        <v>15</v>
      </c>
      <c r="C733" t="s">
        <v>639</v>
      </c>
      <c r="D733" s="33">
        <v>38.22</v>
      </c>
      <c r="E733" s="17"/>
      <c r="F733" s="16">
        <f>IF(Tableau1345[[#This Row],[Colonne1]]="","",F732+Tableau1345[[#This Row],[Colonne3]]-Tableau1345[[#This Row],[Colonne4]])</f>
        <v>1124.499999999998</v>
      </c>
    </row>
    <row r="734" spans="1:6" x14ac:dyDescent="0.25">
      <c r="A734" s="11"/>
      <c r="B734" t="s">
        <v>13</v>
      </c>
      <c r="C734" t="s">
        <v>477</v>
      </c>
      <c r="D734" s="33"/>
      <c r="E734" s="17">
        <v>19.649999999999999</v>
      </c>
      <c r="F734" s="16">
        <f>IF(Tableau1345[[#This Row],[Colonne1]]="","",F733+Tableau1345[[#This Row],[Colonne3]]-Tableau1345[[#This Row],[Colonne4]])</f>
        <v>1104.8499999999979</v>
      </c>
    </row>
    <row r="735" spans="1:6" x14ac:dyDescent="0.25">
      <c r="A735" s="11"/>
      <c r="B735" t="s">
        <v>19</v>
      </c>
      <c r="C735" t="s">
        <v>318</v>
      </c>
      <c r="D735" s="33"/>
      <c r="E735" s="17">
        <v>14.3</v>
      </c>
      <c r="F735" s="16">
        <f>IF(Tableau1345[[#This Row],[Colonne1]]="","",F734+Tableau1345[[#This Row],[Colonne3]]-Tableau1345[[#This Row],[Colonne4]])</f>
        <v>1090.5499999999979</v>
      </c>
    </row>
    <row r="736" spans="1:6" x14ac:dyDescent="0.25">
      <c r="A736" s="11"/>
      <c r="B736" t="s">
        <v>12</v>
      </c>
      <c r="D736" s="33"/>
      <c r="E736" s="17">
        <v>0.32</v>
      </c>
      <c r="F736" s="16">
        <f>IF(Tableau1345[[#This Row],[Colonne1]]="","",F735+Tableau1345[[#This Row],[Colonne3]]-Tableau1345[[#This Row],[Colonne4]])</f>
        <v>1090.229999999998</v>
      </c>
    </row>
    <row r="737" spans="1:7" x14ac:dyDescent="0.25">
      <c r="A737" s="11">
        <v>45185</v>
      </c>
      <c r="B737" t="s">
        <v>13</v>
      </c>
      <c r="C737" t="s">
        <v>25</v>
      </c>
      <c r="D737" s="33"/>
      <c r="E737" s="17">
        <v>14.15</v>
      </c>
      <c r="F737" s="16">
        <f>IF(Tableau1345[[#This Row],[Colonne1]]="","",F736+Tableau1345[[#This Row],[Colonne3]]-Tableau1345[[#This Row],[Colonne4]])</f>
        <v>1076.0799999999979</v>
      </c>
      <c r="G737" s="61">
        <v>38</v>
      </c>
    </row>
    <row r="738" spans="1:7" x14ac:dyDescent="0.25">
      <c r="A738" s="11"/>
      <c r="B738" t="s">
        <v>12</v>
      </c>
      <c r="D738" s="33"/>
      <c r="E738" s="17">
        <v>1.05</v>
      </c>
      <c r="F738" s="16">
        <f>IF(Tableau1345[[#This Row],[Colonne1]]="","",F737+Tableau1345[[#This Row],[Colonne3]]-Tableau1345[[#This Row],[Colonne4]])</f>
        <v>1075.0299999999979</v>
      </c>
    </row>
    <row r="739" spans="1:7" x14ac:dyDescent="0.25">
      <c r="A739" s="11">
        <v>45186</v>
      </c>
      <c r="B739" t="s">
        <v>12</v>
      </c>
      <c r="D739" s="33"/>
      <c r="E739" s="17">
        <v>0.85</v>
      </c>
      <c r="F739" s="16">
        <f>IF(Tableau1345[[#This Row],[Colonne1]]="","",F738+Tableau1345[[#This Row],[Colonne3]]-Tableau1345[[#This Row],[Colonne4]])</f>
        <v>1074.179999999998</v>
      </c>
    </row>
    <row r="740" spans="1:7" x14ac:dyDescent="0.25">
      <c r="A740" s="11">
        <v>45187</v>
      </c>
      <c r="B740" t="s">
        <v>15</v>
      </c>
      <c r="C740" t="s">
        <v>151</v>
      </c>
      <c r="D740" s="33"/>
      <c r="E740" s="17">
        <v>32.049999999999997</v>
      </c>
      <c r="F740" s="16">
        <f>IF(Tableau1345[[#This Row],[Colonne1]]="","",F739+Tableau1345[[#This Row],[Colonne3]]-Tableau1345[[#This Row],[Colonne4]])</f>
        <v>1042.1299999999981</v>
      </c>
    </row>
    <row r="741" spans="1:7" x14ac:dyDescent="0.25">
      <c r="A741" s="11">
        <v>45188</v>
      </c>
      <c r="B741" t="s">
        <v>44</v>
      </c>
      <c r="C741" t="s">
        <v>45</v>
      </c>
      <c r="D741" s="33"/>
      <c r="E741" s="17">
        <v>106.59</v>
      </c>
      <c r="F741" s="16">
        <f>IF(Tableau1345[[#This Row],[Colonne1]]="","",F740+Tableau1345[[#This Row],[Colonne3]]-Tableau1345[[#This Row],[Colonne4]])</f>
        <v>935.53999999999803</v>
      </c>
    </row>
    <row r="742" spans="1:7" x14ac:dyDescent="0.25">
      <c r="A742" s="11"/>
      <c r="B742" t="s">
        <v>146</v>
      </c>
      <c r="C742" t="s">
        <v>291</v>
      </c>
      <c r="D742" s="33"/>
      <c r="E742" s="17">
        <v>16.95</v>
      </c>
      <c r="F742" s="16">
        <f>IF(Tableau1345[[#This Row],[Colonne1]]="","",F741+Tableau1345[[#This Row],[Colonne3]]-Tableau1345[[#This Row],[Colonne4]])</f>
        <v>918.58999999999799</v>
      </c>
    </row>
    <row r="743" spans="1:7" x14ac:dyDescent="0.25">
      <c r="A743" s="11"/>
      <c r="B743" t="s">
        <v>12</v>
      </c>
      <c r="D743" s="33"/>
      <c r="E743" s="17">
        <v>0.95</v>
      </c>
      <c r="F743" s="16">
        <f>IF(Tableau1345[[#This Row],[Colonne1]]="","",F742+Tableau1345[[#This Row],[Colonne3]]-Tableau1345[[#This Row],[Colonne4]])</f>
        <v>917.63999999999794</v>
      </c>
    </row>
    <row r="744" spans="1:7" x14ac:dyDescent="0.25">
      <c r="A744" s="11">
        <v>45189</v>
      </c>
      <c r="B744" t="s">
        <v>13</v>
      </c>
      <c r="C744" t="s">
        <v>14</v>
      </c>
      <c r="D744" s="33"/>
      <c r="E744" s="17">
        <v>168.38</v>
      </c>
      <c r="F744" s="16">
        <f>IF(Tableau1345[[#This Row],[Colonne1]]="","",F743+Tableau1345[[#This Row],[Colonne3]]-Tableau1345[[#This Row],[Colonne4]])</f>
        <v>749.25999999999794</v>
      </c>
    </row>
    <row r="745" spans="1:7" x14ac:dyDescent="0.25">
      <c r="A745" s="11"/>
      <c r="B745" t="s">
        <v>42</v>
      </c>
      <c r="C745" t="s">
        <v>43</v>
      </c>
      <c r="D745" s="33"/>
      <c r="E745" s="17">
        <v>168</v>
      </c>
      <c r="F745" s="16">
        <f>IF(Tableau1345[[#This Row],[Colonne1]]="","",F744+Tableau1345[[#This Row],[Colonne3]]-Tableau1345[[#This Row],[Colonne4]])</f>
        <v>581.25999999999794</v>
      </c>
    </row>
    <row r="746" spans="1:7" x14ac:dyDescent="0.25">
      <c r="A746" s="11"/>
      <c r="B746" t="s">
        <v>13</v>
      </c>
      <c r="C746" t="s">
        <v>25</v>
      </c>
      <c r="D746" s="33"/>
      <c r="E746" s="17">
        <v>3.6</v>
      </c>
      <c r="F746" s="16">
        <f>IF(Tableau1345[[#This Row],[Colonne1]]="","",F745+Tableau1345[[#This Row],[Colonne3]]-Tableau1345[[#This Row],[Colonne4]])</f>
        <v>577.65999999999792</v>
      </c>
    </row>
    <row r="747" spans="1:7" x14ac:dyDescent="0.25">
      <c r="A747" s="11"/>
      <c r="B747" t="s">
        <v>12</v>
      </c>
      <c r="D747" s="33"/>
      <c r="E747" s="17">
        <v>0.05</v>
      </c>
      <c r="F747" s="16">
        <f>IF(Tableau1345[[#This Row],[Colonne1]]="","",F746+Tableau1345[[#This Row],[Colonne3]]-Tableau1345[[#This Row],[Colonne4]])</f>
        <v>577.60999999999797</v>
      </c>
    </row>
    <row r="748" spans="1:7" x14ac:dyDescent="0.25">
      <c r="A748" s="11">
        <v>45190</v>
      </c>
      <c r="B748" t="s">
        <v>276</v>
      </c>
      <c r="C748" t="s">
        <v>640</v>
      </c>
      <c r="D748" s="33"/>
      <c r="E748" s="17">
        <v>499</v>
      </c>
      <c r="F748" s="16">
        <f>IF(Tableau1345[[#This Row],[Colonne1]]="","",F747+Tableau1345[[#This Row],[Colonne3]]-Tableau1345[[#This Row],[Colonne4]])</f>
        <v>78.609999999997967</v>
      </c>
    </row>
    <row r="749" spans="1:7" x14ac:dyDescent="0.25">
      <c r="A749" s="11"/>
      <c r="B749" t="s">
        <v>120</v>
      </c>
      <c r="C749" t="s">
        <v>641</v>
      </c>
      <c r="D749" s="33"/>
      <c r="E749" s="17">
        <v>13.61</v>
      </c>
      <c r="F749" s="16">
        <f>IF(Tableau1345[[#This Row],[Colonne1]]="","",F748+Tableau1345[[#This Row],[Colonne3]]-Tableau1345[[#This Row],[Colonne4]])</f>
        <v>64.999999999997968</v>
      </c>
    </row>
    <row r="750" spans="1:7" x14ac:dyDescent="0.25">
      <c r="A750" s="11"/>
      <c r="B750" t="s">
        <v>13</v>
      </c>
      <c r="C750" t="s">
        <v>25</v>
      </c>
      <c r="D750" s="33"/>
      <c r="E750" s="17">
        <v>3.2</v>
      </c>
      <c r="F750" s="16">
        <f>IF(Tableau1345[[#This Row],[Colonne1]]="","",F749+Tableau1345[[#This Row],[Colonne3]]-Tableau1345[[#This Row],[Colonne4]])</f>
        <v>61.799999999997965</v>
      </c>
    </row>
    <row r="751" spans="1:7" x14ac:dyDescent="0.25">
      <c r="A751" s="11"/>
      <c r="B751" t="s">
        <v>12</v>
      </c>
      <c r="D751" s="33"/>
      <c r="E751" s="17">
        <v>0.4</v>
      </c>
      <c r="F751" s="16">
        <f>IF(Tableau1345[[#This Row],[Colonne1]]="","",F750+Tableau1345[[#This Row],[Colonne3]]-Tableau1345[[#This Row],[Colonne4]])</f>
        <v>61.399999999997966</v>
      </c>
    </row>
    <row r="752" spans="1:7" x14ac:dyDescent="0.25">
      <c r="A752" s="11">
        <v>45191</v>
      </c>
      <c r="B752" t="s">
        <v>4</v>
      </c>
      <c r="D752" s="33">
        <v>2219.71</v>
      </c>
      <c r="E752" s="17"/>
      <c r="F752" s="16">
        <f>IF(Tableau1345[[#This Row],[Colonne1]]="","",F751+Tableau1345[[#This Row],[Colonne3]]-Tableau1345[[#This Row],[Colonne4]])</f>
        <v>2281.1099999999979</v>
      </c>
    </row>
    <row r="753" spans="1:7" x14ac:dyDescent="0.25">
      <c r="A753" s="11"/>
      <c r="B753" t="s">
        <v>15</v>
      </c>
      <c r="C753" t="s">
        <v>558</v>
      </c>
      <c r="D753" s="33">
        <v>158.62</v>
      </c>
      <c r="E753" s="17"/>
      <c r="F753" s="16">
        <f>IF(Tableau1345[[#This Row],[Colonne1]]="","",F752+Tableau1345[[#This Row],[Colonne3]]-Tableau1345[[#This Row],[Colonne4]])</f>
        <v>2439.7299999999977</v>
      </c>
    </row>
    <row r="754" spans="1:7" x14ac:dyDescent="0.25">
      <c r="A754" s="11"/>
      <c r="B754" t="s">
        <v>26</v>
      </c>
      <c r="C754" t="s">
        <v>27</v>
      </c>
      <c r="D754" s="33"/>
      <c r="E754" s="17">
        <v>215</v>
      </c>
      <c r="F754" s="16">
        <f>IF(Tableau1345[[#This Row],[Colonne1]]="","",F753+Tableau1345[[#This Row],[Colonne3]]-Tableau1345[[#This Row],[Colonne4]])</f>
        <v>2224.7299999999977</v>
      </c>
    </row>
    <row r="755" spans="1:7" x14ac:dyDescent="0.25">
      <c r="A755" s="11"/>
      <c r="B755" t="s">
        <v>12</v>
      </c>
      <c r="C755" t="s">
        <v>583</v>
      </c>
      <c r="D755" s="33"/>
      <c r="E755" s="17">
        <v>125</v>
      </c>
      <c r="F755" s="16">
        <f>IF(Tableau1345[[#This Row],[Colonne1]]="","",F754+Tableau1345[[#This Row],[Colonne3]]-Tableau1345[[#This Row],[Colonne4]])</f>
        <v>2099.7299999999977</v>
      </c>
    </row>
    <row r="756" spans="1:7" x14ac:dyDescent="0.25">
      <c r="A756" s="11"/>
      <c r="B756" t="s">
        <v>15</v>
      </c>
      <c r="C756" t="s">
        <v>489</v>
      </c>
      <c r="D756" s="33"/>
      <c r="E756" s="17">
        <v>87.86</v>
      </c>
      <c r="F756" s="16">
        <f>IF(Tableau1345[[#This Row],[Colonne1]]="","",F755+Tableau1345[[#This Row],[Colonne3]]-Tableau1345[[#This Row],[Colonne4]])</f>
        <v>2011.8699999999978</v>
      </c>
    </row>
    <row r="757" spans="1:7" x14ac:dyDescent="0.25">
      <c r="A757" s="11"/>
      <c r="B757" t="s">
        <v>15</v>
      </c>
      <c r="C757" t="s">
        <v>643</v>
      </c>
      <c r="D757" s="33"/>
      <c r="E757" s="17">
        <v>17.989999999999998</v>
      </c>
      <c r="F757" s="16">
        <f>IF(Tableau1345[[#This Row],[Colonne1]]="","",F756+Tableau1345[[#This Row],[Colonne3]]-Tableau1345[[#This Row],[Colonne4]])</f>
        <v>1993.8799999999978</v>
      </c>
    </row>
    <row r="758" spans="1:7" x14ac:dyDescent="0.25">
      <c r="A758" s="11"/>
      <c r="B758" t="s">
        <v>13</v>
      </c>
      <c r="C758" t="s">
        <v>17</v>
      </c>
      <c r="D758" s="33"/>
      <c r="E758" s="17">
        <v>17.37</v>
      </c>
      <c r="F758" s="16">
        <f>IF(Tableau1345[[#This Row],[Colonne1]]="","",F757+Tableau1345[[#This Row],[Colonne3]]-Tableau1345[[#This Row],[Colonne4]])</f>
        <v>1976.5099999999979</v>
      </c>
    </row>
    <row r="759" spans="1:7" x14ac:dyDescent="0.25">
      <c r="A759" s="11"/>
      <c r="B759" t="s">
        <v>13</v>
      </c>
      <c r="C759" t="s">
        <v>477</v>
      </c>
      <c r="D759" s="33"/>
      <c r="E759" s="17">
        <v>16.14</v>
      </c>
      <c r="F759" s="16">
        <f>IF(Tableau1345[[#This Row],[Colonne1]]="","",F758+Tableau1345[[#This Row],[Colonne3]]-Tableau1345[[#This Row],[Colonne4]])</f>
        <v>1960.3699999999978</v>
      </c>
    </row>
    <row r="760" spans="1:7" x14ac:dyDescent="0.25">
      <c r="A760" s="11"/>
      <c r="B760" t="s">
        <v>44</v>
      </c>
      <c r="C760" t="s">
        <v>579</v>
      </c>
      <c r="D760" s="33"/>
      <c r="E760" s="17">
        <v>15</v>
      </c>
      <c r="F760" s="16">
        <f>IF(Tableau1345[[#This Row],[Colonne1]]="","",F759+Tableau1345[[#This Row],[Colonne3]]-Tableau1345[[#This Row],[Colonne4]])</f>
        <v>1945.3699999999978</v>
      </c>
    </row>
    <row r="761" spans="1:7" x14ac:dyDescent="0.25">
      <c r="A761" s="11"/>
      <c r="B761" t="s">
        <v>19</v>
      </c>
      <c r="C761" t="s">
        <v>93</v>
      </c>
      <c r="D761" s="33"/>
      <c r="E761" s="17">
        <v>9.3000000000000007</v>
      </c>
      <c r="F761" s="16">
        <f>IF(Tableau1345[[#This Row],[Colonne1]]="","",F760+Tableau1345[[#This Row],[Colonne3]]-Tableau1345[[#This Row],[Colonne4]])</f>
        <v>1936.0699999999979</v>
      </c>
    </row>
    <row r="762" spans="1:7" x14ac:dyDescent="0.25">
      <c r="A762" s="11"/>
      <c r="B762" t="s">
        <v>15</v>
      </c>
      <c r="C762" t="s">
        <v>530</v>
      </c>
      <c r="D762" s="33"/>
      <c r="E762" s="17">
        <v>5.88</v>
      </c>
      <c r="F762" s="73">
        <f>IF(Tableau1345[[#This Row],[Colonne1]]="","",F761+Tableau1345[[#This Row],[Colonne3]]-Tableau1345[[#This Row],[Colonne4]])</f>
        <v>1930.1899999999978</v>
      </c>
    </row>
    <row r="763" spans="1:7" x14ac:dyDescent="0.25">
      <c r="A763" s="11"/>
      <c r="B763" t="s">
        <v>12</v>
      </c>
      <c r="D763" s="33"/>
      <c r="E763" s="17">
        <v>1.19</v>
      </c>
      <c r="F763" s="16">
        <f>IF(Tableau1345[[#This Row],[Colonne1]]="","",F762+Tableau1345[[#This Row],[Colonne3]]-Tableau1345[[#This Row],[Colonne4]])</f>
        <v>1928.9999999999977</v>
      </c>
    </row>
    <row r="764" spans="1:7" x14ac:dyDescent="0.25">
      <c r="A764" s="11">
        <v>45192</v>
      </c>
      <c r="B764" t="s">
        <v>13</v>
      </c>
      <c r="C764" t="s">
        <v>25</v>
      </c>
      <c r="D764" s="33"/>
      <c r="E764" s="17">
        <v>16.149999999999999</v>
      </c>
      <c r="F764" s="16">
        <f>IF(Tableau1345[[#This Row],[Colonne1]]="","",F763+Tableau1345[[#This Row],[Colonne3]]-Tableau1345[[#This Row],[Colonne4]])</f>
        <v>1912.8499999999976</v>
      </c>
      <c r="G764" s="61">
        <v>39</v>
      </c>
    </row>
    <row r="765" spans="1:7" x14ac:dyDescent="0.25">
      <c r="A765" s="11"/>
      <c r="B765" t="s">
        <v>12</v>
      </c>
      <c r="D765" s="33"/>
      <c r="E765" s="17">
        <v>2.46</v>
      </c>
      <c r="F765" s="16">
        <f>IF(Tableau1345[[#This Row],[Colonne1]]="","",F764+Tableau1345[[#This Row],[Colonne3]]-Tableau1345[[#This Row],[Colonne4]])</f>
        <v>1910.3899999999976</v>
      </c>
    </row>
    <row r="766" spans="1:7" x14ac:dyDescent="0.25">
      <c r="A766" s="11">
        <v>45193</v>
      </c>
      <c r="B766" t="s">
        <v>15</v>
      </c>
      <c r="C766" t="s">
        <v>644</v>
      </c>
      <c r="D766" s="33"/>
      <c r="E766" s="17">
        <v>32</v>
      </c>
      <c r="F766" s="16">
        <f>IF(Tableau1345[[#This Row],[Colonne1]]="","",F765+Tableau1345[[#This Row],[Colonne3]]-Tableau1345[[#This Row],[Colonne4]])</f>
        <v>1878.3899999999976</v>
      </c>
    </row>
    <row r="767" spans="1:7" x14ac:dyDescent="0.25">
      <c r="A767" s="11"/>
      <c r="B767" t="s">
        <v>15</v>
      </c>
      <c r="C767" t="s">
        <v>645</v>
      </c>
      <c r="D767" s="33"/>
      <c r="E767" s="17">
        <v>30</v>
      </c>
      <c r="F767" s="16">
        <f>IF(Tableau1345[[#This Row],[Colonne1]]="","",F766+Tableau1345[[#This Row],[Colonne3]]-Tableau1345[[#This Row],[Colonne4]])</f>
        <v>1848.3899999999976</v>
      </c>
    </row>
    <row r="768" spans="1:7" x14ac:dyDescent="0.25">
      <c r="A768" s="11"/>
      <c r="B768" t="s">
        <v>12</v>
      </c>
      <c r="D768" s="33"/>
      <c r="E768" s="17">
        <v>0.85</v>
      </c>
      <c r="F768" s="16">
        <f>IF(Tableau1345[[#This Row],[Colonne1]]="","",F767+Tableau1345[[#This Row],[Colonne3]]-Tableau1345[[#This Row],[Colonne4]])</f>
        <v>1847.5399999999977</v>
      </c>
    </row>
    <row r="769" spans="1:6" x14ac:dyDescent="0.25">
      <c r="A769" s="11">
        <v>45195</v>
      </c>
      <c r="B769" t="s">
        <v>276</v>
      </c>
      <c r="C769" t="s">
        <v>646</v>
      </c>
      <c r="D769" s="33"/>
      <c r="E769" s="17">
        <v>59</v>
      </c>
      <c r="F769" s="16">
        <f>IF(Tableau1345[[#This Row],[Colonne1]]="","",F768+Tableau1345[[#This Row],[Colonne3]]-Tableau1345[[#This Row],[Colonne4]])</f>
        <v>1788.5399999999977</v>
      </c>
    </row>
    <row r="770" spans="1:6" x14ac:dyDescent="0.25">
      <c r="A770" s="11"/>
      <c r="B770" t="s">
        <v>243</v>
      </c>
      <c r="C770" t="s">
        <v>647</v>
      </c>
      <c r="D770" s="33"/>
      <c r="E770" s="17">
        <v>12.99</v>
      </c>
      <c r="F770" s="16">
        <f>IF(Tableau1345[[#This Row],[Colonne1]]="","",F769+Tableau1345[[#This Row],[Colonne3]]-Tableau1345[[#This Row],[Colonne4]])</f>
        <v>1775.5499999999977</v>
      </c>
    </row>
    <row r="771" spans="1:6" x14ac:dyDescent="0.25">
      <c r="A771" s="11">
        <v>45196</v>
      </c>
      <c r="B771" t="s">
        <v>13</v>
      </c>
      <c r="C771" t="s">
        <v>14</v>
      </c>
      <c r="D771" s="33"/>
      <c r="E771" s="17">
        <v>148.53</v>
      </c>
      <c r="F771" s="16">
        <f>IF(Tableau1345[[#This Row],[Colonne1]]="","",F770+Tableau1345[[#This Row],[Colonne3]]-Tableau1345[[#This Row],[Colonne4]])</f>
        <v>1627.0199999999977</v>
      </c>
    </row>
    <row r="772" spans="1:6" x14ac:dyDescent="0.25">
      <c r="A772" s="11"/>
      <c r="B772" t="s">
        <v>112</v>
      </c>
      <c r="C772" t="s">
        <v>474</v>
      </c>
      <c r="D772" s="33"/>
      <c r="E772" s="17">
        <v>49.88</v>
      </c>
      <c r="F772" s="16">
        <f>IF(Tableau1345[[#This Row],[Colonne1]]="","",F771+Tableau1345[[#This Row],[Colonne3]]-Tableau1345[[#This Row],[Colonne4]])</f>
        <v>1577.1399999999976</v>
      </c>
    </row>
    <row r="773" spans="1:6" x14ac:dyDescent="0.25">
      <c r="A773" s="11"/>
      <c r="B773" t="s">
        <v>163</v>
      </c>
      <c r="C773" t="s">
        <v>410</v>
      </c>
      <c r="D773" s="33"/>
      <c r="E773" s="17">
        <v>38.299999999999997</v>
      </c>
      <c r="F773" s="16">
        <f>IF(Tableau1345[[#This Row],[Colonne1]]="","",F772+Tableau1345[[#This Row],[Colonne3]]-Tableau1345[[#This Row],[Colonne4]])</f>
        <v>1538.8399999999976</v>
      </c>
    </row>
    <row r="774" spans="1:6" x14ac:dyDescent="0.25">
      <c r="A774" s="11"/>
      <c r="B774" t="s">
        <v>276</v>
      </c>
      <c r="C774" t="s">
        <v>646</v>
      </c>
      <c r="D774" s="33"/>
      <c r="E774" s="17">
        <v>21.95</v>
      </c>
      <c r="F774" s="16">
        <f>IF(Tableau1345[[#This Row],[Colonne1]]="","",F773+Tableau1345[[#This Row],[Colonne3]]-Tableau1345[[#This Row],[Colonne4]])</f>
        <v>1516.8899999999976</v>
      </c>
    </row>
    <row r="775" spans="1:6" x14ac:dyDescent="0.25">
      <c r="A775" s="11"/>
      <c r="B775" t="s">
        <v>12</v>
      </c>
      <c r="D775" s="33"/>
      <c r="E775" s="17">
        <v>0.01</v>
      </c>
      <c r="F775" s="16">
        <f>IF(Tableau1345[[#This Row],[Colonne1]]="","",F774+Tableau1345[[#This Row],[Colonne3]]-Tableau1345[[#This Row],[Colonne4]])</f>
        <v>1516.8799999999976</v>
      </c>
    </row>
    <row r="776" spans="1:6" x14ac:dyDescent="0.25">
      <c r="A776" s="11">
        <v>45197</v>
      </c>
      <c r="B776" t="s">
        <v>13</v>
      </c>
      <c r="C776" t="s">
        <v>25</v>
      </c>
      <c r="D776" s="33"/>
      <c r="E776" s="17">
        <v>2.4</v>
      </c>
      <c r="F776" s="16">
        <f>IF(Tableau1345[[#This Row],[Colonne1]]="","",F775+Tableau1345[[#This Row],[Colonne3]]-Tableau1345[[#This Row],[Colonne4]])</f>
        <v>1514.4799999999975</v>
      </c>
    </row>
    <row r="777" spans="1:6" x14ac:dyDescent="0.25">
      <c r="A777" s="11"/>
      <c r="B777" t="s">
        <v>12</v>
      </c>
      <c r="D777" s="33"/>
      <c r="E777" s="17">
        <v>0.75</v>
      </c>
      <c r="F777" s="16">
        <f>IF(Tableau1345[[#This Row],[Colonne1]]="","",F776+Tableau1345[[#This Row],[Colonne3]]-Tableau1345[[#This Row],[Colonne4]])</f>
        <v>1513.7299999999975</v>
      </c>
    </row>
    <row r="778" spans="1:6" x14ac:dyDescent="0.25">
      <c r="A778" s="11">
        <v>45198</v>
      </c>
      <c r="B778" t="s">
        <v>243</v>
      </c>
      <c r="C778" t="s">
        <v>648</v>
      </c>
      <c r="D778" s="33"/>
      <c r="E778" s="17">
        <v>26.21</v>
      </c>
      <c r="F778" s="16">
        <f>IF(Tableau1345[[#This Row],[Colonne1]]="","",F777+Tableau1345[[#This Row],[Colonne3]]-Tableau1345[[#This Row],[Colonne4]])</f>
        <v>1487.5199999999975</v>
      </c>
    </row>
    <row r="779" spans="1:6" x14ac:dyDescent="0.25">
      <c r="A779" s="11"/>
      <c r="B779" t="s">
        <v>13</v>
      </c>
      <c r="C779" t="s">
        <v>477</v>
      </c>
      <c r="D779" s="33"/>
      <c r="E779" s="17">
        <v>25.18</v>
      </c>
      <c r="F779" s="16">
        <f>IF(Tableau1345[[#This Row],[Colonne1]]="","",F778+Tableau1345[[#This Row],[Colonne3]]-Tableau1345[[#This Row],[Colonne4]])</f>
        <v>1462.3399999999974</v>
      </c>
    </row>
    <row r="780" spans="1:6" x14ac:dyDescent="0.25">
      <c r="A780" s="11"/>
      <c r="B780" t="s">
        <v>120</v>
      </c>
      <c r="C780" t="s">
        <v>649</v>
      </c>
      <c r="D780" s="33"/>
      <c r="E780" s="17">
        <v>20</v>
      </c>
      <c r="F780" s="16">
        <f>IF(Tableau1345[[#This Row],[Colonne1]]="","",F779+Tableau1345[[#This Row],[Colonne3]]-Tableau1345[[#This Row],[Colonne4]])</f>
        <v>1442.3399999999974</v>
      </c>
    </row>
    <row r="781" spans="1:6" x14ac:dyDescent="0.25">
      <c r="A781" s="11"/>
      <c r="B781" t="s">
        <v>19</v>
      </c>
      <c r="C781" t="s">
        <v>318</v>
      </c>
      <c r="D781" s="33"/>
      <c r="E781" s="17">
        <v>14.3</v>
      </c>
      <c r="F781" s="16">
        <f>IF(Tableau1345[[#This Row],[Colonne1]]="","",F780+Tableau1345[[#This Row],[Colonne3]]-Tableau1345[[#This Row],[Colonne4]])</f>
        <v>1428.0399999999975</v>
      </c>
    </row>
    <row r="782" spans="1:6" x14ac:dyDescent="0.25">
      <c r="A782" s="11"/>
      <c r="B782" t="s">
        <v>12</v>
      </c>
      <c r="D782" s="33"/>
      <c r="E782" s="17">
        <v>0.6</v>
      </c>
      <c r="F782" s="16">
        <f>IF(Tableau1345[[#This Row],[Colonne1]]="","",F781+Tableau1345[[#This Row],[Colonne3]]-Tableau1345[[#This Row],[Colonne4]])</f>
        <v>1427.4399999999976</v>
      </c>
    </row>
    <row r="783" spans="1:6" x14ac:dyDescent="0.25">
      <c r="A783" s="11">
        <v>45199</v>
      </c>
      <c r="B783" t="s">
        <v>13</v>
      </c>
      <c r="C783" t="s">
        <v>17</v>
      </c>
      <c r="D783" s="33"/>
      <c r="E783" s="17">
        <v>17.579999999999998</v>
      </c>
      <c r="F783" s="16">
        <f>IF(Tableau1345[[#This Row],[Colonne1]]="","",F782+Tableau1345[[#This Row],[Colonne3]]-Tableau1345[[#This Row],[Colonne4]])</f>
        <v>1409.8599999999976</v>
      </c>
    </row>
    <row r="784" spans="1:6" x14ac:dyDescent="0.25">
      <c r="A784" s="11"/>
      <c r="B784" t="s">
        <v>13</v>
      </c>
      <c r="C784" t="s">
        <v>25</v>
      </c>
      <c r="D784" s="33"/>
      <c r="E784" s="17">
        <v>15.4</v>
      </c>
      <c r="F784" s="16">
        <f>IF(Tableau1345[[#This Row],[Colonne1]]="","",F783+Tableau1345[[#This Row],[Colonne3]]-Tableau1345[[#This Row],[Colonne4]])</f>
        <v>1394.4599999999975</v>
      </c>
    </row>
    <row r="785" spans="1:7" x14ac:dyDescent="0.25">
      <c r="A785" s="11"/>
      <c r="B785" t="s">
        <v>13</v>
      </c>
      <c r="C785" t="s">
        <v>17</v>
      </c>
      <c r="D785" s="33"/>
      <c r="E785" s="17">
        <v>8.84</v>
      </c>
      <c r="F785" s="16">
        <f>IF(Tableau1345[[#This Row],[Colonne1]]="","",F784+Tableau1345[[#This Row],[Colonne3]]-Tableau1345[[#This Row],[Colonne4]])</f>
        <v>1385.6199999999976</v>
      </c>
    </row>
    <row r="786" spans="1:7" x14ac:dyDescent="0.25">
      <c r="A786" s="11"/>
      <c r="B786" t="s">
        <v>12</v>
      </c>
      <c r="D786" s="33"/>
      <c r="E786" s="17">
        <v>2.31</v>
      </c>
      <c r="F786" s="59">
        <f>IF(Tableau1345[[#This Row],[Colonne1]]="","",F785+Tableau1345[[#This Row],[Colonne3]]-Tableau1345[[#This Row],[Colonne4]])</f>
        <v>1383.3099999999977</v>
      </c>
    </row>
    <row r="787" spans="1:7" x14ac:dyDescent="0.25">
      <c r="A787" s="11">
        <v>45200</v>
      </c>
      <c r="B787" t="s">
        <v>12</v>
      </c>
      <c r="D787" s="33"/>
      <c r="E787" s="17">
        <v>1.18</v>
      </c>
      <c r="F787" s="16">
        <f>IF(Tableau1345[[#This Row],[Colonne1]]="","",F786+Tableau1345[[#This Row],[Colonne3]]-Tableau1345[[#This Row],[Colonne4]])</f>
        <v>1382.1299999999976</v>
      </c>
    </row>
    <row r="788" spans="1:7" x14ac:dyDescent="0.25">
      <c r="A788" s="11">
        <v>45201</v>
      </c>
      <c r="B788" t="s">
        <v>15</v>
      </c>
      <c r="C788" t="s">
        <v>151</v>
      </c>
      <c r="D788" s="33"/>
      <c r="E788" s="17">
        <v>92.6</v>
      </c>
      <c r="F788" s="16">
        <f>IF(Tableau1345[[#This Row],[Colonne1]]="","",F787+Tableau1345[[#This Row],[Colonne3]]-Tableau1345[[#This Row],[Colonne4]])</f>
        <v>1289.5299999999977</v>
      </c>
    </row>
    <row r="789" spans="1:7" x14ac:dyDescent="0.25">
      <c r="A789" s="11">
        <v>45202</v>
      </c>
      <c r="B789" t="s">
        <v>12</v>
      </c>
      <c r="D789" s="33"/>
      <c r="E789" s="17">
        <v>0.4</v>
      </c>
      <c r="F789" s="16">
        <f>IF(Tableau1345[[#This Row],[Colonne1]]="","",F788+Tableau1345[[#This Row],[Colonne3]]-Tableau1345[[#This Row],[Colonne4]])</f>
        <v>1289.1299999999976</v>
      </c>
    </row>
    <row r="790" spans="1:7" x14ac:dyDescent="0.25">
      <c r="A790" s="11">
        <v>45203</v>
      </c>
      <c r="B790" t="s">
        <v>13</v>
      </c>
      <c r="C790" t="s">
        <v>14</v>
      </c>
      <c r="D790" s="33"/>
      <c r="E790" s="17">
        <v>107.03</v>
      </c>
      <c r="F790" s="16">
        <f>IF(Tableau1345[[#This Row],[Colonne1]]="","",F789+Tableau1345[[#This Row],[Colonne3]]-Tableau1345[[#This Row],[Colonne4]])</f>
        <v>1182.0999999999976</v>
      </c>
    </row>
    <row r="791" spans="1:7" x14ac:dyDescent="0.25">
      <c r="A791" s="11">
        <v>45204</v>
      </c>
      <c r="B791" t="s">
        <v>57</v>
      </c>
      <c r="C791" t="s">
        <v>524</v>
      </c>
      <c r="D791" s="33"/>
      <c r="E791" s="17">
        <v>31.5</v>
      </c>
      <c r="F791" s="16">
        <f>IF(Tableau1345[[#This Row],[Colonne1]]="","",F790+Tableau1345[[#This Row],[Colonne3]]-Tableau1345[[#This Row],[Colonne4]])</f>
        <v>1150.5999999999976</v>
      </c>
    </row>
    <row r="792" spans="1:7" x14ac:dyDescent="0.25">
      <c r="A792" s="11"/>
      <c r="B792" t="s">
        <v>15</v>
      </c>
      <c r="C792" t="s">
        <v>650</v>
      </c>
      <c r="D792" s="33"/>
      <c r="E792" s="17">
        <v>18.91</v>
      </c>
      <c r="F792" s="16">
        <f>IF(Tableau1345[[#This Row],[Colonne1]]="","",F791+Tableau1345[[#This Row],[Colonne3]]-Tableau1345[[#This Row],[Colonne4]])</f>
        <v>1131.6899999999976</v>
      </c>
    </row>
    <row r="793" spans="1:7" x14ac:dyDescent="0.25">
      <c r="B793" t="s">
        <v>13</v>
      </c>
      <c r="C793" t="s">
        <v>651</v>
      </c>
      <c r="D793" s="33"/>
      <c r="E793" s="17">
        <v>9.56</v>
      </c>
      <c r="F793" s="16">
        <f>IF(Tableau1345[[#This Row],[Colonne1]]="","",F792+Tableau1345[[#This Row],[Colonne3]]-Tableau1345[[#This Row],[Colonne4]])</f>
        <v>1122.1299999999976</v>
      </c>
    </row>
    <row r="794" spans="1:7" x14ac:dyDescent="0.25">
      <c r="A794" s="11">
        <v>45205</v>
      </c>
      <c r="B794" t="s">
        <v>13</v>
      </c>
      <c r="C794" t="s">
        <v>477</v>
      </c>
      <c r="D794" s="33"/>
      <c r="E794" s="17">
        <v>26.99</v>
      </c>
      <c r="F794" s="16">
        <f>IF(Tableau1345[[#This Row],[Colonne1]]="","",F793+Tableau1345[[#This Row],[Colonne3]]-Tableau1345[[#This Row],[Colonne4]])</f>
        <v>1095.1399999999976</v>
      </c>
    </row>
    <row r="795" spans="1:7" x14ac:dyDescent="0.25">
      <c r="A795" s="11"/>
      <c r="B795" t="s">
        <v>19</v>
      </c>
      <c r="C795" t="s">
        <v>93</v>
      </c>
      <c r="D795" s="33"/>
      <c r="E795" s="17">
        <v>9.3000000000000007</v>
      </c>
      <c r="F795" s="16">
        <f>IF(Tableau1345[[#This Row],[Colonne1]]="","",F794+Tableau1345[[#This Row],[Colonne3]]-Tableau1345[[#This Row],[Colonne4]])</f>
        <v>1085.8399999999976</v>
      </c>
    </row>
    <row r="796" spans="1:7" x14ac:dyDescent="0.25">
      <c r="A796" s="11"/>
      <c r="B796" t="s">
        <v>33</v>
      </c>
      <c r="C796" t="s">
        <v>305</v>
      </c>
      <c r="D796" s="33"/>
      <c r="E796" s="17">
        <v>7.5</v>
      </c>
      <c r="F796" s="16">
        <f>IF(Tableau1345[[#This Row],[Colonne1]]="","",F795+Tableau1345[[#This Row],[Colonne3]]-Tableau1345[[#This Row],[Colonne4]])</f>
        <v>1078.3399999999976</v>
      </c>
    </row>
    <row r="797" spans="1:7" x14ac:dyDescent="0.25">
      <c r="A797" s="11"/>
      <c r="B797" t="s">
        <v>12</v>
      </c>
      <c r="D797" s="33"/>
      <c r="E797" s="17">
        <v>0.09</v>
      </c>
      <c r="F797" s="16">
        <f>IF(Tableau1345[[#This Row],[Colonne1]]="","",F796+Tableau1345[[#This Row],[Colonne3]]-Tableau1345[[#This Row],[Colonne4]])</f>
        <v>1078.2499999999977</v>
      </c>
    </row>
    <row r="798" spans="1:7" x14ac:dyDescent="0.25">
      <c r="A798" s="11">
        <v>45206</v>
      </c>
      <c r="B798" t="s">
        <v>13</v>
      </c>
      <c r="C798" t="s">
        <v>652</v>
      </c>
      <c r="D798" s="33"/>
      <c r="E798" s="17">
        <v>28</v>
      </c>
      <c r="F798" s="16">
        <f>IF(Tableau1345[[#This Row],[Colonne1]]="","",F797+Tableau1345[[#This Row],[Colonne3]]-Tableau1345[[#This Row],[Colonne4]])</f>
        <v>1050.2499999999977</v>
      </c>
      <c r="G798" s="61">
        <v>41</v>
      </c>
    </row>
    <row r="799" spans="1:7" x14ac:dyDescent="0.25">
      <c r="A799" s="11"/>
      <c r="B799" t="s">
        <v>13</v>
      </c>
      <c r="C799" t="s">
        <v>25</v>
      </c>
      <c r="D799" s="33"/>
      <c r="E799" s="17">
        <v>8.3000000000000007</v>
      </c>
      <c r="F799" s="16">
        <f>IF(Tableau1345[[#This Row],[Colonne1]]="","",F798+Tableau1345[[#This Row],[Colonne3]]-Tableau1345[[#This Row],[Colonne4]])</f>
        <v>1041.9499999999978</v>
      </c>
    </row>
    <row r="800" spans="1:7" x14ac:dyDescent="0.25">
      <c r="A800" s="11"/>
      <c r="B800" t="s">
        <v>12</v>
      </c>
      <c r="D800" s="33"/>
      <c r="E800" s="17">
        <v>0.71</v>
      </c>
      <c r="F800" s="16">
        <f>IF(Tableau1345[[#This Row],[Colonne1]]="","",F799+Tableau1345[[#This Row],[Colonne3]]-Tableau1345[[#This Row],[Colonne4]])</f>
        <v>1041.2399999999977</v>
      </c>
    </row>
    <row r="801" spans="1:7" x14ac:dyDescent="0.25">
      <c r="A801" s="11">
        <v>45207</v>
      </c>
      <c r="B801" t="s">
        <v>163</v>
      </c>
      <c r="C801" t="s">
        <v>653</v>
      </c>
      <c r="D801" s="33"/>
      <c r="E801" s="17">
        <v>5.87</v>
      </c>
      <c r="F801" s="16">
        <f>IF(Tableau1345[[#This Row],[Colonne1]]="","",F800+Tableau1345[[#This Row],[Colonne3]]-Tableau1345[[#This Row],[Colonne4]])</f>
        <v>1035.3699999999978</v>
      </c>
    </row>
    <row r="802" spans="1:7" x14ac:dyDescent="0.25">
      <c r="A802" s="11"/>
      <c r="B802" t="s">
        <v>12</v>
      </c>
      <c r="D802" s="33"/>
      <c r="E802" s="17">
        <v>0.7</v>
      </c>
      <c r="F802" s="16">
        <f>IF(Tableau1345[[#This Row],[Colonne1]]="","",F801+Tableau1345[[#This Row],[Colonne3]]-Tableau1345[[#This Row],[Colonne4]])</f>
        <v>1034.6699999999978</v>
      </c>
    </row>
    <row r="803" spans="1:7" x14ac:dyDescent="0.25">
      <c r="A803" s="11">
        <v>45208</v>
      </c>
      <c r="B803" t="s">
        <v>276</v>
      </c>
      <c r="C803" t="s">
        <v>654</v>
      </c>
      <c r="D803" s="33"/>
      <c r="E803" s="17">
        <v>242.44</v>
      </c>
      <c r="F803" s="16">
        <f>IF(Tableau1345[[#This Row],[Colonne1]]="","",F802+Tableau1345[[#This Row],[Colonne3]]-Tableau1345[[#This Row],[Colonne4]])</f>
        <v>792.22999999999774</v>
      </c>
    </row>
    <row r="804" spans="1:7" x14ac:dyDescent="0.25">
      <c r="A804" s="11"/>
      <c r="B804" t="s">
        <v>15</v>
      </c>
      <c r="C804" t="s">
        <v>151</v>
      </c>
      <c r="D804" s="33"/>
      <c r="E804" s="17">
        <v>17.75</v>
      </c>
      <c r="F804" s="16">
        <f>IF(Tableau1345[[#This Row],[Colonne1]]="","",F803+Tableau1345[[#This Row],[Colonne3]]-Tableau1345[[#This Row],[Colonne4]])</f>
        <v>774.47999999999774</v>
      </c>
    </row>
    <row r="805" spans="1:7" x14ac:dyDescent="0.25">
      <c r="A805" s="11"/>
      <c r="B805" t="s">
        <v>15</v>
      </c>
      <c r="C805" t="s">
        <v>655</v>
      </c>
      <c r="D805" s="33"/>
      <c r="E805" s="17">
        <v>3</v>
      </c>
      <c r="F805" s="16">
        <f>IF(Tableau1345[[#This Row],[Colonne1]]="","",F804+Tableau1345[[#This Row],[Colonne3]]-Tableau1345[[#This Row],[Colonne4]])</f>
        <v>771.47999999999774</v>
      </c>
    </row>
    <row r="806" spans="1:7" x14ac:dyDescent="0.25">
      <c r="A806" s="11"/>
      <c r="B806" t="s">
        <v>12</v>
      </c>
      <c r="D806" s="33"/>
      <c r="E806" s="17">
        <v>0.13</v>
      </c>
      <c r="F806" s="16">
        <f>IF(Tableau1345[[#This Row],[Colonne1]]="","",F805+Tableau1345[[#This Row],[Colonne3]]-Tableau1345[[#This Row],[Colonne4]])</f>
        <v>771.34999999999775</v>
      </c>
    </row>
    <row r="807" spans="1:7" x14ac:dyDescent="0.25">
      <c r="A807" s="11">
        <v>45209</v>
      </c>
      <c r="B807" t="s">
        <v>12</v>
      </c>
      <c r="D807" s="33"/>
      <c r="E807" s="17">
        <v>0.81</v>
      </c>
      <c r="F807" s="16">
        <f>IF(Tableau1345[[#This Row],[Colonne1]]="","",F806+Tableau1345[[#This Row],[Colonne3]]-Tableau1345[[#This Row],[Colonne4]])</f>
        <v>770.5399999999978</v>
      </c>
    </row>
    <row r="808" spans="1:7" x14ac:dyDescent="0.25">
      <c r="A808" s="11">
        <v>45210</v>
      </c>
      <c r="B808" t="s">
        <v>13</v>
      </c>
      <c r="C808" t="s">
        <v>14</v>
      </c>
      <c r="D808" s="33"/>
      <c r="E808" s="17">
        <v>103.53</v>
      </c>
      <c r="F808" s="16">
        <f>IF(Tableau1345[[#This Row],[Colonne1]]="","",F807+Tableau1345[[#This Row],[Colonne3]]-Tableau1345[[#This Row],[Colonne4]])</f>
        <v>667.00999999999783</v>
      </c>
    </row>
    <row r="809" spans="1:7" x14ac:dyDescent="0.25">
      <c r="A809" s="11">
        <v>45211</v>
      </c>
      <c r="B809" t="s">
        <v>112</v>
      </c>
      <c r="C809" t="s">
        <v>472</v>
      </c>
      <c r="D809" s="33"/>
      <c r="E809" s="17">
        <v>32.5</v>
      </c>
      <c r="F809" s="16">
        <f>IF(Tableau1345[[#This Row],[Colonne1]]="","",F808+Tableau1345[[#This Row],[Colonne3]]-Tableau1345[[#This Row],[Colonne4]])</f>
        <v>634.50999999999783</v>
      </c>
    </row>
    <row r="810" spans="1:7" x14ac:dyDescent="0.25">
      <c r="A810" s="11">
        <v>45212</v>
      </c>
      <c r="B810" t="s">
        <v>13</v>
      </c>
      <c r="C810" t="s">
        <v>477</v>
      </c>
      <c r="D810" s="33"/>
      <c r="E810" s="17">
        <v>35.090000000000003</v>
      </c>
      <c r="F810" s="16">
        <f>IF(Tableau1345[[#This Row],[Colonne1]]="","",F809+Tableau1345[[#This Row],[Colonne3]]-Tableau1345[[#This Row],[Colonne4]])</f>
        <v>599.4199999999978</v>
      </c>
    </row>
    <row r="811" spans="1:7" x14ac:dyDescent="0.25">
      <c r="A811" s="11"/>
      <c r="B811" t="s">
        <v>19</v>
      </c>
      <c r="C811" t="s">
        <v>318</v>
      </c>
      <c r="D811" s="33"/>
      <c r="E811" s="17">
        <v>18.3</v>
      </c>
      <c r="F811" s="16">
        <f>IF(Tableau1345[[#This Row],[Colonne1]]="","",F810+Tableau1345[[#This Row],[Colonne3]]-Tableau1345[[#This Row],[Colonne4]])</f>
        <v>581.11999999999784</v>
      </c>
    </row>
    <row r="812" spans="1:7" x14ac:dyDescent="0.25">
      <c r="A812" s="11"/>
      <c r="B812" t="s">
        <v>13</v>
      </c>
      <c r="C812" t="s">
        <v>25</v>
      </c>
      <c r="D812" s="33"/>
      <c r="E812" s="17">
        <v>7.1</v>
      </c>
      <c r="F812" s="16">
        <f>IF(Tableau1345[[#This Row],[Colonne1]]="","",F811+Tableau1345[[#This Row],[Colonne3]]-Tableau1345[[#This Row],[Colonne4]])</f>
        <v>574.01999999999782</v>
      </c>
    </row>
    <row r="813" spans="1:7" x14ac:dyDescent="0.25">
      <c r="A813" s="11"/>
      <c r="B813" t="s">
        <v>15</v>
      </c>
      <c r="C813" t="s">
        <v>151</v>
      </c>
      <c r="D813" s="33"/>
      <c r="E813" s="17">
        <v>3.35</v>
      </c>
      <c r="F813" s="16">
        <f>IF(Tableau1345[[#This Row],[Colonne1]]="","",F812+Tableau1345[[#This Row],[Colonne3]]-Tableau1345[[#This Row],[Colonne4]])</f>
        <v>570.6699999999978</v>
      </c>
    </row>
    <row r="814" spans="1:7" x14ac:dyDescent="0.25">
      <c r="A814" s="11">
        <v>45213</v>
      </c>
      <c r="B814" t="s">
        <v>120</v>
      </c>
      <c r="C814" t="s">
        <v>656</v>
      </c>
      <c r="D814" s="33"/>
      <c r="E814" s="17">
        <v>69.12</v>
      </c>
      <c r="F814" s="16">
        <f>IF(Tableau1345[[#This Row],[Colonne1]]="","",F813+Tableau1345[[#This Row],[Colonne3]]-Tableau1345[[#This Row],[Colonne4]])</f>
        <v>501.54999999999779</v>
      </c>
      <c r="G814" s="61">
        <v>42</v>
      </c>
    </row>
    <row r="815" spans="1:7" x14ac:dyDescent="0.25">
      <c r="A815" s="11"/>
      <c r="B815" t="s">
        <v>13</v>
      </c>
      <c r="C815" t="s">
        <v>202</v>
      </c>
      <c r="D815" s="33"/>
      <c r="E815" s="17">
        <v>25.4</v>
      </c>
      <c r="F815" s="16">
        <f>IF(Tableau1345[[#This Row],[Colonne1]]="","",F814+Tableau1345[[#This Row],[Colonne3]]-Tableau1345[[#This Row],[Colonne4]])</f>
        <v>476.14999999999782</v>
      </c>
    </row>
    <row r="816" spans="1:7" x14ac:dyDescent="0.25">
      <c r="A816" s="11"/>
      <c r="B816" t="s">
        <v>19</v>
      </c>
      <c r="C816" t="s">
        <v>375</v>
      </c>
      <c r="D816" s="33"/>
      <c r="E816" s="17">
        <v>18.95</v>
      </c>
      <c r="F816" s="16">
        <f>IF(Tableau1345[[#This Row],[Colonne1]]="","",F815+Tableau1345[[#This Row],[Colonne3]]-Tableau1345[[#This Row],[Colonne4]])</f>
        <v>457.19999999999783</v>
      </c>
    </row>
    <row r="817" spans="1:6" x14ac:dyDescent="0.25">
      <c r="A817" s="11"/>
      <c r="B817" t="s">
        <v>6</v>
      </c>
      <c r="C817" t="s">
        <v>657</v>
      </c>
      <c r="D817" s="33"/>
      <c r="E817" s="17">
        <v>8.3699999999999992</v>
      </c>
      <c r="F817" s="16">
        <f>IF(Tableau1345[[#This Row],[Colonne1]]="","",F816+Tableau1345[[#This Row],[Colonne3]]-Tableau1345[[#This Row],[Colonne4]])</f>
        <v>448.82999999999782</v>
      </c>
    </row>
    <row r="818" spans="1:6" x14ac:dyDescent="0.25">
      <c r="A818" s="11"/>
      <c r="B818" t="s">
        <v>13</v>
      </c>
      <c r="C818" t="s">
        <v>25</v>
      </c>
      <c r="D818" s="33"/>
      <c r="E818" s="17">
        <v>4.4000000000000004</v>
      </c>
      <c r="F818" s="16">
        <f>IF(Tableau1345[[#This Row],[Colonne1]]="","",F817+Tableau1345[[#This Row],[Colonne3]]-Tableau1345[[#This Row],[Colonne4]])</f>
        <v>444.42999999999785</v>
      </c>
    </row>
    <row r="819" spans="1:6" x14ac:dyDescent="0.25">
      <c r="A819" s="11"/>
      <c r="B819" t="s">
        <v>12</v>
      </c>
      <c r="D819" s="33"/>
      <c r="E819" s="17">
        <v>3.16</v>
      </c>
      <c r="F819" s="16">
        <f>IF(Tableau1345[[#This Row],[Colonne1]]="","",F818+Tableau1345[[#This Row],[Colonne3]]-Tableau1345[[#This Row],[Colonne4]])</f>
        <v>441.26999999999782</v>
      </c>
    </row>
    <row r="820" spans="1:6" x14ac:dyDescent="0.25">
      <c r="A820" s="11">
        <v>45214</v>
      </c>
      <c r="B820" t="s">
        <v>12</v>
      </c>
      <c r="D820" s="33"/>
      <c r="E820" s="17">
        <v>2.76</v>
      </c>
      <c r="F820" s="16">
        <f>IF(Tableau1345[[#This Row],[Colonne1]]="","",F819+Tableau1345[[#This Row],[Colonne3]]-Tableau1345[[#This Row],[Colonne4]])</f>
        <v>438.50999999999783</v>
      </c>
    </row>
    <row r="821" spans="1:6" x14ac:dyDescent="0.25">
      <c r="A821" s="11">
        <v>16</v>
      </c>
      <c r="B821" t="s">
        <v>243</v>
      </c>
      <c r="C821" t="s">
        <v>658</v>
      </c>
      <c r="D821" s="33"/>
      <c r="E821" s="17">
        <v>11.72</v>
      </c>
      <c r="F821" s="16">
        <f>IF(Tableau1345[[#This Row],[Colonne1]]="","",F820+Tableau1345[[#This Row],[Colonne3]]-Tableau1345[[#This Row],[Colonne4]])</f>
        <v>426.7899999999978</v>
      </c>
    </row>
    <row r="822" spans="1:6" x14ac:dyDescent="0.25">
      <c r="A822" s="11">
        <v>45216</v>
      </c>
      <c r="B822" t="s">
        <v>44</v>
      </c>
      <c r="C822" t="s">
        <v>45</v>
      </c>
      <c r="D822" s="33"/>
      <c r="E822" s="17">
        <v>98.59</v>
      </c>
      <c r="F822" s="16">
        <f>IF(Tableau1345[[#This Row],[Colonne1]]="","",F821+Tableau1345[[#This Row],[Colonne3]]-Tableau1345[[#This Row],[Colonne4]])</f>
        <v>328.19999999999777</v>
      </c>
    </row>
    <row r="823" spans="1:6" x14ac:dyDescent="0.25">
      <c r="A823" s="11"/>
      <c r="B823" t="s">
        <v>15</v>
      </c>
      <c r="C823" t="s">
        <v>151</v>
      </c>
      <c r="D823" s="33"/>
      <c r="E823" s="17">
        <v>45.95</v>
      </c>
      <c r="F823" s="16">
        <f>IF(Tableau1345[[#This Row],[Colonne1]]="","",F822+Tableau1345[[#This Row],[Colonne3]]-Tableau1345[[#This Row],[Colonne4]])</f>
        <v>282.24999999999778</v>
      </c>
    </row>
    <row r="824" spans="1:6" x14ac:dyDescent="0.25">
      <c r="A824" s="11"/>
      <c r="B824" t="s">
        <v>12</v>
      </c>
      <c r="D824" s="33"/>
      <c r="E824" s="17">
        <v>0.28000000000000003</v>
      </c>
      <c r="F824" s="16">
        <f>IF(Tableau1345[[#This Row],[Colonne1]]="","",F823+Tableau1345[[#This Row],[Colonne3]]-Tableau1345[[#This Row],[Colonne4]])</f>
        <v>281.96999999999781</v>
      </c>
    </row>
    <row r="825" spans="1:6" x14ac:dyDescent="0.25">
      <c r="A825" s="11"/>
      <c r="B825" t="s">
        <v>33</v>
      </c>
      <c r="C825" t="s">
        <v>659</v>
      </c>
      <c r="D825" s="33">
        <v>330</v>
      </c>
      <c r="E825" s="17"/>
      <c r="F825" s="16">
        <f>IF(Tableau1345[[#This Row],[Colonne1]]="","",F824+Tableau1345[[#This Row],[Colonne3]]-Tableau1345[[#This Row],[Colonne4]])</f>
        <v>611.96999999999775</v>
      </c>
    </row>
    <row r="826" spans="1:6" x14ac:dyDescent="0.25">
      <c r="A826" s="11">
        <v>45217</v>
      </c>
      <c r="B826" t="s">
        <v>57</v>
      </c>
      <c r="C826" t="s">
        <v>538</v>
      </c>
      <c r="D826" s="33">
        <v>46.03</v>
      </c>
      <c r="E826" s="17"/>
      <c r="F826" s="16">
        <f>IF(Tableau1345[[#This Row],[Colonne1]]="","",F825+Tableau1345[[#This Row],[Colonne3]]-Tableau1345[[#This Row],[Colonne4]])</f>
        <v>657.99999999999773</v>
      </c>
    </row>
    <row r="827" spans="1:6" x14ac:dyDescent="0.25">
      <c r="A827" s="11"/>
      <c r="B827" t="s">
        <v>49</v>
      </c>
      <c r="C827" t="s">
        <v>660</v>
      </c>
      <c r="D827" s="33"/>
      <c r="E827" s="17">
        <v>327.54000000000002</v>
      </c>
      <c r="F827" s="16">
        <f>IF(Tableau1345[[#This Row],[Colonne1]]="","",F826+Tableau1345[[#This Row],[Colonne3]]-Tableau1345[[#This Row],[Colonne4]])</f>
        <v>330.45999999999771</v>
      </c>
    </row>
    <row r="828" spans="1:6" x14ac:dyDescent="0.25">
      <c r="A828" s="11"/>
      <c r="B828" t="s">
        <v>13</v>
      </c>
      <c r="C828" t="s">
        <v>14</v>
      </c>
      <c r="D828" s="33"/>
      <c r="E828" s="17">
        <v>121</v>
      </c>
      <c r="F828" s="16">
        <f>IF(Tableau1345[[#This Row],[Colonne1]]="","",F827+Tableau1345[[#This Row],[Colonne3]]-Tableau1345[[#This Row],[Colonne4]])</f>
        <v>209.45999999999771</v>
      </c>
    </row>
    <row r="829" spans="1:6" x14ac:dyDescent="0.25">
      <c r="A829" s="11"/>
      <c r="B829" t="s">
        <v>112</v>
      </c>
      <c r="C829" t="s">
        <v>518</v>
      </c>
      <c r="D829" s="33"/>
      <c r="E829" s="17">
        <v>49.87</v>
      </c>
      <c r="F829" s="16">
        <f>IF(Tableau1345[[#This Row],[Colonne1]]="","",F828+Tableau1345[[#This Row],[Colonne3]]-Tableau1345[[#This Row],[Colonne4]])</f>
        <v>159.5899999999977</v>
      </c>
    </row>
    <row r="830" spans="1:6" x14ac:dyDescent="0.25">
      <c r="A830" s="11"/>
      <c r="B830" t="s">
        <v>120</v>
      </c>
      <c r="C830" t="s">
        <v>661</v>
      </c>
      <c r="D830" s="33"/>
      <c r="E830" s="17">
        <v>5.97</v>
      </c>
      <c r="F830" s="16">
        <f>IF(Tableau1345[[#This Row],[Colonne1]]="","",F829+Tableau1345[[#This Row],[Colonne3]]-Tableau1345[[#This Row],[Colonne4]])</f>
        <v>153.6199999999977</v>
      </c>
    </row>
    <row r="831" spans="1:6" x14ac:dyDescent="0.25">
      <c r="A831" s="11"/>
      <c r="B831" t="s">
        <v>12</v>
      </c>
      <c r="D831" s="33"/>
      <c r="E831" s="17">
        <v>0.51</v>
      </c>
      <c r="F831" s="16">
        <f>IF(Tableau1345[[#This Row],[Colonne1]]="","",F830+Tableau1345[[#This Row],[Colonne3]]-Tableau1345[[#This Row],[Colonne4]])</f>
        <v>153.10999999999771</v>
      </c>
    </row>
    <row r="832" spans="1:6" x14ac:dyDescent="0.25">
      <c r="A832" s="11">
        <v>45218</v>
      </c>
      <c r="B832" t="s">
        <v>57</v>
      </c>
      <c r="C832" t="s">
        <v>662</v>
      </c>
      <c r="D832" s="33">
        <v>34.700000000000003</v>
      </c>
      <c r="E832" s="17"/>
      <c r="F832" s="16">
        <f>IF(Tableau1345[[#This Row],[Colonne1]]="","",F831+Tableau1345[[#This Row],[Colonne3]]-Tableau1345[[#This Row],[Colonne4]])</f>
        <v>187.80999999999773</v>
      </c>
    </row>
    <row r="833" spans="1:7" x14ac:dyDescent="0.25">
      <c r="A833" s="11"/>
      <c r="B833" t="s">
        <v>57</v>
      </c>
      <c r="C833" t="s">
        <v>663</v>
      </c>
      <c r="D833" s="33">
        <v>34.700000000000003</v>
      </c>
      <c r="E833" s="17"/>
      <c r="F833" s="16">
        <f>IF(Tableau1345[[#This Row],[Colonne1]]="","",F832+Tableau1345[[#This Row],[Colonne3]]-Tableau1345[[#This Row],[Colonne4]])</f>
        <v>222.50999999999772</v>
      </c>
    </row>
    <row r="834" spans="1:7" x14ac:dyDescent="0.25">
      <c r="A834" s="11"/>
      <c r="B834" t="s">
        <v>15</v>
      </c>
      <c r="C834" t="s">
        <v>589</v>
      </c>
      <c r="D834" s="33"/>
      <c r="E834" s="17">
        <v>43.22</v>
      </c>
      <c r="F834" s="16">
        <f>IF(Tableau1345[[#This Row],[Colonne1]]="","",F833+Tableau1345[[#This Row],[Colonne3]]-Tableau1345[[#This Row],[Colonne4]])</f>
        <v>179.28999999999772</v>
      </c>
    </row>
    <row r="835" spans="1:7" x14ac:dyDescent="0.25">
      <c r="A835" s="11"/>
      <c r="B835" t="s">
        <v>12</v>
      </c>
      <c r="D835" s="33"/>
      <c r="E835" s="17">
        <v>0.03</v>
      </c>
      <c r="F835" s="16">
        <f>IF(Tableau1345[[#This Row],[Colonne1]]="","",F834+Tableau1345[[#This Row],[Colonne3]]-Tableau1345[[#This Row],[Colonne4]])</f>
        <v>179.25999999999772</v>
      </c>
    </row>
    <row r="836" spans="1:7" x14ac:dyDescent="0.25">
      <c r="A836" s="11">
        <v>45219</v>
      </c>
      <c r="B836" t="s">
        <v>15</v>
      </c>
      <c r="C836" t="s">
        <v>558</v>
      </c>
      <c r="D836" s="33">
        <v>158.62</v>
      </c>
      <c r="E836" s="17"/>
      <c r="F836" s="16">
        <f>IF(Tableau1345[[#This Row],[Colonne1]]="","",F835+Tableau1345[[#This Row],[Colonne3]]-Tableau1345[[#This Row],[Colonne4]])</f>
        <v>337.87999999999772</v>
      </c>
    </row>
    <row r="837" spans="1:7" x14ac:dyDescent="0.25">
      <c r="A837" s="11"/>
      <c r="B837" t="s">
        <v>42</v>
      </c>
      <c r="C837" t="s">
        <v>43</v>
      </c>
      <c r="D837" s="33"/>
      <c r="E837" s="17">
        <v>168</v>
      </c>
      <c r="F837" s="16">
        <f>IF(Tableau1345[[#This Row],[Colonne1]]="","",F836+Tableau1345[[#This Row],[Colonne3]]-Tableau1345[[#This Row],[Colonne4]])</f>
        <v>169.87999999999772</v>
      </c>
    </row>
    <row r="838" spans="1:7" x14ac:dyDescent="0.25">
      <c r="A838" s="11"/>
      <c r="B838" t="s">
        <v>13</v>
      </c>
      <c r="C838" t="s">
        <v>477</v>
      </c>
      <c r="D838" s="33"/>
      <c r="E838" s="17">
        <v>18.04</v>
      </c>
      <c r="F838" s="16">
        <f>IF(Tableau1345[[#This Row],[Colonne1]]="","",F837+Tableau1345[[#This Row],[Colonne3]]-Tableau1345[[#This Row],[Colonne4]])</f>
        <v>151.83999999999773</v>
      </c>
    </row>
    <row r="839" spans="1:7" x14ac:dyDescent="0.25">
      <c r="A839" s="11"/>
      <c r="B839" t="s">
        <v>13</v>
      </c>
      <c r="C839" t="s">
        <v>25</v>
      </c>
      <c r="D839" s="33"/>
      <c r="E839" s="17">
        <v>3.9</v>
      </c>
      <c r="F839" s="16">
        <f>IF(Tableau1345[[#This Row],[Colonne1]]="","",F838+Tableau1345[[#This Row],[Colonne3]]-Tableau1345[[#This Row],[Colonne4]])</f>
        <v>147.93999999999772</v>
      </c>
    </row>
    <row r="840" spans="1:7" x14ac:dyDescent="0.25">
      <c r="A840" s="11"/>
      <c r="B840" t="s">
        <v>19</v>
      </c>
      <c r="C840" t="s">
        <v>93</v>
      </c>
      <c r="D840" s="33"/>
      <c r="E840" s="17">
        <v>3.05</v>
      </c>
      <c r="F840" s="16">
        <f>IF(Tableau1345[[#This Row],[Colonne1]]="","",F839+Tableau1345[[#This Row],[Colonne3]]-Tableau1345[[#This Row],[Colonne4]])</f>
        <v>144.88999999999771</v>
      </c>
    </row>
    <row r="841" spans="1:7" x14ac:dyDescent="0.25">
      <c r="A841" s="11"/>
      <c r="B841" t="s">
        <v>12</v>
      </c>
      <c r="D841" s="33"/>
      <c r="E841" s="17">
        <v>0.78</v>
      </c>
      <c r="F841" s="16">
        <f>IF(Tableau1345[[#This Row],[Colonne1]]="","",F840+Tableau1345[[#This Row],[Colonne3]]-Tableau1345[[#This Row],[Colonne4]])</f>
        <v>144.10999999999771</v>
      </c>
    </row>
    <row r="842" spans="1:7" x14ac:dyDescent="0.25">
      <c r="A842" s="11">
        <v>45220</v>
      </c>
      <c r="B842" t="s">
        <v>13</v>
      </c>
      <c r="C842" t="s">
        <v>25</v>
      </c>
      <c r="D842" s="33"/>
      <c r="E842" s="17">
        <v>9.9</v>
      </c>
      <c r="F842" s="16">
        <f>IF(Tableau1345[[#This Row],[Colonne1]]="","",F841+Tableau1345[[#This Row],[Colonne3]]-Tableau1345[[#This Row],[Colonne4]])</f>
        <v>134.20999999999771</v>
      </c>
      <c r="G842" s="61">
        <v>43</v>
      </c>
    </row>
    <row r="843" spans="1:7" x14ac:dyDescent="0.25">
      <c r="A843" s="11"/>
      <c r="B843" t="s">
        <v>12</v>
      </c>
      <c r="D843" s="33"/>
      <c r="E843" s="17">
        <v>2.0099999999999998</v>
      </c>
      <c r="F843" s="16">
        <f>IF(Tableau1345[[#This Row],[Colonne1]]="","",F842+Tableau1345[[#This Row],[Colonne3]]-Tableau1345[[#This Row],[Colonne4]])</f>
        <v>132.19999999999771</v>
      </c>
    </row>
    <row r="844" spans="1:7" x14ac:dyDescent="0.25">
      <c r="A844" s="11">
        <v>45222</v>
      </c>
      <c r="B844" t="s">
        <v>13</v>
      </c>
      <c r="C844" t="s">
        <v>25</v>
      </c>
      <c r="D844" s="33"/>
      <c r="E844" s="17">
        <v>3.1</v>
      </c>
      <c r="F844" s="16">
        <f>IF(Tableau1345[[#This Row],[Colonne1]]="","",F843+Tableau1345[[#This Row],[Colonne3]]-Tableau1345[[#This Row],[Colonne4]])</f>
        <v>129.09999999999772</v>
      </c>
    </row>
    <row r="845" spans="1:7" x14ac:dyDescent="0.25">
      <c r="A845" s="11"/>
      <c r="B845" t="s">
        <v>12</v>
      </c>
      <c r="D845" s="33"/>
      <c r="E845" s="17">
        <v>0.1</v>
      </c>
      <c r="F845" s="16">
        <f>IF(Tableau1345[[#This Row],[Colonne1]]="","",F844+Tableau1345[[#This Row],[Colonne3]]-Tableau1345[[#This Row],[Colonne4]])</f>
        <v>128.99999999999773</v>
      </c>
    </row>
    <row r="846" spans="1:7" x14ac:dyDescent="0.25">
      <c r="A846" s="11">
        <v>45222</v>
      </c>
      <c r="B846" t="s">
        <v>12</v>
      </c>
      <c r="D846" s="33"/>
      <c r="E846" s="17">
        <v>0.9</v>
      </c>
      <c r="F846" s="16">
        <f>IF(Tableau1345[[#This Row],[Colonne1]]="","",F845+Tableau1345[[#This Row],[Colonne3]]-Tableau1345[[#This Row],[Colonne4]])</f>
        <v>128.09999999999772</v>
      </c>
    </row>
    <row r="847" spans="1:7" x14ac:dyDescent="0.25">
      <c r="A847" s="11">
        <v>45223</v>
      </c>
      <c r="B847" t="s">
        <v>4</v>
      </c>
      <c r="D847" s="33">
        <v>2219.71</v>
      </c>
      <c r="E847" s="17"/>
      <c r="F847" s="16">
        <f>IF(Tableau1345[[#This Row],[Colonne1]]="","",F846+Tableau1345[[#This Row],[Colonne3]]-Tableau1345[[#This Row],[Colonne4]])</f>
        <v>2347.8099999999977</v>
      </c>
    </row>
    <row r="848" spans="1:7" x14ac:dyDescent="0.25">
      <c r="A848" s="11"/>
      <c r="B848" t="s">
        <v>26</v>
      </c>
      <c r="C848" t="s">
        <v>27</v>
      </c>
      <c r="D848" s="33"/>
      <c r="E848" s="17">
        <v>215</v>
      </c>
      <c r="F848" s="16">
        <f>IF(Tableau1345[[#This Row],[Colonne1]]="","",F847+Tableau1345[[#This Row],[Colonne3]]-Tableau1345[[#This Row],[Colonne4]])</f>
        <v>2132.8099999999977</v>
      </c>
    </row>
    <row r="849" spans="1:7" x14ac:dyDescent="0.25">
      <c r="A849" s="11"/>
      <c r="B849" t="s">
        <v>12</v>
      </c>
      <c r="C849" t="s">
        <v>583</v>
      </c>
      <c r="D849" s="33"/>
      <c r="E849" s="17">
        <v>150</v>
      </c>
      <c r="F849" s="16">
        <f>IF(Tableau1345[[#This Row],[Colonne1]]="","",F848+Tableau1345[[#This Row],[Colonne3]]-Tableau1345[[#This Row],[Colonne4]])</f>
        <v>1982.8099999999977</v>
      </c>
    </row>
    <row r="850" spans="1:7" x14ac:dyDescent="0.25">
      <c r="A850" s="11"/>
      <c r="B850" t="s">
        <v>15</v>
      </c>
      <c r="C850" t="s">
        <v>489</v>
      </c>
      <c r="D850" s="33"/>
      <c r="E850" s="17">
        <v>42.96</v>
      </c>
      <c r="F850" s="16">
        <f>IF(Tableau1345[[#This Row],[Colonne1]]="","",F849+Tableau1345[[#This Row],[Colonne3]]-Tableau1345[[#This Row],[Colonne4]])</f>
        <v>1939.8499999999976</v>
      </c>
    </row>
    <row r="851" spans="1:7" x14ac:dyDescent="0.25">
      <c r="A851" s="11"/>
      <c r="B851" t="s">
        <v>15</v>
      </c>
      <c r="C851" t="s">
        <v>530</v>
      </c>
      <c r="D851" s="33"/>
      <c r="E851" s="17">
        <v>42.37</v>
      </c>
      <c r="F851" s="16">
        <f>IF(Tableau1345[[#This Row],[Colonne1]]="","",F850+Tableau1345[[#This Row],[Colonne3]]-Tableau1345[[#This Row],[Colonne4]])</f>
        <v>1897.4799999999977</v>
      </c>
    </row>
    <row r="852" spans="1:7" x14ac:dyDescent="0.25">
      <c r="A852" s="11"/>
      <c r="B852" t="s">
        <v>15</v>
      </c>
      <c r="C852" t="s">
        <v>530</v>
      </c>
      <c r="D852" s="33"/>
      <c r="E852" s="17">
        <v>5.69</v>
      </c>
      <c r="F852" s="16">
        <f>IF(Tableau1345[[#This Row],[Colonne1]]="","",F851+Tableau1345[[#This Row],[Colonne3]]-Tableau1345[[#This Row],[Colonne4]])</f>
        <v>1891.7899999999977</v>
      </c>
    </row>
    <row r="853" spans="1:7" x14ac:dyDescent="0.25">
      <c r="A853" s="11"/>
      <c r="B853" t="s">
        <v>15</v>
      </c>
      <c r="C853" t="s">
        <v>530</v>
      </c>
      <c r="D853" s="33"/>
      <c r="E853" s="17">
        <v>3</v>
      </c>
      <c r="F853" s="16">
        <f>IF(Tableau1345[[#This Row],[Colonne1]]="","",F852+Tableau1345[[#This Row],[Colonne3]]-Tableau1345[[#This Row],[Colonne4]])</f>
        <v>1888.7899999999977</v>
      </c>
    </row>
    <row r="854" spans="1:7" x14ac:dyDescent="0.25">
      <c r="A854" s="11">
        <v>45224</v>
      </c>
      <c r="B854" t="s">
        <v>13</v>
      </c>
      <c r="C854" t="s">
        <v>14</v>
      </c>
      <c r="D854" s="33"/>
      <c r="E854" s="17">
        <v>129.18</v>
      </c>
      <c r="F854" s="16">
        <f>IF(Tableau1345[[#This Row],[Colonne1]]="","",F853+Tableau1345[[#This Row],[Colonne3]]-Tableau1345[[#This Row],[Colonne4]])</f>
        <v>1759.6099999999976</v>
      </c>
    </row>
    <row r="855" spans="1:7" x14ac:dyDescent="0.25">
      <c r="A855" s="11"/>
      <c r="B855" t="s">
        <v>12</v>
      </c>
      <c r="D855" s="33"/>
      <c r="E855" s="17">
        <v>0.98</v>
      </c>
      <c r="F855" s="16">
        <f>IF(Tableau1345[[#This Row],[Colonne1]]="","",F854+Tableau1345[[#This Row],[Colonne3]]-Tableau1345[[#This Row],[Colonne4]])</f>
        <v>1758.6299999999976</v>
      </c>
    </row>
    <row r="856" spans="1:7" x14ac:dyDescent="0.25">
      <c r="A856" s="11">
        <v>45226</v>
      </c>
      <c r="B856" t="s">
        <v>15</v>
      </c>
      <c r="C856" t="s">
        <v>151</v>
      </c>
      <c r="D856" s="33"/>
      <c r="E856" s="17">
        <v>25.05</v>
      </c>
      <c r="F856" s="16">
        <f>IF(Tableau1345[[#This Row],[Colonne1]]="","",F855+Tableau1345[[#This Row],[Colonne3]]-Tableau1345[[#This Row],[Colonne4]])</f>
        <v>1733.5799999999977</v>
      </c>
    </row>
    <row r="857" spans="1:7" x14ac:dyDescent="0.25">
      <c r="A857" s="11"/>
      <c r="B857" t="s">
        <v>13</v>
      </c>
      <c r="C857" t="s">
        <v>477</v>
      </c>
      <c r="D857" s="33"/>
      <c r="E857" s="17">
        <v>19.86</v>
      </c>
      <c r="F857" s="16">
        <f>IF(Tableau1345[[#This Row],[Colonne1]]="","",F856+Tableau1345[[#This Row],[Colonne3]]-Tableau1345[[#This Row],[Colonne4]])</f>
        <v>1713.7199999999978</v>
      </c>
    </row>
    <row r="858" spans="1:7" x14ac:dyDescent="0.25">
      <c r="A858" s="11">
        <v>45227</v>
      </c>
      <c r="B858" t="s">
        <v>243</v>
      </c>
      <c r="C858" t="s">
        <v>69</v>
      </c>
      <c r="D858" s="33"/>
      <c r="E858" s="17">
        <v>57.7</v>
      </c>
      <c r="F858" s="16">
        <f>IF(Tableau1345[[#This Row],[Colonne1]]="","",F857+Tableau1345[[#This Row],[Colonne3]]-Tableau1345[[#This Row],[Colonne4]])</f>
        <v>1656.0199999999977</v>
      </c>
      <c r="G858" s="61">
        <v>44</v>
      </c>
    </row>
    <row r="859" spans="1:7" x14ac:dyDescent="0.25">
      <c r="A859" s="11"/>
      <c r="B859" t="s">
        <v>13</v>
      </c>
      <c r="C859" t="s">
        <v>25</v>
      </c>
      <c r="D859" s="33"/>
      <c r="E859" s="17">
        <v>24.8</v>
      </c>
      <c r="F859" s="16">
        <f>IF(Tableau1345[[#This Row],[Colonne1]]="","",F858+Tableau1345[[#This Row],[Colonne3]]-Tableau1345[[#This Row],[Colonne4]])</f>
        <v>1631.2199999999978</v>
      </c>
    </row>
    <row r="860" spans="1:7" x14ac:dyDescent="0.25">
      <c r="A860" s="11"/>
      <c r="B860" t="s">
        <v>13</v>
      </c>
      <c r="C860" t="s">
        <v>379</v>
      </c>
      <c r="D860" s="33"/>
      <c r="E860" s="17">
        <v>11.78</v>
      </c>
      <c r="F860" s="16">
        <f>IF(Tableau1345[[#This Row],[Colonne1]]="","",F859+Tableau1345[[#This Row],[Colonne3]]-Tableau1345[[#This Row],[Colonne4]])</f>
        <v>1619.4399999999978</v>
      </c>
    </row>
    <row r="861" spans="1:7" x14ac:dyDescent="0.25">
      <c r="A861" s="11"/>
      <c r="B861" t="s">
        <v>12</v>
      </c>
      <c r="D861" s="33"/>
      <c r="E861" s="17">
        <v>1.0900000000000001</v>
      </c>
      <c r="F861" s="16">
        <f>IF(Tableau1345[[#This Row],[Colonne1]]="","",F860+Tableau1345[[#This Row],[Colonne3]]-Tableau1345[[#This Row],[Colonne4]])</f>
        <v>1618.3499999999979</v>
      </c>
    </row>
    <row r="862" spans="1:7" x14ac:dyDescent="0.25">
      <c r="A862" s="11">
        <v>45228</v>
      </c>
      <c r="B862" t="s">
        <v>12</v>
      </c>
      <c r="D862" s="33"/>
      <c r="E862" s="17">
        <v>0.72</v>
      </c>
      <c r="F862" s="16">
        <f>IF(Tableau1345[[#This Row],[Colonne1]]="","",F861+Tableau1345[[#This Row],[Colonne3]]-Tableau1345[[#This Row],[Colonne4]])</f>
        <v>1617.6299999999978</v>
      </c>
    </row>
    <row r="863" spans="1:7" x14ac:dyDescent="0.25">
      <c r="A863" s="11">
        <v>45229</v>
      </c>
      <c r="B863" t="s">
        <v>250</v>
      </c>
      <c r="C863" t="s">
        <v>664</v>
      </c>
      <c r="D863" s="33">
        <v>560</v>
      </c>
      <c r="E863" s="17"/>
      <c r="F863" s="16">
        <f>IF(Tableau1345[[#This Row],[Colonne1]]="","",F862+Tableau1345[[#This Row],[Colonne3]]-Tableau1345[[#This Row],[Colonne4]])</f>
        <v>2177.6299999999978</v>
      </c>
    </row>
    <row r="864" spans="1:7" x14ac:dyDescent="0.25">
      <c r="A864" s="11"/>
      <c r="B864" t="s">
        <v>665</v>
      </c>
      <c r="C864" t="s">
        <v>666</v>
      </c>
      <c r="D864" s="33"/>
      <c r="E864" s="17">
        <v>563.13</v>
      </c>
      <c r="F864" s="16">
        <f>IF(Tableau1345[[#This Row],[Colonne1]]="","",F863+Tableau1345[[#This Row],[Colonne3]]-Tableau1345[[#This Row],[Colonne4]])</f>
        <v>1614.4999999999977</v>
      </c>
    </row>
    <row r="865" spans="1:7" x14ac:dyDescent="0.25">
      <c r="A865" s="11">
        <v>45230</v>
      </c>
      <c r="B865" t="s">
        <v>15</v>
      </c>
      <c r="C865" t="s">
        <v>667</v>
      </c>
      <c r="D865" s="33">
        <v>179.2</v>
      </c>
      <c r="E865" s="17"/>
      <c r="F865" s="16">
        <f>IF(Tableau1345[[#This Row],[Colonne1]]="","",F864+Tableau1345[[#This Row],[Colonne3]]-Tableau1345[[#This Row],[Colonne4]])</f>
        <v>1793.6999999999978</v>
      </c>
    </row>
    <row r="866" spans="1:7" x14ac:dyDescent="0.25">
      <c r="A866" s="11"/>
      <c r="B866" t="s">
        <v>12</v>
      </c>
      <c r="D866" s="33"/>
      <c r="E866" s="17">
        <v>0.87</v>
      </c>
      <c r="F866" s="59">
        <f>IF(Tableau1345[[#This Row],[Colonne1]]="","",F865+Tableau1345[[#This Row],[Colonne3]]-Tableau1345[[#This Row],[Colonne4]])</f>
        <v>1792.8299999999979</v>
      </c>
    </row>
    <row r="867" spans="1:7" x14ac:dyDescent="0.25">
      <c r="A867" s="11">
        <v>45231</v>
      </c>
      <c r="B867" t="s">
        <v>15</v>
      </c>
      <c r="C867" t="s">
        <v>668</v>
      </c>
      <c r="D867" s="33"/>
      <c r="E867" s="17">
        <v>153.6</v>
      </c>
      <c r="F867" s="16">
        <f>IF(Tableau1345[[#This Row],[Colonne1]]="","",F866+Tableau1345[[#This Row],[Colonne3]]-Tableau1345[[#This Row],[Colonne4]])</f>
        <v>1639.229999999998</v>
      </c>
    </row>
    <row r="868" spans="1:7" x14ac:dyDescent="0.25">
      <c r="A868" s="11"/>
      <c r="B868" t="s">
        <v>15</v>
      </c>
      <c r="C868" t="s">
        <v>668</v>
      </c>
      <c r="D868" s="33"/>
      <c r="E868" s="17">
        <v>25.6</v>
      </c>
      <c r="F868" s="16">
        <f>IF(Tableau1345[[#This Row],[Colonne1]]="","",F867+Tableau1345[[#This Row],[Colonne3]]-Tableau1345[[#This Row],[Colonne4]])</f>
        <v>1613.6299999999981</v>
      </c>
    </row>
    <row r="869" spans="1:7" x14ac:dyDescent="0.25">
      <c r="A869" s="11">
        <v>45232</v>
      </c>
      <c r="B869" t="s">
        <v>13</v>
      </c>
      <c r="C869" t="s">
        <v>14</v>
      </c>
      <c r="D869" s="33"/>
      <c r="E869" s="17">
        <v>76.62</v>
      </c>
      <c r="F869" s="16">
        <f>IF(Tableau1345[[#This Row],[Colonne1]]="","",F868+Tableau1345[[#This Row],[Colonne3]]-Tableau1345[[#This Row],[Colonne4]])</f>
        <v>1537.0099999999979</v>
      </c>
    </row>
    <row r="870" spans="1:7" x14ac:dyDescent="0.25">
      <c r="A870" s="11"/>
      <c r="B870" t="s">
        <v>112</v>
      </c>
      <c r="C870" t="s">
        <v>669</v>
      </c>
      <c r="D870" s="33"/>
      <c r="E870" s="17">
        <v>56.01</v>
      </c>
      <c r="F870" s="16">
        <f>IF(Tableau1345[[#This Row],[Colonne1]]="","",F869+Tableau1345[[#This Row],[Colonne3]]-Tableau1345[[#This Row],[Colonne4]])</f>
        <v>1480.999999999998</v>
      </c>
    </row>
    <row r="871" spans="1:7" x14ac:dyDescent="0.25">
      <c r="A871" s="11"/>
      <c r="B871" t="s">
        <v>163</v>
      </c>
      <c r="C871" t="s">
        <v>670</v>
      </c>
      <c r="D871" s="33"/>
      <c r="E871" s="17">
        <v>46.98</v>
      </c>
      <c r="F871" s="16">
        <f>IF(Tableau1345[[#This Row],[Colonne1]]="","",F870+Tableau1345[[#This Row],[Colonne3]]-Tableau1345[[#This Row],[Colonne4]])</f>
        <v>1434.0199999999979</v>
      </c>
    </row>
    <row r="872" spans="1:7" x14ac:dyDescent="0.25">
      <c r="A872" s="11"/>
      <c r="B872" t="s">
        <v>120</v>
      </c>
      <c r="C872" t="s">
        <v>671</v>
      </c>
      <c r="D872" s="33"/>
      <c r="E872" s="17">
        <v>16.059999999999999</v>
      </c>
      <c r="F872" s="16">
        <f>IF(Tableau1345[[#This Row],[Colonne1]]="","",F871+Tableau1345[[#This Row],[Colonne3]]-Tableau1345[[#This Row],[Colonne4]])</f>
        <v>1417.959999999998</v>
      </c>
    </row>
    <row r="873" spans="1:7" x14ac:dyDescent="0.25">
      <c r="A873" s="11"/>
      <c r="B873" t="s">
        <v>12</v>
      </c>
      <c r="D873" s="33"/>
      <c r="E873" s="17">
        <v>0.8</v>
      </c>
      <c r="F873" s="16">
        <f>IF(Tableau1345[[#This Row],[Colonne1]]="","",F872+Tableau1345[[#This Row],[Colonne3]]-Tableau1345[[#This Row],[Colonne4]])</f>
        <v>1417.159999999998</v>
      </c>
    </row>
    <row r="874" spans="1:7" x14ac:dyDescent="0.25">
      <c r="A874" s="11">
        <v>45233</v>
      </c>
      <c r="B874" t="s">
        <v>13</v>
      </c>
      <c r="C874" t="s">
        <v>477</v>
      </c>
      <c r="D874" s="33"/>
      <c r="E874" s="17">
        <v>25.88</v>
      </c>
      <c r="F874" s="16">
        <f>IF(Tableau1345[[#This Row],[Colonne1]]="","",F873+Tableau1345[[#This Row],[Colonne3]]-Tableau1345[[#This Row],[Colonne4]])</f>
        <v>1391.2799999999979</v>
      </c>
    </row>
    <row r="875" spans="1:7" x14ac:dyDescent="0.25">
      <c r="A875" s="11"/>
      <c r="B875" t="s">
        <v>19</v>
      </c>
      <c r="C875" t="s">
        <v>93</v>
      </c>
      <c r="D875" s="33"/>
      <c r="E875" s="17">
        <v>9.3000000000000007</v>
      </c>
      <c r="F875" s="16">
        <f>IF(Tableau1345[[#This Row],[Colonne1]]="","",F874+Tableau1345[[#This Row],[Colonne3]]-Tableau1345[[#This Row],[Colonne4]])</f>
        <v>1381.979999999998</v>
      </c>
    </row>
    <row r="876" spans="1:7" x14ac:dyDescent="0.25">
      <c r="A876" s="11"/>
      <c r="B876" t="s">
        <v>12</v>
      </c>
      <c r="D876" s="33"/>
      <c r="E876" s="17">
        <v>1.95</v>
      </c>
      <c r="F876" s="16">
        <f>IF(Tableau1345[[#This Row],[Colonne1]]="","",F875+Tableau1345[[#This Row],[Colonne3]]-Tableau1345[[#This Row],[Colonne4]])</f>
        <v>1380.0299999999979</v>
      </c>
    </row>
    <row r="877" spans="1:7" x14ac:dyDescent="0.25">
      <c r="A877" s="11">
        <v>45234</v>
      </c>
      <c r="B877" t="s">
        <v>276</v>
      </c>
      <c r="C877" t="s">
        <v>672</v>
      </c>
      <c r="D877" s="33"/>
      <c r="E877" s="17">
        <v>26.99</v>
      </c>
      <c r="F877" s="16">
        <f>IF(Tableau1345[[#This Row],[Colonne1]]="","",F876+Tableau1345[[#This Row],[Colonne3]]-Tableau1345[[#This Row],[Colonne4]])</f>
        <v>1353.0399999999979</v>
      </c>
      <c r="G877" s="61">
        <v>45</v>
      </c>
    </row>
    <row r="878" spans="1:7" x14ac:dyDescent="0.25">
      <c r="A878" s="11"/>
      <c r="B878" t="s">
        <v>13</v>
      </c>
      <c r="C878" t="s">
        <v>25</v>
      </c>
      <c r="D878" s="33"/>
      <c r="E878" s="17">
        <v>23.4</v>
      </c>
      <c r="F878" s="16">
        <f>IF(Tableau1345[[#This Row],[Colonne1]]="","",F877+Tableau1345[[#This Row],[Colonne3]]-Tableau1345[[#This Row],[Colonne4]])</f>
        <v>1329.6399999999978</v>
      </c>
    </row>
    <row r="879" spans="1:7" x14ac:dyDescent="0.25">
      <c r="A879" s="11"/>
      <c r="B879" t="s">
        <v>120</v>
      </c>
      <c r="C879" t="s">
        <v>53</v>
      </c>
      <c r="D879" s="33"/>
      <c r="E879" s="17">
        <v>9.9600000000000009</v>
      </c>
      <c r="F879" s="16">
        <f>IF(Tableau1345[[#This Row],[Colonne1]]="","",F878+Tableau1345[[#This Row],[Colonne3]]-Tableau1345[[#This Row],[Colonne4]])</f>
        <v>1319.6799999999978</v>
      </c>
    </row>
    <row r="880" spans="1:7" x14ac:dyDescent="0.25">
      <c r="A880" s="11"/>
      <c r="B880" t="s">
        <v>13</v>
      </c>
      <c r="C880" t="s">
        <v>123</v>
      </c>
      <c r="D880" s="33"/>
      <c r="E880" s="17">
        <v>9.9</v>
      </c>
      <c r="F880" s="16">
        <f>IF(Tableau1345[[#This Row],[Colonne1]]="","",F879+Tableau1345[[#This Row],[Colonne3]]-Tableau1345[[#This Row],[Colonne4]])</f>
        <v>1309.7799999999977</v>
      </c>
    </row>
    <row r="881" spans="1:7" x14ac:dyDescent="0.25">
      <c r="A881" s="11"/>
      <c r="B881" t="s">
        <v>6</v>
      </c>
      <c r="C881" t="s">
        <v>207</v>
      </c>
      <c r="D881" s="33"/>
      <c r="E881" s="17">
        <v>6.79</v>
      </c>
      <c r="F881" s="16">
        <f>IF(Tableau1345[[#This Row],[Colonne1]]="","",F880+Tableau1345[[#This Row],[Colonne3]]-Tableau1345[[#This Row],[Colonne4]])</f>
        <v>1302.9899999999977</v>
      </c>
    </row>
    <row r="882" spans="1:7" x14ac:dyDescent="0.25">
      <c r="A882" s="11"/>
      <c r="B882" t="s">
        <v>12</v>
      </c>
      <c r="D882" s="33"/>
      <c r="E882" s="17">
        <v>0.82</v>
      </c>
      <c r="F882" s="16">
        <f>IF(Tableau1345[[#This Row],[Colonne1]]="","",F881+Tableau1345[[#This Row],[Colonne3]]-Tableau1345[[#This Row],[Colonne4]])</f>
        <v>1302.1699999999978</v>
      </c>
    </row>
    <row r="883" spans="1:7" x14ac:dyDescent="0.25">
      <c r="A883" s="11">
        <v>45235</v>
      </c>
      <c r="B883" t="s">
        <v>12</v>
      </c>
      <c r="D883" s="33"/>
      <c r="E883" s="17">
        <v>0.96</v>
      </c>
      <c r="F883" s="16">
        <f>IF(Tableau1345[[#This Row],[Colonne1]]="","",F882+Tableau1345[[#This Row],[Colonne3]]-Tableau1345[[#This Row],[Colonne4]])</f>
        <v>1301.2099999999978</v>
      </c>
    </row>
    <row r="884" spans="1:7" x14ac:dyDescent="0.25">
      <c r="A884" s="11">
        <v>45237</v>
      </c>
      <c r="B884" t="s">
        <v>13</v>
      </c>
      <c r="C884" t="s">
        <v>17</v>
      </c>
      <c r="D884" s="33"/>
      <c r="E884" s="17">
        <v>19.21</v>
      </c>
      <c r="F884" s="16">
        <f>IF(Tableau1345[[#This Row],[Colonne1]]="","",F883+Tableau1345[[#This Row],[Colonne3]]-Tableau1345[[#This Row],[Colonne4]])</f>
        <v>1281.9999999999977</v>
      </c>
    </row>
    <row r="885" spans="1:7" x14ac:dyDescent="0.25">
      <c r="A885" s="11"/>
      <c r="B885" t="s">
        <v>13</v>
      </c>
      <c r="C885" t="s">
        <v>123</v>
      </c>
      <c r="D885" s="33"/>
      <c r="E885" s="17">
        <v>15.6</v>
      </c>
      <c r="F885" s="16">
        <f>IF(Tableau1345[[#This Row],[Colonne1]]="","",F884+Tableau1345[[#This Row],[Colonne3]]-Tableau1345[[#This Row],[Colonne4]])</f>
        <v>1266.3999999999978</v>
      </c>
    </row>
    <row r="886" spans="1:7" x14ac:dyDescent="0.25">
      <c r="A886" s="11"/>
      <c r="B886" t="s">
        <v>33</v>
      </c>
      <c r="C886" t="s">
        <v>305</v>
      </c>
      <c r="D886" s="33"/>
      <c r="E886" s="17">
        <v>7.5</v>
      </c>
      <c r="F886" s="16">
        <f>IF(Tableau1345[[#This Row],[Colonne1]]="","",F885+Tableau1345[[#This Row],[Colonne3]]-Tableau1345[[#This Row],[Colonne4]])</f>
        <v>1258.8999999999978</v>
      </c>
    </row>
    <row r="887" spans="1:7" x14ac:dyDescent="0.25">
      <c r="A887" s="11">
        <v>45238</v>
      </c>
      <c r="B887" t="s">
        <v>13</v>
      </c>
      <c r="C887" t="s">
        <v>14</v>
      </c>
      <c r="D887" s="33"/>
      <c r="E887" s="17">
        <v>95.99</v>
      </c>
      <c r="F887" s="16">
        <f>IF(Tableau1345[[#This Row],[Colonne1]]="","",F886+Tableau1345[[#This Row],[Colonne3]]-Tableau1345[[#This Row],[Colonne4]])</f>
        <v>1162.9099999999978</v>
      </c>
    </row>
    <row r="888" spans="1:7" x14ac:dyDescent="0.25">
      <c r="A888" s="11"/>
      <c r="B888" t="s">
        <v>13</v>
      </c>
      <c r="C888" t="s">
        <v>379</v>
      </c>
      <c r="D888" s="33"/>
      <c r="E888" s="17">
        <v>3.95</v>
      </c>
      <c r="F888" s="16">
        <f>IF(Tableau1345[[#This Row],[Colonne1]]="","",F887+Tableau1345[[#This Row],[Colonne3]]-Tableau1345[[#This Row],[Colonne4]])</f>
        <v>1158.9599999999978</v>
      </c>
    </row>
    <row r="889" spans="1:7" x14ac:dyDescent="0.25">
      <c r="A889" s="11"/>
      <c r="B889" t="s">
        <v>12</v>
      </c>
      <c r="D889" s="33"/>
      <c r="E889" s="17">
        <v>1.19</v>
      </c>
      <c r="F889" s="16">
        <f>IF(Tableau1345[[#This Row],[Colonne1]]="","",F888+Tableau1345[[#This Row],[Colonne3]]-Tableau1345[[#This Row],[Colonne4]])</f>
        <v>1157.7699999999977</v>
      </c>
    </row>
    <row r="890" spans="1:7" x14ac:dyDescent="0.25">
      <c r="A890" s="11">
        <v>45239</v>
      </c>
      <c r="B890" t="s">
        <v>120</v>
      </c>
      <c r="C890" t="s">
        <v>673</v>
      </c>
      <c r="D890" s="33"/>
      <c r="E890" s="17">
        <v>6.25</v>
      </c>
      <c r="F890" s="16">
        <f>IF(Tableau1345[[#This Row],[Colonne1]]="","",F889+Tableau1345[[#This Row],[Colonne3]]-Tableau1345[[#This Row],[Colonne4]])</f>
        <v>1151.5199999999977</v>
      </c>
    </row>
    <row r="891" spans="1:7" x14ac:dyDescent="0.25">
      <c r="A891" s="11"/>
      <c r="B891" t="s">
        <v>12</v>
      </c>
      <c r="D891" s="33"/>
      <c r="E891" s="17">
        <v>0.05</v>
      </c>
      <c r="F891" s="16">
        <f>IF(Tableau1345[[#This Row],[Colonne1]]="","",F890+Tableau1345[[#This Row],[Colonne3]]-Tableau1345[[#This Row],[Colonne4]])</f>
        <v>1151.4699999999978</v>
      </c>
    </row>
    <row r="892" spans="1:7" x14ac:dyDescent="0.25">
      <c r="A892" s="11">
        <v>45240</v>
      </c>
      <c r="B892" t="s">
        <v>13</v>
      </c>
      <c r="C892" t="s">
        <v>477</v>
      </c>
      <c r="D892" s="33"/>
      <c r="E892" s="17">
        <v>30.11</v>
      </c>
      <c r="F892" s="16">
        <f>IF(Tableau1345[[#This Row],[Colonne1]]="","",F891+Tableau1345[[#This Row],[Colonne3]]-Tableau1345[[#This Row],[Colonne4]])</f>
        <v>1121.3599999999979</v>
      </c>
    </row>
    <row r="893" spans="1:7" x14ac:dyDescent="0.25">
      <c r="A893" s="11"/>
      <c r="B893" t="s">
        <v>12</v>
      </c>
      <c r="D893" s="33"/>
      <c r="E893" s="17">
        <v>0.75</v>
      </c>
      <c r="F893" s="16">
        <f>IF(Tableau1345[[#This Row],[Colonne1]]="","",F892+Tableau1345[[#This Row],[Colonne3]]-Tableau1345[[#This Row],[Colonne4]])</f>
        <v>1120.6099999999979</v>
      </c>
    </row>
    <row r="894" spans="1:7" x14ac:dyDescent="0.25">
      <c r="A894" s="11">
        <v>45241</v>
      </c>
      <c r="B894" t="s">
        <v>13</v>
      </c>
      <c r="C894" t="s">
        <v>25</v>
      </c>
      <c r="D894" s="33"/>
      <c r="E894" s="17">
        <v>22.95</v>
      </c>
      <c r="F894" s="16">
        <f>IF(Tableau1345[[#This Row],[Colonne1]]="","",F893+Tableau1345[[#This Row],[Colonne3]]-Tableau1345[[#This Row],[Colonne4]])</f>
        <v>1097.6599999999978</v>
      </c>
      <c r="G894" s="61">
        <v>46</v>
      </c>
    </row>
    <row r="895" spans="1:7" x14ac:dyDescent="0.25">
      <c r="A895" s="11"/>
      <c r="B895" t="s">
        <v>12</v>
      </c>
      <c r="D895" s="33"/>
      <c r="E895" s="17">
        <v>0.89</v>
      </c>
      <c r="F895" s="16">
        <f>IF(Tableau1345[[#This Row],[Colonne1]]="","",F894+Tableau1345[[#This Row],[Colonne3]]-Tableau1345[[#This Row],[Colonne4]])</f>
        <v>1096.7699999999977</v>
      </c>
    </row>
    <row r="896" spans="1:7" x14ac:dyDescent="0.25">
      <c r="A896" s="11">
        <v>45242</v>
      </c>
      <c r="B896" t="s">
        <v>276</v>
      </c>
      <c r="C896" t="s">
        <v>674</v>
      </c>
      <c r="D896" s="33"/>
      <c r="E896" s="17">
        <v>61.66</v>
      </c>
      <c r="F896" s="16">
        <f>IF(Tableau1345[[#This Row],[Colonne1]]="","",F895+Tableau1345[[#This Row],[Colonne3]]-Tableau1345[[#This Row],[Colonne4]])</f>
        <v>1035.1099999999976</v>
      </c>
    </row>
    <row r="897" spans="1:6" x14ac:dyDescent="0.25">
      <c r="A897" s="11"/>
      <c r="B897" t="s">
        <v>12</v>
      </c>
      <c r="D897" s="33"/>
      <c r="E897" s="17">
        <v>0.05</v>
      </c>
      <c r="F897" s="16">
        <f>IF(Tableau1345[[#This Row],[Colonne1]]="","",F896+Tableau1345[[#This Row],[Colonne3]]-Tableau1345[[#This Row],[Colonne4]])</f>
        <v>1035.0599999999977</v>
      </c>
    </row>
    <row r="898" spans="1:6" x14ac:dyDescent="0.25">
      <c r="A898" s="11">
        <v>45243</v>
      </c>
      <c r="B898" t="s">
        <v>15</v>
      </c>
      <c r="C898" t="s">
        <v>675</v>
      </c>
      <c r="D898" s="33"/>
      <c r="E898" s="17">
        <v>23</v>
      </c>
      <c r="F898" s="16">
        <f>IF(Tableau1345[[#This Row],[Colonne1]]="","",F897+Tableau1345[[#This Row],[Colonne3]]-Tableau1345[[#This Row],[Colonne4]])</f>
        <v>1012.0599999999977</v>
      </c>
    </row>
    <row r="899" spans="1:6" x14ac:dyDescent="0.25">
      <c r="A899" s="11"/>
      <c r="B899" t="s">
        <v>33</v>
      </c>
      <c r="C899" t="s">
        <v>126</v>
      </c>
      <c r="D899" s="33"/>
      <c r="E899" s="17">
        <v>4.3899999999999997</v>
      </c>
      <c r="F899" s="16">
        <f>IF(Tableau1345[[#This Row],[Colonne1]]="","",F898+Tableau1345[[#This Row],[Colonne3]]-Tableau1345[[#This Row],[Colonne4]])</f>
        <v>1007.6699999999977</v>
      </c>
    </row>
    <row r="900" spans="1:6" x14ac:dyDescent="0.25">
      <c r="A900" s="11"/>
      <c r="B900" t="s">
        <v>12</v>
      </c>
      <c r="D900" s="33"/>
      <c r="E900" s="17">
        <v>0.34</v>
      </c>
      <c r="F900" s="16">
        <f>IF(Tableau1345[[#This Row],[Colonne1]]="","",F899+Tableau1345[[#This Row],[Colonne3]]-Tableau1345[[#This Row],[Colonne4]])</f>
        <v>1007.3299999999977</v>
      </c>
    </row>
    <row r="901" spans="1:6" x14ac:dyDescent="0.25">
      <c r="A901" s="11">
        <v>45244</v>
      </c>
      <c r="B901" t="s">
        <v>88</v>
      </c>
      <c r="D901" s="33"/>
      <c r="E901" s="17">
        <v>147.32</v>
      </c>
      <c r="F901" s="16">
        <f>IF(Tableau1345[[#This Row],[Colonne1]]="","",F900+Tableau1345[[#This Row],[Colonne3]]-Tableau1345[[#This Row],[Colonne4]])</f>
        <v>860.00999999999772</v>
      </c>
    </row>
    <row r="902" spans="1:6" x14ac:dyDescent="0.25">
      <c r="A902" s="11">
        <v>45245</v>
      </c>
      <c r="B902" t="s">
        <v>13</v>
      </c>
      <c r="C902" t="s">
        <v>14</v>
      </c>
      <c r="D902" s="33"/>
      <c r="E902" s="17">
        <v>84.29</v>
      </c>
      <c r="F902" s="16">
        <f>IF(Tableau1345[[#This Row],[Colonne1]]="","",F901+Tableau1345[[#This Row],[Colonne3]]-Tableau1345[[#This Row],[Colonne4]])</f>
        <v>775.71999999999775</v>
      </c>
    </row>
    <row r="903" spans="1:6" x14ac:dyDescent="0.25">
      <c r="A903" s="11"/>
      <c r="B903" t="s">
        <v>13</v>
      </c>
      <c r="C903" t="s">
        <v>336</v>
      </c>
      <c r="D903" s="33"/>
      <c r="E903" s="17">
        <v>6.87</v>
      </c>
      <c r="F903" s="16">
        <f>IF(Tableau1345[[#This Row],[Colonne1]]="","",F902+Tableau1345[[#This Row],[Colonne3]]-Tableau1345[[#This Row],[Colonne4]])</f>
        <v>768.84999999999775</v>
      </c>
    </row>
    <row r="904" spans="1:6" x14ac:dyDescent="0.25">
      <c r="A904" s="11"/>
      <c r="B904" t="s">
        <v>13</v>
      </c>
      <c r="C904" t="s">
        <v>379</v>
      </c>
      <c r="D904" s="33"/>
      <c r="E904" s="17">
        <v>2.5299999999999998</v>
      </c>
      <c r="F904" s="16">
        <f>IF(Tableau1345[[#This Row],[Colonne1]]="","",F903+Tableau1345[[#This Row],[Colonne3]]-Tableau1345[[#This Row],[Colonne4]])</f>
        <v>766.31999999999778</v>
      </c>
    </row>
    <row r="905" spans="1:6" x14ac:dyDescent="0.25">
      <c r="A905" s="11">
        <v>45246</v>
      </c>
      <c r="B905" t="s">
        <v>12</v>
      </c>
      <c r="D905" s="33"/>
      <c r="E905" s="17">
        <v>0.6</v>
      </c>
      <c r="F905" s="16">
        <f>IF(Tableau1345[[#This Row],[Colonne1]]="","",F904+Tableau1345[[#This Row],[Colonne3]]-Tableau1345[[#This Row],[Colonne4]])</f>
        <v>765.71999999999775</v>
      </c>
    </row>
    <row r="906" spans="1:6" x14ac:dyDescent="0.25">
      <c r="A906" s="11">
        <v>45247</v>
      </c>
      <c r="B906" t="s">
        <v>44</v>
      </c>
      <c r="C906" t="s">
        <v>45</v>
      </c>
      <c r="D906" s="33"/>
      <c r="E906" s="17">
        <v>98.59</v>
      </c>
      <c r="F906" s="16">
        <f>IF(Tableau1345[[#This Row],[Colonne1]]="","",F905+Tableau1345[[#This Row],[Colonne3]]-Tableau1345[[#This Row],[Colonne4]])</f>
        <v>667.12999999999772</v>
      </c>
    </row>
    <row r="907" spans="1:6" x14ac:dyDescent="0.25">
      <c r="A907" s="11"/>
      <c r="B907" t="s">
        <v>15</v>
      </c>
      <c r="C907" t="s">
        <v>151</v>
      </c>
      <c r="D907" s="33"/>
      <c r="E907" s="17">
        <v>34</v>
      </c>
      <c r="F907" s="16">
        <f>IF(Tableau1345[[#This Row],[Colonne1]]="","",F906+Tableau1345[[#This Row],[Colonne3]]-Tableau1345[[#This Row],[Colonne4]])</f>
        <v>633.12999999999772</v>
      </c>
    </row>
    <row r="908" spans="1:6" x14ac:dyDescent="0.25">
      <c r="A908" s="11"/>
      <c r="B908" t="s">
        <v>13</v>
      </c>
      <c r="C908" t="s">
        <v>477</v>
      </c>
      <c r="D908" s="33"/>
      <c r="E908" s="17">
        <v>26.4</v>
      </c>
      <c r="F908" s="16">
        <f>IF(Tableau1345[[#This Row],[Colonne1]]="","",F907+Tableau1345[[#This Row],[Colonne3]]-Tableau1345[[#This Row],[Colonne4]])</f>
        <v>606.72999999999774</v>
      </c>
    </row>
    <row r="909" spans="1:6" x14ac:dyDescent="0.25">
      <c r="A909" s="11"/>
      <c r="B909" t="s">
        <v>19</v>
      </c>
      <c r="C909" t="s">
        <v>375</v>
      </c>
      <c r="D909" s="33"/>
      <c r="E909" s="17">
        <v>17</v>
      </c>
      <c r="F909" s="16">
        <f>IF(Tableau1345[[#This Row],[Colonne1]]="","",F908+Tableau1345[[#This Row],[Colonne3]]-Tableau1345[[#This Row],[Colonne4]])</f>
        <v>589.72999999999774</v>
      </c>
    </row>
    <row r="910" spans="1:6" x14ac:dyDescent="0.25">
      <c r="A910" s="11"/>
      <c r="B910" t="s">
        <v>13</v>
      </c>
      <c r="C910" t="s">
        <v>17</v>
      </c>
      <c r="D910" s="33"/>
      <c r="E910" s="17">
        <v>15.73</v>
      </c>
      <c r="F910" s="16">
        <f>IF(Tableau1345[[#This Row],[Colonne1]]="","",F909+Tableau1345[[#This Row],[Colonne3]]-Tableau1345[[#This Row],[Colonne4]])</f>
        <v>573.99999999999773</v>
      </c>
    </row>
    <row r="911" spans="1:6" x14ac:dyDescent="0.25">
      <c r="A911" s="11"/>
      <c r="B911" t="s">
        <v>19</v>
      </c>
      <c r="C911" t="s">
        <v>93</v>
      </c>
      <c r="D911" s="33"/>
      <c r="E911" s="17">
        <v>9.3000000000000007</v>
      </c>
      <c r="F911" s="16">
        <f>IF(Tableau1345[[#This Row],[Colonne1]]="","",F910+Tableau1345[[#This Row],[Colonne3]]-Tableau1345[[#This Row],[Colonne4]])</f>
        <v>564.69999999999777</v>
      </c>
    </row>
    <row r="912" spans="1:6" x14ac:dyDescent="0.25">
      <c r="A912" s="11"/>
      <c r="B912" t="s">
        <v>6</v>
      </c>
      <c r="C912" t="s">
        <v>446</v>
      </c>
      <c r="D912" s="33"/>
      <c r="E912" s="17">
        <v>5.42</v>
      </c>
      <c r="F912" s="16">
        <f>IF(Tableau1345[[#This Row],[Colonne1]]="","",F911+Tableau1345[[#This Row],[Colonne3]]-Tableau1345[[#This Row],[Colonne4]])</f>
        <v>559.27999999999781</v>
      </c>
    </row>
    <row r="913" spans="1:7" x14ac:dyDescent="0.25">
      <c r="A913" s="11">
        <v>45248</v>
      </c>
      <c r="B913" t="s">
        <v>15</v>
      </c>
      <c r="C913" t="s">
        <v>422</v>
      </c>
      <c r="D913" s="33"/>
      <c r="E913" s="17">
        <v>32</v>
      </c>
      <c r="F913" s="16">
        <f>IF(Tableau1345[[#This Row],[Colonne1]]="","",F912+Tableau1345[[#This Row],[Colonne3]]-Tableau1345[[#This Row],[Colonne4]])</f>
        <v>527.27999999999781</v>
      </c>
      <c r="G913" s="61">
        <v>47</v>
      </c>
    </row>
    <row r="914" spans="1:7" x14ac:dyDescent="0.25">
      <c r="A914" s="11"/>
      <c r="B914" t="s">
        <v>276</v>
      </c>
      <c r="C914" t="s">
        <v>676</v>
      </c>
      <c r="D914" s="33"/>
      <c r="E914" s="17">
        <v>28.99</v>
      </c>
      <c r="F914" s="16">
        <f>IF(Tableau1345[[#This Row],[Colonne1]]="","",F913+Tableau1345[[#This Row],[Colonne3]]-Tableau1345[[#This Row],[Colonne4]])</f>
        <v>498.2899999999978</v>
      </c>
    </row>
    <row r="915" spans="1:7" x14ac:dyDescent="0.25">
      <c r="A915" s="11"/>
      <c r="B915" t="s">
        <v>13</v>
      </c>
      <c r="C915" t="s">
        <v>123</v>
      </c>
      <c r="D915" s="33"/>
      <c r="E915" s="17">
        <v>24.8</v>
      </c>
      <c r="F915" s="16">
        <f>IF(Tableau1345[[#This Row],[Colonne1]]="","",F914+Tableau1345[[#This Row],[Colonne3]]-Tableau1345[[#This Row],[Colonne4]])</f>
        <v>473.48999999999779</v>
      </c>
    </row>
    <row r="916" spans="1:7" x14ac:dyDescent="0.25">
      <c r="A916" s="11"/>
      <c r="B916" t="s">
        <v>13</v>
      </c>
      <c r="C916" t="s">
        <v>25</v>
      </c>
      <c r="D916" s="33"/>
      <c r="E916" s="17">
        <v>15.9</v>
      </c>
      <c r="F916" s="16">
        <f>IF(Tableau1345[[#This Row],[Colonne1]]="","",F915+Tableau1345[[#This Row],[Colonne3]]-Tableau1345[[#This Row],[Colonne4]])</f>
        <v>457.58999999999781</v>
      </c>
    </row>
    <row r="917" spans="1:7" x14ac:dyDescent="0.25">
      <c r="A917" s="11"/>
      <c r="B917" t="s">
        <v>12</v>
      </c>
      <c r="D917" s="33"/>
      <c r="E917" s="17">
        <v>2.15</v>
      </c>
      <c r="F917" s="16">
        <f>IF(Tableau1345[[#This Row],[Colonne1]]="","",F916+Tableau1345[[#This Row],[Colonne3]]-Tableau1345[[#This Row],[Colonne4]])</f>
        <v>455.43999999999784</v>
      </c>
    </row>
    <row r="918" spans="1:7" x14ac:dyDescent="0.25">
      <c r="A918" s="11">
        <v>45249</v>
      </c>
      <c r="B918" t="s">
        <v>12</v>
      </c>
      <c r="D918" s="33"/>
      <c r="E918" s="17">
        <v>0.31</v>
      </c>
      <c r="F918" s="16">
        <f>IF(Tableau1345[[#This Row],[Colonne1]]="","",F917+Tableau1345[[#This Row],[Colonne3]]-Tableau1345[[#This Row],[Colonne4]])</f>
        <v>455.12999999999784</v>
      </c>
    </row>
    <row r="919" spans="1:7" x14ac:dyDescent="0.25">
      <c r="A919" s="11">
        <v>45250</v>
      </c>
      <c r="B919" t="s">
        <v>57</v>
      </c>
      <c r="C919" t="s">
        <v>677</v>
      </c>
      <c r="D919" s="33">
        <v>12.88</v>
      </c>
      <c r="E919" s="17"/>
      <c r="F919" s="16">
        <f>IF(Tableau1345[[#This Row],[Colonne1]]="","",F918+Tableau1345[[#This Row],[Colonne3]]-Tableau1345[[#This Row],[Colonne4]])</f>
        <v>468.00999999999783</v>
      </c>
    </row>
    <row r="920" spans="1:7" x14ac:dyDescent="0.25">
      <c r="A920" s="11"/>
      <c r="B920" t="s">
        <v>42</v>
      </c>
      <c r="C920" t="s">
        <v>43</v>
      </c>
      <c r="D920" s="33"/>
      <c r="E920" s="17">
        <v>168</v>
      </c>
      <c r="F920" s="16">
        <f>IF(Tableau1345[[#This Row],[Colonne1]]="","",F919+Tableau1345[[#This Row],[Colonne3]]-Tableau1345[[#This Row],[Colonne4]])</f>
        <v>300.00999999999783</v>
      </c>
    </row>
    <row r="921" spans="1:7" x14ac:dyDescent="0.25">
      <c r="A921" s="11">
        <v>45252</v>
      </c>
      <c r="B921" t="s">
        <v>15</v>
      </c>
      <c r="C921" t="s">
        <v>558</v>
      </c>
      <c r="D921" s="33">
        <v>161.79</v>
      </c>
      <c r="E921" s="17"/>
      <c r="F921" s="16">
        <f>IF(Tableau1345[[#This Row],[Colonne1]]="","",F920+Tableau1345[[#This Row],[Colonne3]]-Tableau1345[[#This Row],[Colonne4]])</f>
        <v>461.79999999999779</v>
      </c>
    </row>
    <row r="922" spans="1:7" x14ac:dyDescent="0.25">
      <c r="A922" s="11"/>
      <c r="B922" t="s">
        <v>13</v>
      </c>
      <c r="C922" t="s">
        <v>14</v>
      </c>
      <c r="D922" s="33"/>
      <c r="E922" s="17">
        <v>141.44999999999999</v>
      </c>
      <c r="F922" s="16">
        <f>IF(Tableau1345[[#This Row],[Colonne1]]="","",F921+Tableau1345[[#This Row],[Colonne3]]-Tableau1345[[#This Row],[Colonne4]])</f>
        <v>320.34999999999781</v>
      </c>
    </row>
    <row r="923" spans="1:7" x14ac:dyDescent="0.25">
      <c r="A923" s="11">
        <v>45253</v>
      </c>
      <c r="B923" t="s">
        <v>4</v>
      </c>
      <c r="D923" s="33">
        <v>2247.56</v>
      </c>
      <c r="E923" s="17"/>
      <c r="F923" s="16">
        <f>IF(Tableau1345[[#This Row],[Colonne1]]="","",F922+Tableau1345[[#This Row],[Colonne3]]-Tableau1345[[#This Row],[Colonne4]])</f>
        <v>2567.9099999999976</v>
      </c>
    </row>
    <row r="924" spans="1:7" x14ac:dyDescent="0.25">
      <c r="A924" s="11"/>
      <c r="B924" t="s">
        <v>26</v>
      </c>
      <c r="C924" t="s">
        <v>27</v>
      </c>
      <c r="D924" s="33"/>
      <c r="E924" s="17">
        <v>215</v>
      </c>
      <c r="F924" s="16">
        <f>IF(Tableau1345[[#This Row],[Colonne1]]="","",F923+Tableau1345[[#This Row],[Colonne3]]-Tableau1345[[#This Row],[Colonne4]])</f>
        <v>2352.9099999999976</v>
      </c>
    </row>
    <row r="925" spans="1:7" x14ac:dyDescent="0.25">
      <c r="A925" s="11"/>
      <c r="B925" t="s">
        <v>12</v>
      </c>
      <c r="C925" t="s">
        <v>583</v>
      </c>
      <c r="D925" s="33"/>
      <c r="E925" s="17">
        <v>160</v>
      </c>
      <c r="F925" s="16">
        <f>IF(Tableau1345[[#This Row],[Colonne1]]="","",F924+Tableau1345[[#This Row],[Colonne3]]-Tableau1345[[#This Row],[Colonne4]])</f>
        <v>2192.9099999999976</v>
      </c>
    </row>
    <row r="926" spans="1:7" x14ac:dyDescent="0.25">
      <c r="A926" s="11"/>
      <c r="B926" t="s">
        <v>15</v>
      </c>
      <c r="C926" t="s">
        <v>489</v>
      </c>
      <c r="D926" s="33"/>
      <c r="E926" s="17">
        <v>87.86</v>
      </c>
      <c r="F926" s="16">
        <f>IF(Tableau1345[[#This Row],[Colonne1]]="","",F925+Tableau1345[[#This Row],[Colonne3]]-Tableau1345[[#This Row],[Colonne4]])</f>
        <v>2105.0499999999975</v>
      </c>
    </row>
    <row r="927" spans="1:7" x14ac:dyDescent="0.25">
      <c r="A927" s="11"/>
      <c r="B927" t="s">
        <v>15</v>
      </c>
      <c r="C927" t="s">
        <v>530</v>
      </c>
      <c r="D927" s="33"/>
      <c r="E927" s="17">
        <v>39.08</v>
      </c>
      <c r="F927" s="16">
        <f>IF(Tableau1345[[#This Row],[Colonne1]]="","",F926+Tableau1345[[#This Row],[Colonne3]]-Tableau1345[[#This Row],[Colonne4]])</f>
        <v>2065.9699999999975</v>
      </c>
    </row>
    <row r="928" spans="1:7" x14ac:dyDescent="0.25">
      <c r="A928" s="11"/>
      <c r="B928" t="s">
        <v>15</v>
      </c>
      <c r="C928" t="s">
        <v>530</v>
      </c>
      <c r="D928" s="33"/>
      <c r="E928" s="17">
        <v>21</v>
      </c>
      <c r="F928" s="16">
        <f>IF(Tableau1345[[#This Row],[Colonne1]]="","",F927+Tableau1345[[#This Row],[Colonne3]]-Tableau1345[[#This Row],[Colonne4]])</f>
        <v>2044.9699999999975</v>
      </c>
    </row>
    <row r="929" spans="1:14" x14ac:dyDescent="0.25">
      <c r="A929" s="11"/>
      <c r="B929" t="s">
        <v>29</v>
      </c>
      <c r="C929" t="s">
        <v>393</v>
      </c>
      <c r="D929" s="33"/>
      <c r="E929" s="17">
        <v>1</v>
      </c>
      <c r="F929" s="16">
        <f>IF(Tableau1345[[#This Row],[Colonne1]]="","",F928+Tableau1345[[#This Row],[Colonne3]]-Tableau1345[[#This Row],[Colonne4]])</f>
        <v>2043.9699999999975</v>
      </c>
    </row>
    <row r="930" spans="1:14" x14ac:dyDescent="0.25">
      <c r="A930" s="11">
        <v>45254</v>
      </c>
      <c r="B930" t="s">
        <v>13</v>
      </c>
      <c r="C930" t="s">
        <v>477</v>
      </c>
      <c r="D930" s="33"/>
      <c r="E930" s="17">
        <v>32.75</v>
      </c>
      <c r="F930" s="16">
        <f>IF(Tableau1345[[#This Row],[Colonne1]]="","",F929+Tableau1345[[#This Row],[Colonne3]]-Tableau1345[[#This Row],[Colonne4]])</f>
        <v>2011.2199999999975</v>
      </c>
    </row>
    <row r="931" spans="1:14" x14ac:dyDescent="0.25">
      <c r="A931" s="11"/>
      <c r="B931" t="s">
        <v>19</v>
      </c>
      <c r="C931" t="s">
        <v>318</v>
      </c>
      <c r="D931" s="33"/>
      <c r="E931" s="17">
        <v>11.1</v>
      </c>
      <c r="F931" s="16">
        <f>IF(Tableau1345[[#This Row],[Colonne1]]="","",F930+Tableau1345[[#This Row],[Colonne3]]-Tableau1345[[#This Row],[Colonne4]])</f>
        <v>2000.1199999999976</v>
      </c>
    </row>
    <row r="932" spans="1:14" x14ac:dyDescent="0.25">
      <c r="A932" s="11"/>
      <c r="B932" t="s">
        <v>15</v>
      </c>
      <c r="C932" t="s">
        <v>151</v>
      </c>
      <c r="D932" s="33"/>
      <c r="E932" s="17">
        <v>10.95</v>
      </c>
      <c r="F932" s="16">
        <f>IF(Tableau1345[[#This Row],[Colonne1]]="","",F931+Tableau1345[[#This Row],[Colonne3]]-Tableau1345[[#This Row],[Colonne4]])</f>
        <v>1989.1699999999976</v>
      </c>
    </row>
    <row r="933" spans="1:14" x14ac:dyDescent="0.25">
      <c r="A933" s="11"/>
      <c r="B933" t="s">
        <v>12</v>
      </c>
      <c r="D933" s="33"/>
      <c r="E933" s="17">
        <v>1.06</v>
      </c>
      <c r="F933" s="16">
        <f>IF(Tableau1345[[#This Row],[Colonne1]]="","",F932+Tableau1345[[#This Row],[Colonne3]]-Tableau1345[[#This Row],[Colonne4]])</f>
        <v>1988.1099999999976</v>
      </c>
    </row>
    <row r="934" spans="1:14" x14ac:dyDescent="0.25">
      <c r="A934" s="11"/>
      <c r="D934" s="33"/>
      <c r="E934" s="17"/>
      <c r="F934" s="16" t="str">
        <f>IF(Tableau1345[[#This Row],[Colonne1]]="","",F933+Tableau1345[[#This Row],[Colonne3]]-Tableau1345[[#This Row],[Colonne4]])</f>
        <v/>
      </c>
    </row>
    <row r="935" spans="1:14" x14ac:dyDescent="0.25">
      <c r="A935" s="11"/>
      <c r="D935" s="33"/>
      <c r="E935" s="17"/>
      <c r="F935" s="16" t="str">
        <f>IF(Tableau1345[[#This Row],[Colonne1]]="","",F934+Tableau1345[[#This Row],[Colonne3]]-Tableau1345[[#This Row],[Colonne4]])</f>
        <v/>
      </c>
    </row>
    <row r="936" spans="1:14" x14ac:dyDescent="0.25">
      <c r="A936" s="11"/>
      <c r="D936" s="33"/>
      <c r="E936" s="17"/>
      <c r="F936" s="16" t="str">
        <f>IF(Tableau1345[[#This Row],[Colonne1]]="","",F935+Tableau1345[[#This Row],[Colonne3]]-Tableau1345[[#This Row],[Colonne4]])</f>
        <v/>
      </c>
    </row>
    <row r="937" spans="1:14" x14ac:dyDescent="0.25">
      <c r="A937" s="11"/>
      <c r="D937" s="33"/>
      <c r="E937" s="17"/>
      <c r="F937" s="16" t="str">
        <f>IF(Tableau1345[[#This Row],[Colonne1]]="","",F936+Tableau1345[[#This Row],[Colonne3]]-Tableau1345[[#This Row],[Colonne4]])</f>
        <v/>
      </c>
    </row>
    <row r="938" spans="1:14" x14ac:dyDescent="0.25">
      <c r="A938" s="11"/>
      <c r="D938" s="33"/>
      <c r="E938" s="17"/>
      <c r="F938" s="16" t="str">
        <f>IF(Tableau1345[[#This Row],[Colonne1]]="","",F937+Tableau1345[[#This Row],[Colonne3]]-Tableau1345[[#This Row],[Colonne4]])</f>
        <v/>
      </c>
    </row>
    <row r="939" spans="1:14" x14ac:dyDescent="0.25">
      <c r="A939" s="11"/>
      <c r="D939" s="33"/>
      <c r="E939" s="17"/>
      <c r="F939" s="16" t="str">
        <f>IF(Tableau1345[[#This Row],[Colonne1]]="","",F938+Tableau1345[[#This Row],[Colonne3]]-Tableau1345[[#This Row],[Colonne4]])</f>
        <v/>
      </c>
    </row>
    <row r="940" spans="1:14" x14ac:dyDescent="0.25">
      <c r="A940" s="11"/>
      <c r="D940" s="33"/>
      <c r="E940" s="17"/>
      <c r="F940" s="16" t="str">
        <f>IF(Tableau1345[[#This Row],[Colonne1]]="","",F939+Tableau1345[[#This Row],[Colonne3]]-Tableau1345[[#This Row],[Colonne4]])</f>
        <v/>
      </c>
    </row>
    <row r="941" spans="1:14" ht="15.75" thickBot="1" x14ac:dyDescent="0.3">
      <c r="A941" s="11"/>
      <c r="D941" s="33"/>
      <c r="E941" s="17"/>
      <c r="F941" s="16" t="str">
        <f>IF(Tableau1345[[#This Row],[Colonne1]]="","",F940+Tableau1345[[#This Row],[Colonne3]]-Tableau1345[[#This Row],[Colonne4]])</f>
        <v/>
      </c>
    </row>
    <row r="942" spans="1:14" ht="15.75" thickTop="1" x14ac:dyDescent="0.25">
      <c r="A942" s="11"/>
      <c r="D942" s="33"/>
      <c r="E942" s="17"/>
      <c r="F942" s="16" t="str">
        <f>IF(Tableau1345[[#This Row],[Colonne1]]="","",F941+Tableau1345[[#This Row],[Colonne3]]-Tableau1345[[#This Row],[Colonne4]])</f>
        <v/>
      </c>
      <c r="H942" s="35"/>
      <c r="I942" s="36"/>
      <c r="J942" s="36"/>
      <c r="K942" s="36"/>
      <c r="L942" s="36"/>
      <c r="M942" s="36"/>
      <c r="N942" s="37"/>
    </row>
    <row r="943" spans="1:14" x14ac:dyDescent="0.25">
      <c r="A943" s="11"/>
      <c r="D943" s="33"/>
      <c r="E943" s="17"/>
      <c r="F943" s="16" t="str">
        <f>IF(Tableau1345[[#This Row],[Colonne1]]="","",F942+Tableau1345[[#This Row],[Colonne3]]-Tableau1345[[#This Row],[Colonne4]])</f>
        <v/>
      </c>
      <c r="H943" s="50" t="s">
        <v>13</v>
      </c>
      <c r="I943" s="51" t="s">
        <v>15</v>
      </c>
      <c r="J943" s="51" t="s">
        <v>29</v>
      </c>
      <c r="K943" s="51" t="s">
        <v>19</v>
      </c>
      <c r="L943" s="51" t="s">
        <v>12</v>
      </c>
      <c r="M943" s="51" t="s">
        <v>6</v>
      </c>
      <c r="N943" s="40"/>
    </row>
    <row r="944" spans="1:14" x14ac:dyDescent="0.25">
      <c r="A944" s="11"/>
      <c r="D944" s="33"/>
      <c r="E944" s="17"/>
      <c r="F944" s="16" t="str">
        <f>IF(Tableau1345[[#This Row],[Colonne1]]="","",F943+Tableau1345[[#This Row],[Colonne3]]-Tableau1345[[#This Row],[Colonne4]])</f>
        <v/>
      </c>
      <c r="H944" s="41">
        <f>SUMIF($B:$B,"Alimentation",$E:$E)</f>
        <v>8567.5399999999954</v>
      </c>
      <c r="I944" s="42">
        <f>(SUMIF($B:$B,"Santé",$E:$E))-(SUMIF($B:$B,"Santé",$D:$D))</f>
        <v>2329.0200000000013</v>
      </c>
      <c r="J944" s="42">
        <f>SUMIF($B:$B,"Auto",$E:$E)</f>
        <v>2808.82</v>
      </c>
      <c r="K944" s="42">
        <f>SUMIF($B:$B,"Librairie",$E:$E)</f>
        <v>536.50000000000034</v>
      </c>
      <c r="L944" s="42">
        <f>SUMIF($B:$B,"Epargne",$E:$E)</f>
        <v>2695.1700000000028</v>
      </c>
      <c r="M944" s="42">
        <f>SUMIF($B:$B,"Bricolage",$E:$E)</f>
        <v>167.36</v>
      </c>
      <c r="N944" s="40"/>
    </row>
    <row r="945" spans="1:14" x14ac:dyDescent="0.25">
      <c r="A945" s="11"/>
      <c r="D945" s="33"/>
      <c r="E945" s="17"/>
      <c r="F945" s="16" t="str">
        <f>IF(Tableau1345[[#This Row],[Colonne1]]="","",F944+Tableau1345[[#This Row],[Colonne3]]-Tableau1345[[#This Row],[Colonne4]])</f>
        <v/>
      </c>
      <c r="H945" s="43" t="s">
        <v>247</v>
      </c>
      <c r="I945" s="44"/>
      <c r="J945" s="44"/>
      <c r="K945" s="44"/>
      <c r="L945" s="44"/>
      <c r="M945" s="44"/>
      <c r="N945" s="40"/>
    </row>
    <row r="946" spans="1:14" x14ac:dyDescent="0.25">
      <c r="A946" s="11"/>
      <c r="D946" s="33"/>
      <c r="E946" s="17"/>
      <c r="F946" s="16" t="str">
        <f>IF(Tableau1345[[#This Row],[Colonne1]]="","",F945+Tableau1345[[#This Row],[Colonne3]]-Tableau1345[[#This Row],[Colonne4]])</f>
        <v/>
      </c>
      <c r="H946" s="53">
        <f ca="1">H944/(MONTH(TODAY()))</f>
        <v>778.86727272727228</v>
      </c>
      <c r="I946" s="54">
        <f t="shared" ref="I946:M946" ca="1" si="0">I944/(MONTH(TODAY()))</f>
        <v>211.72909090909104</v>
      </c>
      <c r="J946" s="54">
        <f t="shared" ca="1" si="0"/>
        <v>255.34727272727275</v>
      </c>
      <c r="K946" s="54">
        <f t="shared" ca="1" si="0"/>
        <v>48.772727272727302</v>
      </c>
      <c r="L946" s="54">
        <f t="shared" ca="1" si="0"/>
        <v>245.01545454545479</v>
      </c>
      <c r="M946" s="54">
        <f t="shared" ca="1" si="0"/>
        <v>15.214545454545457</v>
      </c>
      <c r="N946" s="40"/>
    </row>
    <row r="947" spans="1:14" x14ac:dyDescent="0.25">
      <c r="A947" s="11"/>
      <c r="D947" s="33"/>
      <c r="E947" s="17"/>
      <c r="F947" s="16" t="str">
        <f>IF(Tableau1345[[#This Row],[Colonne1]]="","",F946+Tableau1345[[#This Row],[Colonne3]]-Tableau1345[[#This Row],[Colonne4]])</f>
        <v/>
      </c>
      <c r="H947" s="79">
        <f ca="1">H944/(WEEKNUM(TODAY()))</f>
        <v>178.49041666666656</v>
      </c>
      <c r="I947" s="80">
        <f ca="1">I944/(WEEKNUM(TODAY()))</f>
        <v>48.52125000000003</v>
      </c>
      <c r="J947" s="80">
        <f t="shared" ref="J947:M947" ca="1" si="1">J944/(WEEKNUM(TODAY()))</f>
        <v>58.517083333333339</v>
      </c>
      <c r="K947" s="80">
        <f t="shared" ca="1" si="1"/>
        <v>11.177083333333341</v>
      </c>
      <c r="L947" s="80">
        <f t="shared" ca="1" si="1"/>
        <v>56.149375000000056</v>
      </c>
      <c r="M947" s="80">
        <f t="shared" ca="1" si="1"/>
        <v>3.4866666666666668</v>
      </c>
      <c r="N947" s="40" t="s">
        <v>592</v>
      </c>
    </row>
    <row r="948" spans="1:14" x14ac:dyDescent="0.25">
      <c r="A948" s="11"/>
      <c r="D948" s="33"/>
      <c r="E948" s="17"/>
      <c r="F948" s="16" t="str">
        <f>IF(Tableau1345[[#This Row],[Colonne1]]="","",F947+Tableau1345[[#This Row],[Colonne3]]-Tableau1345[[#This Row],[Colonne4]])</f>
        <v/>
      </c>
      <c r="H948" s="50" t="s">
        <v>120</v>
      </c>
      <c r="I948" s="51" t="s">
        <v>243</v>
      </c>
      <c r="J948" s="51" t="s">
        <v>250</v>
      </c>
      <c r="K948" s="51" t="s">
        <v>26</v>
      </c>
      <c r="L948" s="52" t="s">
        <v>132</v>
      </c>
      <c r="M948" s="51" t="s">
        <v>135</v>
      </c>
      <c r="N948" s="40"/>
    </row>
    <row r="949" spans="1:14" x14ac:dyDescent="0.25">
      <c r="A949" s="11"/>
      <c r="D949" s="33"/>
      <c r="E949" s="17"/>
      <c r="F949" s="16" t="str">
        <f>IF(Tableau1345[[#This Row],[Colonne1]]="","",F948+Tableau1345[[#This Row],[Colonne3]]-Tableau1345[[#This Row],[Colonne4]])</f>
        <v/>
      </c>
      <c r="H949" s="41">
        <f>SUMIF($B:$B,"Loisirs",$E:$E)</f>
        <v>385.21000000000004</v>
      </c>
      <c r="I949" s="42">
        <f>SUMIF($B:$B,"jardin",$E:$E)</f>
        <v>596.36000000000013</v>
      </c>
      <c r="J949" s="42">
        <f>SUMIF($B:$B,"Chauffage",$E:$E)</f>
        <v>1062.8</v>
      </c>
      <c r="K949" s="42">
        <f>SUMIF($B:$B,"Assurances",$E:$E)</f>
        <v>2357.29</v>
      </c>
      <c r="L949" s="42">
        <f>(SUMIF($B:$B,"Téléphone",$E:$E))+(SUMIF($B:$B,"Telephone",$E:$E))</f>
        <v>1133.79</v>
      </c>
      <c r="M949" s="42">
        <f>SUMIF($B:$B,"Famille",$E:$E)</f>
        <v>588.20999999999992</v>
      </c>
      <c r="N949" s="40"/>
    </row>
    <row r="950" spans="1:14" x14ac:dyDescent="0.25">
      <c r="A950" s="11"/>
      <c r="D950" s="33"/>
      <c r="E950" s="17"/>
      <c r="F950" s="16" t="str">
        <f>IF(Tableau1345[[#This Row],[Colonne1]]="","",F949+Tableau1345[[#This Row],[Colonne3]]-Tableau1345[[#This Row],[Colonne4]])</f>
        <v/>
      </c>
      <c r="H950" s="43" t="s">
        <v>247</v>
      </c>
      <c r="I950" s="44"/>
      <c r="J950" s="44"/>
      <c r="K950" s="44"/>
      <c r="L950" s="44"/>
      <c r="M950" s="44"/>
      <c r="N950" s="40"/>
    </row>
    <row r="951" spans="1:14" x14ac:dyDescent="0.25">
      <c r="A951" s="11"/>
      <c r="D951" s="33"/>
      <c r="E951" s="17"/>
      <c r="F951" s="16" t="str">
        <f>IF(Tableau1345[[#This Row],[Colonne1]]="","",F950+Tableau1345[[#This Row],[Colonne3]]-Tableau1345[[#This Row],[Colonne4]])</f>
        <v/>
      </c>
      <c r="H951" s="53">
        <f ca="1">H949/MONTH(TODAY())</f>
        <v>35.019090909090913</v>
      </c>
      <c r="I951" s="54">
        <f t="shared" ref="I951:L951" ca="1" si="2">I949/MONTH(TODAY())</f>
        <v>54.214545454545465</v>
      </c>
      <c r="J951" s="54">
        <f ca="1">J949/MONTH(TODAY())</f>
        <v>96.61818181818181</v>
      </c>
      <c r="K951" s="54">
        <f t="shared" ca="1" si="2"/>
        <v>214.29909090909089</v>
      </c>
      <c r="L951" s="54">
        <f t="shared" ca="1" si="2"/>
        <v>103.07181818181817</v>
      </c>
      <c r="M951" s="54">
        <f ca="1">M949/MONTH(TODAY())</f>
        <v>53.473636363636359</v>
      </c>
      <c r="N951" s="40"/>
    </row>
    <row r="952" spans="1:14" x14ac:dyDescent="0.25">
      <c r="A952" s="11"/>
      <c r="D952" s="33"/>
      <c r="E952" s="17"/>
      <c r="F952" s="16" t="str">
        <f>IF(Tableau1345[[#This Row],[Colonne1]]="","",F951+Tableau1345[[#This Row],[Colonne3]]-Tableau1345[[#This Row],[Colonne4]])</f>
        <v/>
      </c>
      <c r="H952" s="45">
        <f ca="1">H949/(WEEKNUM(TODAY()))</f>
        <v>8.0252083333333335</v>
      </c>
      <c r="I952" s="45">
        <f t="shared" ref="I952:M952" ca="1" si="3">I949/(WEEKNUM(TODAY()))</f>
        <v>12.42416666666667</v>
      </c>
      <c r="J952" s="45">
        <f t="shared" ca="1" si="3"/>
        <v>22.141666666666666</v>
      </c>
      <c r="K952" s="45">
        <f t="shared" ca="1" si="3"/>
        <v>49.110208333333333</v>
      </c>
      <c r="L952" s="45">
        <f t="shared" ca="1" si="3"/>
        <v>23.620625</v>
      </c>
      <c r="M952" s="45">
        <f t="shared" ca="1" si="3"/>
        <v>12.254374999999998</v>
      </c>
      <c r="N952" s="40" t="s">
        <v>592</v>
      </c>
    </row>
    <row r="953" spans="1:14" x14ac:dyDescent="0.25">
      <c r="A953" s="11"/>
      <c r="D953" s="33"/>
      <c r="E953" s="17"/>
      <c r="F953" s="16" t="str">
        <f>IF(Tableau1345[[#This Row],[Colonne1]]="","",F952+Tableau1345[[#This Row],[Colonne3]]-Tableau1345[[#This Row],[Colonne4]])</f>
        <v/>
      </c>
      <c r="H953" s="50" t="s">
        <v>49</v>
      </c>
      <c r="I953" s="51" t="s">
        <v>4</v>
      </c>
      <c r="J953" s="51" t="s">
        <v>356</v>
      </c>
      <c r="K953" s="51" t="s">
        <v>33</v>
      </c>
      <c r="L953" s="51" t="s">
        <v>19</v>
      </c>
      <c r="M953" s="51" t="s">
        <v>276</v>
      </c>
      <c r="N953" s="40"/>
    </row>
    <row r="954" spans="1:14" x14ac:dyDescent="0.25">
      <c r="A954" s="11"/>
      <c r="D954" s="33"/>
      <c r="E954" s="17"/>
      <c r="F954" s="16" t="str">
        <f>IF(Tableau1345[[#This Row],[Colonne1]]="","",F953+Tableau1345[[#This Row],[Colonne3]]-Tableau1345[[#This Row],[Colonne4]])</f>
        <v/>
      </c>
      <c r="H954" s="41">
        <f>SUMIF($B:$B,"Taxes",$E:$E)</f>
        <v>791.05</v>
      </c>
      <c r="I954" s="42">
        <f>SUMIF($B:$B,"Pension",$D:$D)</f>
        <v>24931.27</v>
      </c>
      <c r="J954" s="42">
        <f>SUMIF($B:$B,"Assurances",$D:$D)</f>
        <v>0</v>
      </c>
      <c r="K954" s="42">
        <f>SUMIF(B:B,"Banque",E:E)</f>
        <v>1136.6400000000001</v>
      </c>
      <c r="L954" s="42">
        <f>SUMIF($B:$B,"Librairie",$E:$E)</f>
        <v>536.50000000000034</v>
      </c>
      <c r="M954" s="42">
        <f>SUMIF($B:$B,"Maison",$E:$E)</f>
        <v>1177.7900000000002</v>
      </c>
      <c r="N954" s="40"/>
    </row>
    <row r="955" spans="1:14" x14ac:dyDescent="0.25">
      <c r="A955" s="11"/>
      <c r="D955" s="33"/>
      <c r="E955" s="17"/>
      <c r="F955" s="16" t="str">
        <f>IF(Tableau1345[[#This Row],[Colonne1]]="","",F954+Tableau1345[[#This Row],[Colonne3]]-Tableau1345[[#This Row],[Colonne4]])</f>
        <v/>
      </c>
      <c r="H955" s="43" t="s">
        <v>247</v>
      </c>
      <c r="I955" s="44"/>
      <c r="J955" s="44"/>
      <c r="K955" s="44"/>
      <c r="L955" s="44"/>
      <c r="M955" s="44"/>
      <c r="N955" s="40"/>
    </row>
    <row r="956" spans="1:14" x14ac:dyDescent="0.25">
      <c r="A956" s="11"/>
      <c r="D956" s="33"/>
      <c r="E956" s="17"/>
      <c r="F956" s="16" t="str">
        <f>IF(Tableau1345[[#This Row],[Colonne1]]="","",F955+Tableau1345[[#This Row],[Colonne3]]-Tableau1345[[#This Row],[Colonne4]])</f>
        <v/>
      </c>
      <c r="H956" s="43"/>
      <c r="I956" s="44"/>
      <c r="J956" s="44"/>
      <c r="K956" s="44"/>
      <c r="L956" s="44"/>
      <c r="M956" s="44"/>
      <c r="N956" s="40"/>
    </row>
    <row r="957" spans="1:14" x14ac:dyDescent="0.25">
      <c r="A957" s="11"/>
      <c r="D957" s="33"/>
      <c r="E957" s="17"/>
      <c r="F957" s="16" t="str">
        <f>IF(Tableau1345[[#This Row],[Colonne1]]="","",F956+Tableau1345[[#This Row],[Colonne3]]-Tableau1345[[#This Row],[Colonne4]])</f>
        <v/>
      </c>
      <c r="H957" s="53"/>
      <c r="I957" s="54">
        <f ca="1">I954/MONTH(TODAY())</f>
        <v>2266.4790909090912</v>
      </c>
      <c r="J957" s="54">
        <f ca="1">J954/MONTH(TODAY())</f>
        <v>0</v>
      </c>
      <c r="K957" s="54">
        <f ca="1">K954/MONTH(TODAY())</f>
        <v>103.3309090909091</v>
      </c>
      <c r="L957" s="54">
        <f ca="1">L954/MONTH(TODAY())</f>
        <v>48.772727272727302</v>
      </c>
      <c r="M957" s="54">
        <f ca="1">M954/MONTH(TODAY())</f>
        <v>107.0718181818182</v>
      </c>
      <c r="N957" s="40"/>
    </row>
    <row r="958" spans="1:14" x14ac:dyDescent="0.25">
      <c r="A958" s="11"/>
      <c r="D958" s="33"/>
      <c r="E958" s="17"/>
      <c r="F958" s="16" t="str">
        <f>IF(Tableau1345[[#This Row],[Colonne1]]="","",F957+Tableau1345[[#This Row],[Colonne3]]-Tableau1345[[#This Row],[Colonne4]])</f>
        <v/>
      </c>
      <c r="H958" s="45">
        <f ca="1">H954/(WEEKNUM(TODAY()))</f>
        <v>16.480208333333334</v>
      </c>
      <c r="I958" s="45">
        <f t="shared" ref="I958:M958" ca="1" si="4">I954/(WEEKNUM(TODAY()))</f>
        <v>519.40145833333338</v>
      </c>
      <c r="J958" s="45">
        <f t="shared" ca="1" si="4"/>
        <v>0</v>
      </c>
      <c r="K958" s="45">
        <f t="shared" ca="1" si="4"/>
        <v>23.680000000000003</v>
      </c>
      <c r="L958" s="45">
        <f t="shared" ca="1" si="4"/>
        <v>11.177083333333341</v>
      </c>
      <c r="M958" s="45">
        <f t="shared" ca="1" si="4"/>
        <v>24.537291666666672</v>
      </c>
      <c r="N958" s="40" t="s">
        <v>592</v>
      </c>
    </row>
    <row r="959" spans="1:14" x14ac:dyDescent="0.25">
      <c r="A959" s="11"/>
      <c r="D959" s="33"/>
      <c r="E959" s="17"/>
      <c r="F959" s="16" t="str">
        <f>IF(Tableau1345[[#This Row],[Colonne1]]="","",F958+Tableau1345[[#This Row],[Colonne3]]-Tableau1345[[#This Row],[Colonne4]])</f>
        <v/>
      </c>
      <c r="H959" s="50" t="s">
        <v>146</v>
      </c>
      <c r="I959" s="51" t="s">
        <v>42</v>
      </c>
      <c r="J959" s="51" t="s">
        <v>163</v>
      </c>
      <c r="K959" s="51" t="s">
        <v>88</v>
      </c>
      <c r="L959" s="51" t="s">
        <v>218</v>
      </c>
      <c r="M959" s="51" t="s">
        <v>189</v>
      </c>
      <c r="N959" s="40"/>
    </row>
    <row r="960" spans="1:14" x14ac:dyDescent="0.25">
      <c r="A960" s="11"/>
      <c r="D960" s="33"/>
      <c r="E960" s="17"/>
      <c r="F960" s="16" t="str">
        <f>IF(Tableau1345[[#This Row],[Colonne1]]="","",F959+Tableau1345[[#This Row],[Colonne3]]-Tableau1345[[#This Row],[Colonne4]])</f>
        <v/>
      </c>
      <c r="H960" s="41">
        <f>SUMIF($B:$B,"Privé",$D:$D)</f>
        <v>974.21</v>
      </c>
      <c r="I960" s="42">
        <f>SUMIF($B:$B,"Electricité",$E:$E)</f>
        <v>1800</v>
      </c>
      <c r="J960" s="42">
        <f>SUMIF($B:$B,"Habillement",$E:$E)</f>
        <v>336.55000000000007</v>
      </c>
      <c r="K960" s="42">
        <f>SUMIF($B:$B,"Eaux",$E:$E)</f>
        <v>585.91999999999996</v>
      </c>
      <c r="L960" s="42">
        <f>SUMIF($B:$B,"TOM",$E:$E)</f>
        <v>75</v>
      </c>
      <c r="M960" s="42">
        <f>SUMIF($B:$B,"Cotisations",$E:$E)</f>
        <v>17.45</v>
      </c>
      <c r="N960" s="40"/>
    </row>
    <row r="961" spans="1:14" x14ac:dyDescent="0.25">
      <c r="A961" s="11"/>
      <c r="D961" s="33"/>
      <c r="E961" s="17"/>
      <c r="F961" s="16" t="str">
        <f>IF(Tableau1345[[#This Row],[Colonne1]]="","",F960+Tableau1345[[#This Row],[Colonne3]]-Tableau1345[[#This Row],[Colonne4]])</f>
        <v/>
      </c>
      <c r="H961" s="43" t="s">
        <v>247</v>
      </c>
      <c r="I961" s="44"/>
      <c r="J961" s="44"/>
      <c r="K961" s="44"/>
      <c r="L961" s="44"/>
      <c r="M961" s="44"/>
      <c r="N961" s="40"/>
    </row>
    <row r="962" spans="1:14" x14ac:dyDescent="0.25">
      <c r="A962" s="11"/>
      <c r="D962" s="33"/>
      <c r="E962" s="17"/>
      <c r="F962" s="16" t="str">
        <f>IF(Tableau1345[[#This Row],[Colonne1]]="","",F961+Tableau1345[[#This Row],[Colonne3]]-Tableau1345[[#This Row],[Colonne4]])</f>
        <v/>
      </c>
      <c r="H962" s="55"/>
      <c r="I962" s="54">
        <f ca="1">I960/MONTH(TODAY())</f>
        <v>163.63636363636363</v>
      </c>
      <c r="J962" s="54">
        <f t="shared" ref="J962:M962" ca="1" si="5">J960/MONTH(TODAY())</f>
        <v>30.595454545454551</v>
      </c>
      <c r="K962" s="54">
        <f t="shared" ca="1" si="5"/>
        <v>53.265454545454539</v>
      </c>
      <c r="L962" s="54">
        <f t="shared" ca="1" si="5"/>
        <v>6.8181818181818183</v>
      </c>
      <c r="M962" s="54">
        <f t="shared" ca="1" si="5"/>
        <v>1.5863636363636362</v>
      </c>
      <c r="N962" s="40"/>
    </row>
    <row r="963" spans="1:14" x14ac:dyDescent="0.25">
      <c r="A963" s="11"/>
      <c r="D963" s="33"/>
      <c r="E963" s="17"/>
      <c r="F963" s="16" t="str">
        <f>IF(Tableau1345[[#This Row],[Colonne1]]="","",F962+Tableau1345[[#This Row],[Colonne3]]-Tableau1345[[#This Row],[Colonne4]])</f>
        <v/>
      </c>
      <c r="H963" s="45">
        <f ca="1">H960/(WEEKNUM(TODAY()))</f>
        <v>20.296041666666667</v>
      </c>
      <c r="I963" s="45">
        <f t="shared" ref="I963:M963" ca="1" si="6">I960/(WEEKNUM(TODAY()))</f>
        <v>37.5</v>
      </c>
      <c r="J963" s="45">
        <f t="shared" ca="1" si="6"/>
        <v>7.0114583333333345</v>
      </c>
      <c r="K963" s="45">
        <f t="shared" ca="1" si="6"/>
        <v>12.206666666666665</v>
      </c>
      <c r="L963" s="45">
        <f t="shared" ca="1" si="6"/>
        <v>1.5625</v>
      </c>
      <c r="M963" s="45">
        <f t="shared" ca="1" si="6"/>
        <v>0.36354166666666665</v>
      </c>
      <c r="N963" s="40" t="s">
        <v>592</v>
      </c>
    </row>
    <row r="964" spans="1:14" x14ac:dyDescent="0.25">
      <c r="A964" s="11"/>
      <c r="D964" s="33"/>
      <c r="E964" s="17"/>
      <c r="F964" s="16" t="str">
        <f>IF(Tableau1345[[#This Row],[Colonne1]]="","",F963+Tableau1345[[#This Row],[Colonne3]]-Tableau1345[[#This Row],[Colonne4]])</f>
        <v/>
      </c>
      <c r="H964" s="50" t="s">
        <v>57</v>
      </c>
      <c r="I964" s="51"/>
      <c r="J964" s="51"/>
      <c r="K964" s="51"/>
      <c r="L964" s="51"/>
      <c r="M964" s="51"/>
      <c r="N964" s="40"/>
    </row>
    <row r="965" spans="1:14" x14ac:dyDescent="0.25">
      <c r="A965" s="11"/>
      <c r="D965" s="33"/>
      <c r="E965" s="17"/>
      <c r="F965" s="16" t="str">
        <f>IF(Tableau1345[[#This Row],[Colonne1]]="","",F964+Tableau1345[[#This Row],[Colonne3]]-Tableau1345[[#This Row],[Colonne4]])</f>
        <v/>
      </c>
      <c r="H965" s="41">
        <f>SUMIF($B:$B,"Mutuelle",$D:$D)</f>
        <v>1863.0200000000002</v>
      </c>
      <c r="I965" s="42"/>
      <c r="J965" s="42"/>
      <c r="K965" s="42"/>
      <c r="L965" s="42"/>
      <c r="M965" s="42"/>
      <c r="N965" s="40"/>
    </row>
    <row r="966" spans="1:14" x14ac:dyDescent="0.25">
      <c r="A966" s="11"/>
      <c r="D966" s="33"/>
      <c r="E966" s="17"/>
      <c r="F966" s="16" t="str">
        <f>IF(Tableau1345[[#This Row],[Colonne1]]="","",F965+Tableau1345[[#This Row],[Colonne3]]-Tableau1345[[#This Row],[Colonne4]])</f>
        <v/>
      </c>
      <c r="H966" s="50" t="s">
        <v>245</v>
      </c>
      <c r="I966" s="51" t="s">
        <v>246</v>
      </c>
      <c r="J966" s="44"/>
      <c r="K966" s="44"/>
      <c r="L966" s="44"/>
      <c r="M966" s="44"/>
      <c r="N966" s="40"/>
    </row>
    <row r="967" spans="1:14" x14ac:dyDescent="0.25">
      <c r="A967" s="11"/>
      <c r="D967" s="33"/>
      <c r="E967" s="17"/>
      <c r="F967" s="16" t="str">
        <f>IF(Tableau1345[[#This Row],[Colonne1]]="","",F966+Tableau1345[[#This Row],[Colonne3]]-Tableau1345[[#This Row],[Colonne4]])</f>
        <v/>
      </c>
      <c r="H967" s="41"/>
      <c r="I967" s="42"/>
      <c r="J967" s="44"/>
      <c r="K967" s="44"/>
      <c r="L967" s="44"/>
      <c r="M967" s="44"/>
      <c r="N967" s="40"/>
    </row>
    <row r="968" spans="1:14" x14ac:dyDescent="0.25">
      <c r="A968" s="11"/>
      <c r="D968" s="33"/>
      <c r="E968" s="17"/>
      <c r="F968" s="16" t="str">
        <f>IF(Tableau1345[[#This Row],[Colonne1]]="","",F967+Tableau1345[[#This Row],[Colonne3]]-Tableau1345[[#This Row],[Colonne4]])</f>
        <v/>
      </c>
      <c r="H968" s="41">
        <f>SUM(E:E)</f>
        <v>37137.26</v>
      </c>
      <c r="I968" s="42">
        <f>SUM(D:D)</f>
        <v>37966.819999999992</v>
      </c>
      <c r="J968" s="44" t="s">
        <v>269</v>
      </c>
      <c r="K968" s="44">
        <f>I968-H968</f>
        <v>829.5599999999904</v>
      </c>
      <c r="L968" s="44"/>
      <c r="M968" s="44"/>
      <c r="N968" s="40"/>
    </row>
    <row r="969" spans="1:14" x14ac:dyDescent="0.25">
      <c r="A969" s="11"/>
      <c r="D969" s="33"/>
      <c r="E969" s="17"/>
      <c r="F969" s="16" t="str">
        <f>IF(Tableau1345[[#This Row],[Colonne1]]="","",F968+Tableau1345[[#This Row],[Colonne3]]-Tableau1345[[#This Row],[Colonne4]])</f>
        <v/>
      </c>
      <c r="H969" s="81" t="s">
        <v>247</v>
      </c>
      <c r="I969" s="82"/>
      <c r="J969" s="46">
        <f ca="1">I970-H970</f>
        <v>75.414545454544623</v>
      </c>
      <c r="K969" s="44"/>
      <c r="L969" s="44"/>
      <c r="M969" s="44"/>
      <c r="N969" s="40"/>
    </row>
    <row r="970" spans="1:14" x14ac:dyDescent="0.25">
      <c r="A970" s="11"/>
      <c r="D970" s="33"/>
      <c r="E970" s="17"/>
      <c r="F970" s="16" t="str">
        <f>IF(Tableau1345[[#This Row],[Colonne1]]="","",F969+Tableau1345[[#This Row],[Colonne3]]-Tableau1345[[#This Row],[Colonne4]])</f>
        <v/>
      </c>
      <c r="H970" s="45">
        <f ca="1">H968/MONTH(TODAY())</f>
        <v>3376.1145454545458</v>
      </c>
      <c r="I970" s="46">
        <f ca="1">I968/MONTH(TODAY())</f>
        <v>3451.5290909090904</v>
      </c>
      <c r="J970" s="44"/>
      <c r="K970" s="44"/>
      <c r="L970" s="44"/>
      <c r="M970" s="44"/>
      <c r="N970" s="40"/>
    </row>
    <row r="971" spans="1:14" x14ac:dyDescent="0.25">
      <c r="A971" s="11"/>
      <c r="D971" s="33"/>
      <c r="E971" s="17"/>
      <c r="F971" s="16" t="str">
        <f>IF(Tableau1345[[#This Row],[Colonne1]]="","",F970+Tableau1345[[#This Row],[Colonne3]]-Tableau1345[[#This Row],[Colonne4]])</f>
        <v/>
      </c>
      <c r="H971" s="43"/>
      <c r="I971" s="44"/>
      <c r="J971" s="44"/>
      <c r="K971" s="44"/>
      <c r="L971" s="44"/>
      <c r="M971" s="44"/>
      <c r="N971" s="40"/>
    </row>
    <row r="972" spans="1:14" x14ac:dyDescent="0.25">
      <c r="A972" s="11"/>
      <c r="D972" s="33"/>
      <c r="E972" s="17"/>
      <c r="F972" s="16" t="str">
        <f>IF(Tableau1345[[#This Row],[Colonne1]]="","",F971+Tableau1345[[#This Row],[Colonne3]]-Tableau1345[[#This Row],[Colonne4]])</f>
        <v/>
      </c>
      <c r="H972" s="43"/>
      <c r="I972" s="44"/>
      <c r="J972" s="44"/>
      <c r="K972" s="44"/>
      <c r="L972" s="44"/>
      <c r="M972" s="44"/>
      <c r="N972" s="40"/>
    </row>
    <row r="973" spans="1:14" ht="15.75" thickBot="1" x14ac:dyDescent="0.3">
      <c r="A973" s="11"/>
      <c r="D973" s="33"/>
      <c r="E973" s="17"/>
      <c r="F973" s="16" t="str">
        <f>IF(Tableau1345[[#This Row],[Colonne1]]="","",F972+Tableau1345[[#This Row],[Colonne3]]-Tableau1345[[#This Row],[Colonne4]])</f>
        <v/>
      </c>
      <c r="H973" s="47"/>
      <c r="I973" s="48"/>
      <c r="J973" s="48"/>
      <c r="K973" s="48"/>
      <c r="L973" s="48"/>
      <c r="M973" s="48"/>
      <c r="N973" s="49"/>
    </row>
    <row r="974" spans="1:14" ht="15.75" thickTop="1" x14ac:dyDescent="0.25">
      <c r="A974" s="11"/>
      <c r="D974" s="33"/>
      <c r="E974" s="17"/>
      <c r="F974" s="16" t="str">
        <f>IF(Tableau1345[[#This Row],[Colonne1]]="","",F973+Tableau1345[[#This Row],[Colonne3]]-Tableau1345[[#This Row],[Colonne4]])</f>
        <v/>
      </c>
    </row>
    <row r="975" spans="1:14" ht="15.75" thickBot="1" x14ac:dyDescent="0.3">
      <c r="A975" s="11"/>
      <c r="D975" s="33"/>
      <c r="E975" s="17"/>
      <c r="F975" s="16" t="str">
        <f>IF(Tableau1345[[#This Row],[Colonne1]]="","",F974+Tableau1345[[#This Row],[Colonne3]]-Tableau1345[[#This Row],[Colonne4]])</f>
        <v/>
      </c>
    </row>
    <row r="976" spans="1:14" x14ac:dyDescent="0.25">
      <c r="A976" s="11"/>
      <c r="D976" s="33"/>
      <c r="E976" s="17"/>
      <c r="F976" s="16" t="str">
        <f>IF(Tableau1345[[#This Row],[Colonne1]]="","",F975+Tableau1345[[#This Row],[Colonne3]]-Tableau1345[[#This Row],[Colonne4]])</f>
        <v/>
      </c>
      <c r="H976" s="83" t="s">
        <v>387</v>
      </c>
      <c r="I976" s="84"/>
      <c r="J976" s="84"/>
      <c r="K976" s="85" t="s">
        <v>385</v>
      </c>
    </row>
    <row r="977" spans="1:11" x14ac:dyDescent="0.25">
      <c r="A977" s="11"/>
      <c r="D977" s="33"/>
      <c r="E977" s="17"/>
      <c r="F977" s="16" t="str">
        <f>IF(Tableau1345[[#This Row],[Colonne1]]="","",F976+Tableau1345[[#This Row],[Colonne3]]-Tableau1345[[#This Row],[Colonne4]])</f>
        <v/>
      </c>
      <c r="H977" s="86" t="s">
        <v>386</v>
      </c>
      <c r="I977" s="29"/>
      <c r="J977" s="29">
        <f>SUMIF($C$3:$C$1300,"Gregoire",$E$3:$E$1300)</f>
        <v>651.94999999999982</v>
      </c>
      <c r="K977" s="87">
        <f ca="1">J977/(WEEKNUM(TODAY()))</f>
        <v>13.582291666666663</v>
      </c>
    </row>
    <row r="978" spans="1:11" x14ac:dyDescent="0.25">
      <c r="A978" s="11"/>
      <c r="D978" s="33"/>
      <c r="E978" s="17"/>
      <c r="F978" s="16" t="str">
        <f>IF(Tableau1345[[#This Row],[Colonne1]]="","",F977+Tableau1345[[#This Row],[Colonne3]]-Tableau1345[[#This Row],[Colonne4]])</f>
        <v/>
      </c>
      <c r="H978" s="86" t="s">
        <v>384</v>
      </c>
      <c r="I978" s="29"/>
      <c r="J978" s="29">
        <f>SUMIF($C$3:$C$1300,"Buttiens",$E$3:$E$1300)</f>
        <v>225.73999999999998</v>
      </c>
      <c r="K978" s="87">
        <f t="shared" ref="K978:K990" ca="1" si="7">J978/(WEEKNUM(TODAY()))</f>
        <v>4.702916666666666</v>
      </c>
    </row>
    <row r="979" spans="1:11" x14ac:dyDescent="0.25">
      <c r="A979" s="11"/>
      <c r="D979" s="33"/>
      <c r="E979" s="17"/>
      <c r="F979" s="16" t="str">
        <f>IF(Tableau1345[[#This Row],[Colonne1]]="","",F978+Tableau1345[[#This Row],[Colonne3]]-Tableau1345[[#This Row],[Colonne4]])</f>
        <v/>
      </c>
      <c r="H979" s="86" t="s">
        <v>14</v>
      </c>
      <c r="I979" s="29"/>
      <c r="J979" s="29">
        <f>SUMIF($C$3:$C$1300,"Colruyt",$E$3:$E$1300)</f>
        <v>5573.49</v>
      </c>
      <c r="K979" s="87">
        <f t="shared" ca="1" si="7"/>
        <v>116.114375</v>
      </c>
    </row>
    <row r="980" spans="1:11" x14ac:dyDescent="0.25">
      <c r="A980" s="11"/>
      <c r="D980" s="33"/>
      <c r="E980" s="17"/>
      <c r="F980" s="16" t="str">
        <f>IF(Tableau1345[[#This Row],[Colonne1]]="","",F979+Tableau1345[[#This Row],[Colonne3]]-Tableau1345[[#This Row],[Colonne4]])</f>
        <v/>
      </c>
      <c r="H980" s="86" t="s">
        <v>477</v>
      </c>
      <c r="I980" s="29"/>
      <c r="J980" s="29">
        <f>SUMIF($C$3:$C$1300,"Evrard",$E$3:$E$1300)</f>
        <v>828.67999999999984</v>
      </c>
      <c r="K980" s="87">
        <f t="shared" ca="1" si="7"/>
        <v>17.264166666666664</v>
      </c>
    </row>
    <row r="981" spans="1:11" x14ac:dyDescent="0.25">
      <c r="A981" s="11"/>
      <c r="D981" s="33"/>
      <c r="E981" s="17"/>
      <c r="F981" s="16" t="str">
        <f>IF(Tableau1345[[#This Row],[Colonne1]]="","",F980+Tableau1345[[#This Row],[Colonne3]]-Tableau1345[[#This Row],[Colonne4]])</f>
        <v/>
      </c>
      <c r="H981" s="86" t="s">
        <v>17</v>
      </c>
      <c r="I981" s="29"/>
      <c r="J981" s="29">
        <f>SUMIF($C$3:$C$1300,"Delhaize",$E$3:$E$1300)</f>
        <v>361.6699999999999</v>
      </c>
      <c r="K981" s="87">
        <f t="shared" ca="1" si="7"/>
        <v>7.5347916666666643</v>
      </c>
    </row>
    <row r="982" spans="1:11" x14ac:dyDescent="0.25">
      <c r="A982" s="11"/>
      <c r="D982" s="33"/>
      <c r="E982" s="17"/>
      <c r="F982" s="16" t="str">
        <f>IF(Tableau1345[[#This Row],[Colonne1]]="","",F981+Tableau1345[[#This Row],[Colonne3]]-Tableau1345[[#This Row],[Colonne4]])</f>
        <v/>
      </c>
      <c r="H982" s="86" t="s">
        <v>273</v>
      </c>
      <c r="I982" s="29"/>
      <c r="J982" s="29">
        <f>SUMIF($C$3:$C$1300,"Intermarché",$E$3:$E$1300)</f>
        <v>11.2</v>
      </c>
      <c r="K982" s="87">
        <f t="shared" ca="1" si="7"/>
        <v>0.23333333333333331</v>
      </c>
    </row>
    <row r="983" spans="1:11" x14ac:dyDescent="0.25">
      <c r="A983" s="11"/>
      <c r="D983" s="33"/>
      <c r="E983" s="17"/>
      <c r="F983" s="16" t="str">
        <f>IF(Tableau1345[[#This Row],[Colonne1]]="","",F982+Tableau1345[[#This Row],[Colonne3]]-Tableau1345[[#This Row],[Colonne4]])</f>
        <v/>
      </c>
      <c r="H983" s="86" t="s">
        <v>124</v>
      </c>
      <c r="I983" s="29"/>
      <c r="J983" s="29">
        <f>SUMIF($C$3:$C$1300,"Aldi",$E$3:$E$1300)</f>
        <v>38.18</v>
      </c>
      <c r="K983" s="87">
        <f t="shared" ca="1" si="7"/>
        <v>0.79541666666666666</v>
      </c>
    </row>
    <row r="984" spans="1:11" x14ac:dyDescent="0.25">
      <c r="A984" s="11"/>
      <c r="D984" s="33"/>
      <c r="E984" s="17"/>
      <c r="F984" s="16" t="str">
        <f>IF(Tableau1345[[#This Row],[Colonne1]]="","",F983+Tableau1345[[#This Row],[Colonne3]]-Tableau1345[[#This Row],[Colonne4]])</f>
        <v/>
      </c>
      <c r="H984" s="86" t="s">
        <v>79</v>
      </c>
      <c r="I984" s="29"/>
      <c r="J984" s="29">
        <f>SUMIF($C$3:$C$1300,"Okay",$E$3:$E$1300)</f>
        <v>129.60999999999999</v>
      </c>
      <c r="K984" s="87">
        <f t="shared" ca="1" si="7"/>
        <v>2.7002083333333329</v>
      </c>
    </row>
    <row r="985" spans="1:11" x14ac:dyDescent="0.25">
      <c r="A985" s="11"/>
      <c r="D985" s="33"/>
      <c r="E985" s="17"/>
      <c r="F985" s="16" t="str">
        <f>IF(Tableau1345[[#This Row],[Colonne1]]="","",F984+Tableau1345[[#This Row],[Colonne3]]-Tableau1345[[#This Row],[Colonne4]])</f>
        <v/>
      </c>
      <c r="H985" s="86" t="s">
        <v>123</v>
      </c>
      <c r="I985" s="29"/>
      <c r="J985" s="29">
        <f>SUMIF($C$3:$C$1300,"Délice du pain",$E$3:$E$1300)</f>
        <v>175.60000000000002</v>
      </c>
      <c r="K985" s="87">
        <f t="shared" ca="1" si="7"/>
        <v>3.6583333333333337</v>
      </c>
    </row>
    <row r="986" spans="1:11" x14ac:dyDescent="0.25">
      <c r="A986" s="11"/>
      <c r="D986" s="33"/>
      <c r="E986" s="17"/>
      <c r="F986" s="16" t="str">
        <f>IF(Tableau1345[[#This Row],[Colonne1]]="","",F985+Tableau1345[[#This Row],[Colonne3]]-Tableau1345[[#This Row],[Colonne4]])</f>
        <v/>
      </c>
      <c r="H986" s="86" t="s">
        <v>416</v>
      </c>
      <c r="I986" s="29"/>
      <c r="J986" s="29">
        <f>SUM(J977:J985)</f>
        <v>7996.119999999999</v>
      </c>
      <c r="K986" s="87">
        <f t="shared" ca="1" si="7"/>
        <v>166.58583333333331</v>
      </c>
    </row>
    <row r="987" spans="1:11" x14ac:dyDescent="0.25">
      <c r="A987" s="11"/>
      <c r="D987" s="33"/>
      <c r="E987" s="17"/>
      <c r="F987" s="16" t="str">
        <f>IF(Tableau1345[[#This Row],[Colonne1]]="","",F986+Tableau1345[[#This Row],[Colonne3]]-Tableau1345[[#This Row],[Colonne4]])</f>
        <v/>
      </c>
      <c r="H987" s="86"/>
      <c r="I987" s="29"/>
      <c r="J987" s="29"/>
      <c r="K987" s="87"/>
    </row>
    <row r="988" spans="1:11" x14ac:dyDescent="0.25">
      <c r="A988" s="11"/>
      <c r="D988" s="33"/>
      <c r="E988" s="17"/>
      <c r="F988" s="16" t="str">
        <f>IF(Tableau1345[[#This Row],[Colonne1]]="","",F987+Tableau1345[[#This Row],[Colonne3]]-Tableau1345[[#This Row],[Colonne4]])</f>
        <v/>
      </c>
      <c r="H988" s="86"/>
      <c r="I988" s="29"/>
      <c r="J988" s="29"/>
      <c r="K988" s="87"/>
    </row>
    <row r="989" spans="1:11" x14ac:dyDescent="0.25">
      <c r="A989" s="11"/>
      <c r="D989" s="33"/>
      <c r="E989" s="17"/>
      <c r="F989" s="16" t="str">
        <f>IF(Tableau1345[[#This Row],[Colonne1]]="","",F988+Tableau1345[[#This Row],[Colonne3]]-Tableau1345[[#This Row],[Colonne4]])</f>
        <v/>
      </c>
      <c r="H989" s="86" t="s">
        <v>393</v>
      </c>
      <c r="I989" s="29"/>
      <c r="J989" s="29">
        <f>SUMIF($C$3:$C$1300,"Parking CHC",$E$3:$E$1300)</f>
        <v>42</v>
      </c>
      <c r="K989" s="87">
        <f t="shared" ca="1" si="7"/>
        <v>0.875</v>
      </c>
    </row>
    <row r="990" spans="1:11" ht="15.75" thickBot="1" x14ac:dyDescent="0.3">
      <c r="A990" s="11"/>
      <c r="D990" s="33"/>
      <c r="E990" s="17"/>
      <c r="F990" s="16" t="str">
        <f>IF(Tableau1345[[#This Row],[Colonne1]]="","",F989+Tableau1345[[#This Row],[Colonne3]]-Tableau1345[[#This Row],[Colonne4]])</f>
        <v/>
      </c>
      <c r="H990" s="88" t="s">
        <v>12</v>
      </c>
      <c r="I990" s="89"/>
      <c r="J990" s="89">
        <f>SUMIF($B$3:$B$1300,"Epargne",$E$3:$E$1300)</f>
        <v>2695.1700000000028</v>
      </c>
      <c r="K990" s="90">
        <f t="shared" ca="1" si="7"/>
        <v>56.149375000000056</v>
      </c>
    </row>
    <row r="991" spans="1:11" x14ac:dyDescent="0.25">
      <c r="A991" s="11"/>
      <c r="D991" s="33"/>
      <c r="E991" s="17"/>
      <c r="F991" s="16" t="str">
        <f>IF(Tableau1345[[#This Row],[Colonne1]]="","",F990+Tableau1345[[#This Row],[Colonne3]]-Tableau1345[[#This Row],[Colonne4]])</f>
        <v/>
      </c>
    </row>
    <row r="992" spans="1:11" x14ac:dyDescent="0.25">
      <c r="A992" s="11"/>
      <c r="D992" s="33"/>
      <c r="E992" s="17"/>
      <c r="F992" s="16" t="str">
        <f>IF(Tableau1345[[#This Row],[Colonne1]]="","",F991+Tableau1345[[#This Row],[Colonne3]]-Tableau1345[[#This Row],[Colonne4]])</f>
        <v/>
      </c>
    </row>
    <row r="993" spans="1:6" x14ac:dyDescent="0.25">
      <c r="A993" s="11"/>
      <c r="D993" s="33"/>
      <c r="E993" s="17"/>
      <c r="F993" s="16" t="str">
        <f>IF(Tableau1345[[#This Row],[Colonne1]]="","",F992+Tableau1345[[#This Row],[Colonne3]]-Tableau1345[[#This Row],[Colonne4]])</f>
        <v/>
      </c>
    </row>
    <row r="994" spans="1:6" x14ac:dyDescent="0.25">
      <c r="A994" s="11"/>
      <c r="D994" s="33"/>
      <c r="E994" s="17"/>
      <c r="F994" s="16" t="str">
        <f>IF(Tableau1345[[#This Row],[Colonne1]]="","",F993+Tableau1345[[#This Row],[Colonne3]]-Tableau1345[[#This Row],[Colonne4]])</f>
        <v/>
      </c>
    </row>
    <row r="995" spans="1:6" x14ac:dyDescent="0.25">
      <c r="A995" s="11"/>
      <c r="D995" s="33"/>
      <c r="E995" s="17"/>
      <c r="F995" s="16" t="str">
        <f>IF(Tableau1345[[#This Row],[Colonne1]]="","",F994+Tableau1345[[#This Row],[Colonne3]]-Tableau1345[[#This Row],[Colonne4]])</f>
        <v/>
      </c>
    </row>
    <row r="996" spans="1:6" x14ac:dyDescent="0.25">
      <c r="A996" s="11"/>
      <c r="D996" s="33"/>
      <c r="E996" s="17"/>
      <c r="F996" s="16" t="str">
        <f>IF(Tableau1345[[#This Row],[Colonne1]]="","",F995+Tableau1345[[#This Row],[Colonne3]]-Tableau1345[[#This Row],[Colonne4]])</f>
        <v/>
      </c>
    </row>
    <row r="997" spans="1:6" x14ac:dyDescent="0.25">
      <c r="A997" s="11"/>
      <c r="D997" s="33"/>
      <c r="E997" s="17"/>
      <c r="F997" s="16" t="str">
        <f>IF(Tableau1345[[#This Row],[Colonne1]]="","",F996+Tableau1345[[#This Row],[Colonne3]]-Tableau1345[[#This Row],[Colonne4]])</f>
        <v/>
      </c>
    </row>
    <row r="998" spans="1:6" x14ac:dyDescent="0.25">
      <c r="A998" s="11"/>
      <c r="D998" s="33"/>
      <c r="E998" s="17"/>
      <c r="F998" s="16" t="str">
        <f>IF(Tableau1345[[#This Row],[Colonne1]]="","",F997+Tableau1345[[#This Row],[Colonne3]]-Tableau1345[[#This Row],[Colonne4]])</f>
        <v/>
      </c>
    </row>
    <row r="999" spans="1:6" x14ac:dyDescent="0.25">
      <c r="A999" s="11"/>
      <c r="D999" s="33"/>
      <c r="E999" s="17"/>
      <c r="F999" s="16" t="str">
        <f>IF(Tableau1345[[#This Row],[Colonne1]]="","",F998+Tableau1345[[#This Row],[Colonne3]]-Tableau1345[[#This Row],[Colonne4]])</f>
        <v/>
      </c>
    </row>
    <row r="1000" spans="1:6" x14ac:dyDescent="0.25">
      <c r="A1000" s="11"/>
      <c r="D1000" s="33"/>
      <c r="E1000" s="17"/>
      <c r="F1000" s="16" t="str">
        <f t="shared" ref="F1000" si="8">IF(B1000="","",F999+D1000-E1000)</f>
        <v/>
      </c>
    </row>
    <row r="1001" spans="1:6" x14ac:dyDescent="0.25">
      <c r="E1001" s="16" t="str">
        <f>IF(A1001="","",#REF!+C1001-D1001)</f>
        <v/>
      </c>
    </row>
    <row r="1002" spans="1:6" x14ac:dyDescent="0.25">
      <c r="E1002" s="16" t="str">
        <f t="shared" ref="E1002:E1008" si="9">IF(A1002="","",E1001+C1002-D1002)</f>
        <v/>
      </c>
    </row>
    <row r="1003" spans="1:6" x14ac:dyDescent="0.25">
      <c r="E1003" s="16" t="str">
        <f t="shared" si="9"/>
        <v/>
      </c>
    </row>
    <row r="1004" spans="1:6" x14ac:dyDescent="0.25">
      <c r="E1004" s="16" t="str">
        <f t="shared" si="9"/>
        <v/>
      </c>
    </row>
    <row r="1005" spans="1:6" x14ac:dyDescent="0.25">
      <c r="E1005" s="16" t="str">
        <f t="shared" si="9"/>
        <v/>
      </c>
    </row>
    <row r="1006" spans="1:6" x14ac:dyDescent="0.25">
      <c r="E1006" s="16" t="str">
        <f t="shared" si="9"/>
        <v/>
      </c>
    </row>
    <row r="1007" spans="1:6" x14ac:dyDescent="0.25">
      <c r="E1007" s="16" t="str">
        <f t="shared" si="9"/>
        <v/>
      </c>
    </row>
    <row r="1008" spans="1:6" x14ac:dyDescent="0.25">
      <c r="E1008" s="16" t="str">
        <f t="shared" si="9"/>
        <v/>
      </c>
    </row>
    <row r="1009" spans="5:5" x14ac:dyDescent="0.25">
      <c r="E1009" s="16" t="str">
        <f>IF(A1009="","",#REF!+C1009-D1009)</f>
        <v/>
      </c>
    </row>
    <row r="1010" spans="5:5" x14ac:dyDescent="0.25">
      <c r="E1010" s="16" t="str">
        <f t="shared" ref="E1010:E1073" si="10">IF(A1010="","",E1009+C1010-D1010)</f>
        <v/>
      </c>
    </row>
    <row r="1011" spans="5:5" x14ac:dyDescent="0.25">
      <c r="E1011" s="16" t="str">
        <f t="shared" si="10"/>
        <v/>
      </c>
    </row>
    <row r="1012" spans="5:5" x14ac:dyDescent="0.25">
      <c r="E1012" s="16" t="str">
        <f t="shared" si="10"/>
        <v/>
      </c>
    </row>
    <row r="1013" spans="5:5" x14ac:dyDescent="0.25">
      <c r="E1013" s="16" t="str">
        <f t="shared" si="10"/>
        <v/>
      </c>
    </row>
    <row r="1014" spans="5:5" x14ac:dyDescent="0.25">
      <c r="E1014" s="16" t="str">
        <f t="shared" si="10"/>
        <v/>
      </c>
    </row>
    <row r="1015" spans="5:5" x14ac:dyDescent="0.25">
      <c r="E1015" s="16" t="str">
        <f t="shared" si="10"/>
        <v/>
      </c>
    </row>
    <row r="1016" spans="5:5" x14ac:dyDescent="0.25">
      <c r="E1016" s="16" t="str">
        <f t="shared" si="10"/>
        <v/>
      </c>
    </row>
    <row r="1017" spans="5:5" x14ac:dyDescent="0.25">
      <c r="E1017" s="16" t="str">
        <f t="shared" si="10"/>
        <v/>
      </c>
    </row>
    <row r="1018" spans="5:5" x14ac:dyDescent="0.25">
      <c r="E1018" s="16" t="str">
        <f t="shared" si="10"/>
        <v/>
      </c>
    </row>
    <row r="1019" spans="5:5" x14ac:dyDescent="0.25">
      <c r="E1019" s="16" t="str">
        <f t="shared" si="10"/>
        <v/>
      </c>
    </row>
    <row r="1020" spans="5:5" x14ac:dyDescent="0.25">
      <c r="E1020" s="16" t="str">
        <f t="shared" si="10"/>
        <v/>
      </c>
    </row>
    <row r="1021" spans="5:5" x14ac:dyDescent="0.25">
      <c r="E1021" s="16" t="str">
        <f t="shared" si="10"/>
        <v/>
      </c>
    </row>
    <row r="1022" spans="5:5" x14ac:dyDescent="0.25">
      <c r="E1022" s="16" t="str">
        <f t="shared" si="10"/>
        <v/>
      </c>
    </row>
    <row r="1023" spans="5:5" x14ac:dyDescent="0.25">
      <c r="E1023" s="16" t="str">
        <f t="shared" si="10"/>
        <v/>
      </c>
    </row>
    <row r="1024" spans="5:5" x14ac:dyDescent="0.25">
      <c r="E1024" s="16" t="str">
        <f t="shared" si="10"/>
        <v/>
      </c>
    </row>
    <row r="1025" spans="5:5" x14ac:dyDescent="0.25">
      <c r="E1025" s="16" t="str">
        <f t="shared" si="10"/>
        <v/>
      </c>
    </row>
    <row r="1026" spans="5:5" x14ac:dyDescent="0.25">
      <c r="E1026" s="16" t="str">
        <f t="shared" si="10"/>
        <v/>
      </c>
    </row>
    <row r="1027" spans="5:5" x14ac:dyDescent="0.25">
      <c r="E1027" s="16" t="str">
        <f t="shared" si="10"/>
        <v/>
      </c>
    </row>
    <row r="1028" spans="5:5" x14ac:dyDescent="0.25">
      <c r="E1028" s="16" t="str">
        <f t="shared" si="10"/>
        <v/>
      </c>
    </row>
    <row r="1029" spans="5:5" x14ac:dyDescent="0.25">
      <c r="E1029" s="16" t="str">
        <f t="shared" si="10"/>
        <v/>
      </c>
    </row>
    <row r="1030" spans="5:5" x14ac:dyDescent="0.25">
      <c r="E1030" s="16" t="str">
        <f t="shared" si="10"/>
        <v/>
      </c>
    </row>
    <row r="1031" spans="5:5" x14ac:dyDescent="0.25">
      <c r="E1031" s="16" t="str">
        <f t="shared" si="10"/>
        <v/>
      </c>
    </row>
    <row r="1032" spans="5:5" x14ac:dyDescent="0.25">
      <c r="E1032" s="16" t="str">
        <f t="shared" si="10"/>
        <v/>
      </c>
    </row>
    <row r="1033" spans="5:5" x14ac:dyDescent="0.25">
      <c r="E1033" s="16" t="str">
        <f t="shared" si="10"/>
        <v/>
      </c>
    </row>
    <row r="1034" spans="5:5" x14ac:dyDescent="0.25">
      <c r="E1034" s="16" t="str">
        <f t="shared" si="10"/>
        <v/>
      </c>
    </row>
    <row r="1035" spans="5:5" x14ac:dyDescent="0.25">
      <c r="E1035" s="16" t="str">
        <f t="shared" si="10"/>
        <v/>
      </c>
    </row>
    <row r="1036" spans="5:5" x14ac:dyDescent="0.25">
      <c r="E1036" s="16" t="str">
        <f t="shared" si="10"/>
        <v/>
      </c>
    </row>
    <row r="1037" spans="5:5" x14ac:dyDescent="0.25">
      <c r="E1037" s="16" t="str">
        <f t="shared" si="10"/>
        <v/>
      </c>
    </row>
    <row r="1038" spans="5:5" x14ac:dyDescent="0.25">
      <c r="E1038" s="16" t="str">
        <f t="shared" si="10"/>
        <v/>
      </c>
    </row>
    <row r="1039" spans="5:5" x14ac:dyDescent="0.25">
      <c r="E1039" s="16" t="str">
        <f t="shared" si="10"/>
        <v/>
      </c>
    </row>
    <row r="1040" spans="5:5" x14ac:dyDescent="0.25">
      <c r="E1040" s="16" t="str">
        <f t="shared" si="10"/>
        <v/>
      </c>
    </row>
    <row r="1041" spans="5:5" x14ac:dyDescent="0.25">
      <c r="E1041" s="16" t="str">
        <f t="shared" si="10"/>
        <v/>
      </c>
    </row>
    <row r="1042" spans="5:5" x14ac:dyDescent="0.25">
      <c r="E1042" s="16" t="str">
        <f t="shared" si="10"/>
        <v/>
      </c>
    </row>
    <row r="1043" spans="5:5" x14ac:dyDescent="0.25">
      <c r="E1043" s="16" t="str">
        <f t="shared" si="10"/>
        <v/>
      </c>
    </row>
    <row r="1044" spans="5:5" x14ac:dyDescent="0.25">
      <c r="E1044" s="16" t="str">
        <f t="shared" si="10"/>
        <v/>
      </c>
    </row>
    <row r="1045" spans="5:5" x14ac:dyDescent="0.25">
      <c r="E1045" s="16" t="str">
        <f t="shared" si="10"/>
        <v/>
      </c>
    </row>
    <row r="1046" spans="5:5" x14ac:dyDescent="0.25">
      <c r="E1046" s="16" t="str">
        <f t="shared" si="10"/>
        <v/>
      </c>
    </row>
    <row r="1047" spans="5:5" x14ac:dyDescent="0.25">
      <c r="E1047" s="16" t="str">
        <f t="shared" si="10"/>
        <v/>
      </c>
    </row>
    <row r="1048" spans="5:5" x14ac:dyDescent="0.25">
      <c r="E1048" s="16" t="str">
        <f t="shared" si="10"/>
        <v/>
      </c>
    </row>
    <row r="1049" spans="5:5" x14ac:dyDescent="0.25">
      <c r="E1049" s="16" t="str">
        <f t="shared" si="10"/>
        <v/>
      </c>
    </row>
    <row r="1050" spans="5:5" x14ac:dyDescent="0.25">
      <c r="E1050" s="16" t="str">
        <f t="shared" si="10"/>
        <v/>
      </c>
    </row>
    <row r="1051" spans="5:5" x14ac:dyDescent="0.25">
      <c r="E1051" s="16" t="str">
        <f t="shared" si="10"/>
        <v/>
      </c>
    </row>
    <row r="1052" spans="5:5" x14ac:dyDescent="0.25">
      <c r="E1052" s="16" t="str">
        <f t="shared" si="10"/>
        <v/>
      </c>
    </row>
    <row r="1053" spans="5:5" x14ac:dyDescent="0.25">
      <c r="E1053" s="16" t="str">
        <f t="shared" si="10"/>
        <v/>
      </c>
    </row>
    <row r="1054" spans="5:5" x14ac:dyDescent="0.25">
      <c r="E1054" s="16" t="str">
        <f t="shared" si="10"/>
        <v/>
      </c>
    </row>
    <row r="1055" spans="5:5" x14ac:dyDescent="0.25">
      <c r="E1055" s="16" t="str">
        <f t="shared" si="10"/>
        <v/>
      </c>
    </row>
    <row r="1056" spans="5:5" x14ac:dyDescent="0.25">
      <c r="E1056" s="16" t="str">
        <f t="shared" si="10"/>
        <v/>
      </c>
    </row>
    <row r="1057" spans="5:5" x14ac:dyDescent="0.25">
      <c r="E1057" s="16" t="str">
        <f t="shared" si="10"/>
        <v/>
      </c>
    </row>
    <row r="1058" spans="5:5" x14ac:dyDescent="0.25">
      <c r="E1058" s="16" t="str">
        <f t="shared" si="10"/>
        <v/>
      </c>
    </row>
    <row r="1059" spans="5:5" x14ac:dyDescent="0.25">
      <c r="E1059" s="16" t="str">
        <f t="shared" si="10"/>
        <v/>
      </c>
    </row>
    <row r="1060" spans="5:5" x14ac:dyDescent="0.25">
      <c r="E1060" s="16" t="str">
        <f t="shared" si="10"/>
        <v/>
      </c>
    </row>
    <row r="1061" spans="5:5" x14ac:dyDescent="0.25">
      <c r="E1061" s="16" t="str">
        <f t="shared" si="10"/>
        <v/>
      </c>
    </row>
    <row r="1062" spans="5:5" x14ac:dyDescent="0.25">
      <c r="E1062" s="16" t="str">
        <f t="shared" si="10"/>
        <v/>
      </c>
    </row>
    <row r="1063" spans="5:5" x14ac:dyDescent="0.25">
      <c r="E1063" s="16" t="str">
        <f t="shared" si="10"/>
        <v/>
      </c>
    </row>
    <row r="1064" spans="5:5" x14ac:dyDescent="0.25">
      <c r="E1064" s="16" t="str">
        <f t="shared" si="10"/>
        <v/>
      </c>
    </row>
    <row r="1065" spans="5:5" x14ac:dyDescent="0.25">
      <c r="E1065" s="16" t="str">
        <f t="shared" si="10"/>
        <v/>
      </c>
    </row>
    <row r="1066" spans="5:5" x14ac:dyDescent="0.25">
      <c r="E1066" s="16" t="str">
        <f t="shared" si="10"/>
        <v/>
      </c>
    </row>
    <row r="1067" spans="5:5" x14ac:dyDescent="0.25">
      <c r="E1067" s="16" t="str">
        <f t="shared" si="10"/>
        <v/>
      </c>
    </row>
    <row r="1068" spans="5:5" x14ac:dyDescent="0.25">
      <c r="E1068" s="16" t="str">
        <f t="shared" si="10"/>
        <v/>
      </c>
    </row>
    <row r="1069" spans="5:5" x14ac:dyDescent="0.25">
      <c r="E1069" s="16" t="str">
        <f t="shared" si="10"/>
        <v/>
      </c>
    </row>
    <row r="1070" spans="5:5" x14ac:dyDescent="0.25">
      <c r="E1070" s="16" t="str">
        <f t="shared" si="10"/>
        <v/>
      </c>
    </row>
    <row r="1071" spans="5:5" x14ac:dyDescent="0.25">
      <c r="E1071" s="16" t="str">
        <f t="shared" si="10"/>
        <v/>
      </c>
    </row>
    <row r="1072" spans="5:5" x14ac:dyDescent="0.25">
      <c r="E1072" s="16" t="str">
        <f t="shared" si="10"/>
        <v/>
      </c>
    </row>
    <row r="1073" spans="5:5" x14ac:dyDescent="0.25">
      <c r="E1073" s="16" t="str">
        <f t="shared" si="10"/>
        <v/>
      </c>
    </row>
    <row r="1074" spans="5:5" x14ac:dyDescent="0.25">
      <c r="E1074" s="16" t="str">
        <f t="shared" ref="E1074:E1137" si="11">IF(A1074="","",E1073+C1074-D1074)</f>
        <v/>
      </c>
    </row>
    <row r="1075" spans="5:5" x14ac:dyDescent="0.25">
      <c r="E1075" s="16" t="str">
        <f t="shared" si="11"/>
        <v/>
      </c>
    </row>
    <row r="1076" spans="5:5" x14ac:dyDescent="0.25">
      <c r="E1076" s="16" t="str">
        <f t="shared" si="11"/>
        <v/>
      </c>
    </row>
    <row r="1077" spans="5:5" x14ac:dyDescent="0.25">
      <c r="E1077" s="16" t="str">
        <f t="shared" si="11"/>
        <v/>
      </c>
    </row>
    <row r="1078" spans="5:5" x14ac:dyDescent="0.25">
      <c r="E1078" s="16" t="str">
        <f t="shared" si="11"/>
        <v/>
      </c>
    </row>
    <row r="1079" spans="5:5" x14ac:dyDescent="0.25">
      <c r="E1079" s="16" t="str">
        <f t="shared" si="11"/>
        <v/>
      </c>
    </row>
    <row r="1080" spans="5:5" x14ac:dyDescent="0.25">
      <c r="E1080" s="16" t="str">
        <f t="shared" si="11"/>
        <v/>
      </c>
    </row>
    <row r="1081" spans="5:5" x14ac:dyDescent="0.25">
      <c r="E1081" s="16" t="str">
        <f t="shared" si="11"/>
        <v/>
      </c>
    </row>
    <row r="1082" spans="5:5" x14ac:dyDescent="0.25">
      <c r="E1082" s="16" t="str">
        <f t="shared" si="11"/>
        <v/>
      </c>
    </row>
    <row r="1083" spans="5:5" x14ac:dyDescent="0.25">
      <c r="E1083" s="16" t="str">
        <f t="shared" si="11"/>
        <v/>
      </c>
    </row>
    <row r="1084" spans="5:5" x14ac:dyDescent="0.25">
      <c r="E1084" s="16" t="str">
        <f t="shared" si="11"/>
        <v/>
      </c>
    </row>
    <row r="1085" spans="5:5" x14ac:dyDescent="0.25">
      <c r="E1085" s="16" t="str">
        <f t="shared" si="11"/>
        <v/>
      </c>
    </row>
    <row r="1086" spans="5:5" x14ac:dyDescent="0.25">
      <c r="E1086" s="16" t="str">
        <f t="shared" si="11"/>
        <v/>
      </c>
    </row>
    <row r="1087" spans="5:5" x14ac:dyDescent="0.25">
      <c r="E1087" s="16" t="str">
        <f t="shared" si="11"/>
        <v/>
      </c>
    </row>
    <row r="1088" spans="5:5" x14ac:dyDescent="0.25">
      <c r="E1088" s="16" t="str">
        <f t="shared" si="11"/>
        <v/>
      </c>
    </row>
    <row r="1089" spans="5:5" x14ac:dyDescent="0.25">
      <c r="E1089" s="16" t="str">
        <f t="shared" si="11"/>
        <v/>
      </c>
    </row>
    <row r="1090" spans="5:5" x14ac:dyDescent="0.25">
      <c r="E1090" s="16" t="str">
        <f t="shared" si="11"/>
        <v/>
      </c>
    </row>
    <row r="1091" spans="5:5" x14ac:dyDescent="0.25">
      <c r="E1091" s="16" t="str">
        <f t="shared" si="11"/>
        <v/>
      </c>
    </row>
    <row r="1092" spans="5:5" x14ac:dyDescent="0.25">
      <c r="E1092" s="16" t="str">
        <f t="shared" si="11"/>
        <v/>
      </c>
    </row>
    <row r="1093" spans="5:5" x14ac:dyDescent="0.25">
      <c r="E1093" s="16" t="str">
        <f t="shared" si="11"/>
        <v/>
      </c>
    </row>
    <row r="1094" spans="5:5" x14ac:dyDescent="0.25">
      <c r="E1094" s="16" t="str">
        <f t="shared" si="11"/>
        <v/>
      </c>
    </row>
    <row r="1095" spans="5:5" x14ac:dyDescent="0.25">
      <c r="E1095" s="16" t="str">
        <f t="shared" si="11"/>
        <v/>
      </c>
    </row>
    <row r="1096" spans="5:5" x14ac:dyDescent="0.25">
      <c r="E1096" s="16" t="str">
        <f t="shared" si="11"/>
        <v/>
      </c>
    </row>
    <row r="1097" spans="5:5" x14ac:dyDescent="0.25">
      <c r="E1097" s="16" t="str">
        <f t="shared" si="11"/>
        <v/>
      </c>
    </row>
    <row r="1098" spans="5:5" x14ac:dyDescent="0.25">
      <c r="E1098" s="16" t="str">
        <f t="shared" si="11"/>
        <v/>
      </c>
    </row>
    <row r="1099" spans="5:5" x14ac:dyDescent="0.25">
      <c r="E1099" s="16" t="str">
        <f t="shared" si="11"/>
        <v/>
      </c>
    </row>
    <row r="1100" spans="5:5" x14ac:dyDescent="0.25">
      <c r="E1100" s="16" t="str">
        <f t="shared" si="11"/>
        <v/>
      </c>
    </row>
    <row r="1101" spans="5:5" x14ac:dyDescent="0.25">
      <c r="E1101" s="16" t="str">
        <f t="shared" si="11"/>
        <v/>
      </c>
    </row>
    <row r="1102" spans="5:5" x14ac:dyDescent="0.25">
      <c r="E1102" s="16" t="str">
        <f t="shared" si="11"/>
        <v/>
      </c>
    </row>
    <row r="1103" spans="5:5" x14ac:dyDescent="0.25">
      <c r="E1103" s="16" t="str">
        <f t="shared" si="11"/>
        <v/>
      </c>
    </row>
    <row r="1104" spans="5:5" x14ac:dyDescent="0.25">
      <c r="E1104" s="16" t="str">
        <f t="shared" si="11"/>
        <v/>
      </c>
    </row>
    <row r="1105" spans="5:5" x14ac:dyDescent="0.25">
      <c r="E1105" s="16" t="str">
        <f t="shared" si="11"/>
        <v/>
      </c>
    </row>
    <row r="1106" spans="5:5" x14ac:dyDescent="0.25">
      <c r="E1106" s="16" t="str">
        <f t="shared" si="11"/>
        <v/>
      </c>
    </row>
    <row r="1107" spans="5:5" x14ac:dyDescent="0.25">
      <c r="E1107" s="16" t="str">
        <f t="shared" si="11"/>
        <v/>
      </c>
    </row>
    <row r="1108" spans="5:5" x14ac:dyDescent="0.25">
      <c r="E1108" s="16" t="str">
        <f t="shared" si="11"/>
        <v/>
      </c>
    </row>
    <row r="1109" spans="5:5" x14ac:dyDescent="0.25">
      <c r="E1109" s="16" t="str">
        <f t="shared" si="11"/>
        <v/>
      </c>
    </row>
    <row r="1110" spans="5:5" x14ac:dyDescent="0.25">
      <c r="E1110" s="16" t="str">
        <f t="shared" si="11"/>
        <v/>
      </c>
    </row>
    <row r="1111" spans="5:5" x14ac:dyDescent="0.25">
      <c r="E1111" s="16" t="str">
        <f t="shared" si="11"/>
        <v/>
      </c>
    </row>
    <row r="1112" spans="5:5" x14ac:dyDescent="0.25">
      <c r="E1112" s="16" t="str">
        <f t="shared" si="11"/>
        <v/>
      </c>
    </row>
    <row r="1113" spans="5:5" x14ac:dyDescent="0.25">
      <c r="E1113" s="16" t="str">
        <f t="shared" si="11"/>
        <v/>
      </c>
    </row>
    <row r="1114" spans="5:5" x14ac:dyDescent="0.25">
      <c r="E1114" s="16" t="str">
        <f t="shared" si="11"/>
        <v/>
      </c>
    </row>
    <row r="1115" spans="5:5" x14ac:dyDescent="0.25">
      <c r="E1115" s="16" t="str">
        <f t="shared" si="11"/>
        <v/>
      </c>
    </row>
    <row r="1116" spans="5:5" x14ac:dyDescent="0.25">
      <c r="E1116" s="16" t="str">
        <f t="shared" si="11"/>
        <v/>
      </c>
    </row>
    <row r="1117" spans="5:5" x14ac:dyDescent="0.25">
      <c r="E1117" s="16" t="str">
        <f t="shared" si="11"/>
        <v/>
      </c>
    </row>
    <row r="1118" spans="5:5" x14ac:dyDescent="0.25">
      <c r="E1118" s="16" t="str">
        <f t="shared" si="11"/>
        <v/>
      </c>
    </row>
    <row r="1119" spans="5:5" x14ac:dyDescent="0.25">
      <c r="E1119" s="16" t="str">
        <f t="shared" si="11"/>
        <v/>
      </c>
    </row>
    <row r="1120" spans="5:5" x14ac:dyDescent="0.25">
      <c r="E1120" s="16" t="str">
        <f t="shared" si="11"/>
        <v/>
      </c>
    </row>
    <row r="1121" spans="5:5" x14ac:dyDescent="0.25">
      <c r="E1121" s="16" t="str">
        <f t="shared" si="11"/>
        <v/>
      </c>
    </row>
    <row r="1122" spans="5:5" x14ac:dyDescent="0.25">
      <c r="E1122" s="16" t="str">
        <f t="shared" si="11"/>
        <v/>
      </c>
    </row>
    <row r="1123" spans="5:5" x14ac:dyDescent="0.25">
      <c r="E1123" s="16" t="str">
        <f t="shared" si="11"/>
        <v/>
      </c>
    </row>
    <row r="1124" spans="5:5" x14ac:dyDescent="0.25">
      <c r="E1124" s="16" t="str">
        <f t="shared" si="11"/>
        <v/>
      </c>
    </row>
    <row r="1125" spans="5:5" x14ac:dyDescent="0.25">
      <c r="E1125" s="16" t="str">
        <f t="shared" si="11"/>
        <v/>
      </c>
    </row>
    <row r="1126" spans="5:5" x14ac:dyDescent="0.25">
      <c r="E1126" s="16" t="str">
        <f t="shared" si="11"/>
        <v/>
      </c>
    </row>
    <row r="1127" spans="5:5" x14ac:dyDescent="0.25">
      <c r="E1127" s="16" t="str">
        <f t="shared" si="11"/>
        <v/>
      </c>
    </row>
    <row r="1128" spans="5:5" x14ac:dyDescent="0.25">
      <c r="E1128" s="16" t="str">
        <f t="shared" si="11"/>
        <v/>
      </c>
    </row>
    <row r="1129" spans="5:5" x14ac:dyDescent="0.25">
      <c r="E1129" s="16" t="str">
        <f t="shared" si="11"/>
        <v/>
      </c>
    </row>
    <row r="1130" spans="5:5" x14ac:dyDescent="0.25">
      <c r="E1130" s="16" t="str">
        <f t="shared" si="11"/>
        <v/>
      </c>
    </row>
    <row r="1131" spans="5:5" x14ac:dyDescent="0.25">
      <c r="E1131" s="16" t="str">
        <f t="shared" si="11"/>
        <v/>
      </c>
    </row>
    <row r="1132" spans="5:5" x14ac:dyDescent="0.25">
      <c r="E1132" s="16" t="str">
        <f t="shared" si="11"/>
        <v/>
      </c>
    </row>
    <row r="1133" spans="5:5" x14ac:dyDescent="0.25">
      <c r="E1133" s="16" t="str">
        <f t="shared" si="11"/>
        <v/>
      </c>
    </row>
    <row r="1134" spans="5:5" x14ac:dyDescent="0.25">
      <c r="E1134" s="16" t="str">
        <f t="shared" si="11"/>
        <v/>
      </c>
    </row>
    <row r="1135" spans="5:5" x14ac:dyDescent="0.25">
      <c r="E1135" s="16" t="str">
        <f t="shared" si="11"/>
        <v/>
      </c>
    </row>
    <row r="1136" spans="5:5" x14ac:dyDescent="0.25">
      <c r="E1136" s="16" t="str">
        <f t="shared" si="11"/>
        <v/>
      </c>
    </row>
    <row r="1137" spans="5:5" x14ac:dyDescent="0.25">
      <c r="E1137" s="16" t="str">
        <f t="shared" si="11"/>
        <v/>
      </c>
    </row>
    <row r="1138" spans="5:5" x14ac:dyDescent="0.25">
      <c r="E1138" s="16" t="str">
        <f t="shared" ref="E1138:E1201" si="12">IF(A1138="","",E1137+C1138-D1138)</f>
        <v/>
      </c>
    </row>
    <row r="1139" spans="5:5" x14ac:dyDescent="0.25">
      <c r="E1139" s="16" t="str">
        <f t="shared" si="12"/>
        <v/>
      </c>
    </row>
    <row r="1140" spans="5:5" x14ac:dyDescent="0.25">
      <c r="E1140" s="16" t="str">
        <f t="shared" si="12"/>
        <v/>
      </c>
    </row>
    <row r="1141" spans="5:5" x14ac:dyDescent="0.25">
      <c r="E1141" s="16" t="str">
        <f t="shared" si="12"/>
        <v/>
      </c>
    </row>
    <row r="1142" spans="5:5" x14ac:dyDescent="0.25">
      <c r="E1142" s="16" t="str">
        <f t="shared" si="12"/>
        <v/>
      </c>
    </row>
    <row r="1143" spans="5:5" x14ac:dyDescent="0.25">
      <c r="E1143" s="16" t="str">
        <f t="shared" si="12"/>
        <v/>
      </c>
    </row>
    <row r="1144" spans="5:5" x14ac:dyDescent="0.25">
      <c r="E1144" s="16" t="str">
        <f t="shared" si="12"/>
        <v/>
      </c>
    </row>
    <row r="1145" spans="5:5" x14ac:dyDescent="0.25">
      <c r="E1145" s="16" t="str">
        <f t="shared" si="12"/>
        <v/>
      </c>
    </row>
    <row r="1146" spans="5:5" x14ac:dyDescent="0.25">
      <c r="E1146" s="16" t="str">
        <f t="shared" si="12"/>
        <v/>
      </c>
    </row>
    <row r="1147" spans="5:5" x14ac:dyDescent="0.25">
      <c r="E1147" s="16" t="str">
        <f t="shared" si="12"/>
        <v/>
      </c>
    </row>
    <row r="1148" spans="5:5" x14ac:dyDescent="0.25">
      <c r="E1148" s="16" t="str">
        <f t="shared" si="12"/>
        <v/>
      </c>
    </row>
    <row r="1149" spans="5:5" x14ac:dyDescent="0.25">
      <c r="E1149" s="16" t="str">
        <f t="shared" si="12"/>
        <v/>
      </c>
    </row>
    <row r="1150" spans="5:5" x14ac:dyDescent="0.25">
      <c r="E1150" s="16" t="str">
        <f t="shared" si="12"/>
        <v/>
      </c>
    </row>
    <row r="1151" spans="5:5" x14ac:dyDescent="0.25">
      <c r="E1151" s="16" t="str">
        <f t="shared" si="12"/>
        <v/>
      </c>
    </row>
    <row r="1152" spans="5:5" x14ac:dyDescent="0.25">
      <c r="E1152" s="16" t="str">
        <f t="shared" si="12"/>
        <v/>
      </c>
    </row>
    <row r="1153" spans="5:5" x14ac:dyDescent="0.25">
      <c r="E1153" s="16" t="str">
        <f t="shared" si="12"/>
        <v/>
      </c>
    </row>
    <row r="1154" spans="5:5" x14ac:dyDescent="0.25">
      <c r="E1154" s="16" t="str">
        <f t="shared" si="12"/>
        <v/>
      </c>
    </row>
    <row r="1155" spans="5:5" x14ac:dyDescent="0.25">
      <c r="E1155" s="16" t="str">
        <f t="shared" si="12"/>
        <v/>
      </c>
    </row>
    <row r="1156" spans="5:5" x14ac:dyDescent="0.25">
      <c r="E1156" s="16" t="str">
        <f t="shared" si="12"/>
        <v/>
      </c>
    </row>
    <row r="1157" spans="5:5" x14ac:dyDescent="0.25">
      <c r="E1157" s="16" t="str">
        <f t="shared" si="12"/>
        <v/>
      </c>
    </row>
    <row r="1158" spans="5:5" x14ac:dyDescent="0.25">
      <c r="E1158" s="16" t="str">
        <f t="shared" si="12"/>
        <v/>
      </c>
    </row>
    <row r="1159" spans="5:5" x14ac:dyDescent="0.25">
      <c r="E1159" s="16" t="str">
        <f t="shared" si="12"/>
        <v/>
      </c>
    </row>
    <row r="1160" spans="5:5" x14ac:dyDescent="0.25">
      <c r="E1160" s="16" t="str">
        <f t="shared" si="12"/>
        <v/>
      </c>
    </row>
    <row r="1161" spans="5:5" x14ac:dyDescent="0.25">
      <c r="E1161" s="16" t="str">
        <f t="shared" si="12"/>
        <v/>
      </c>
    </row>
    <row r="1162" spans="5:5" x14ac:dyDescent="0.25">
      <c r="E1162" s="16" t="str">
        <f t="shared" si="12"/>
        <v/>
      </c>
    </row>
    <row r="1163" spans="5:5" x14ac:dyDescent="0.25">
      <c r="E1163" s="16" t="str">
        <f t="shared" si="12"/>
        <v/>
      </c>
    </row>
    <row r="1164" spans="5:5" x14ac:dyDescent="0.25">
      <c r="E1164" s="16" t="str">
        <f t="shared" si="12"/>
        <v/>
      </c>
    </row>
    <row r="1165" spans="5:5" x14ac:dyDescent="0.25">
      <c r="E1165" s="16" t="str">
        <f t="shared" si="12"/>
        <v/>
      </c>
    </row>
    <row r="1166" spans="5:5" x14ac:dyDescent="0.25">
      <c r="E1166" s="16" t="str">
        <f t="shared" si="12"/>
        <v/>
      </c>
    </row>
    <row r="1167" spans="5:5" x14ac:dyDescent="0.25">
      <c r="E1167" s="16" t="str">
        <f t="shared" si="12"/>
        <v/>
      </c>
    </row>
    <row r="1168" spans="5:5" x14ac:dyDescent="0.25">
      <c r="E1168" s="16" t="str">
        <f t="shared" si="12"/>
        <v/>
      </c>
    </row>
    <row r="1169" spans="5:5" x14ac:dyDescent="0.25">
      <c r="E1169" s="16" t="str">
        <f t="shared" si="12"/>
        <v/>
      </c>
    </row>
    <row r="1170" spans="5:5" x14ac:dyDescent="0.25">
      <c r="E1170" s="16" t="str">
        <f t="shared" si="12"/>
        <v/>
      </c>
    </row>
    <row r="1171" spans="5:5" x14ac:dyDescent="0.25">
      <c r="E1171" s="16" t="str">
        <f t="shared" si="12"/>
        <v/>
      </c>
    </row>
    <row r="1172" spans="5:5" x14ac:dyDescent="0.25">
      <c r="E1172" s="16" t="str">
        <f t="shared" si="12"/>
        <v/>
      </c>
    </row>
    <row r="1173" spans="5:5" x14ac:dyDescent="0.25">
      <c r="E1173" s="16" t="str">
        <f t="shared" si="12"/>
        <v/>
      </c>
    </row>
    <row r="1174" spans="5:5" x14ac:dyDescent="0.25">
      <c r="E1174" s="16" t="str">
        <f t="shared" si="12"/>
        <v/>
      </c>
    </row>
    <row r="1175" spans="5:5" x14ac:dyDescent="0.25">
      <c r="E1175" s="16" t="str">
        <f t="shared" si="12"/>
        <v/>
      </c>
    </row>
    <row r="1176" spans="5:5" x14ac:dyDescent="0.25">
      <c r="E1176" s="16" t="str">
        <f t="shared" si="12"/>
        <v/>
      </c>
    </row>
    <row r="1177" spans="5:5" x14ac:dyDescent="0.25">
      <c r="E1177" s="16" t="str">
        <f t="shared" si="12"/>
        <v/>
      </c>
    </row>
    <row r="1178" spans="5:5" x14ac:dyDescent="0.25">
      <c r="E1178" s="16" t="str">
        <f t="shared" si="12"/>
        <v/>
      </c>
    </row>
    <row r="1179" spans="5:5" x14ac:dyDescent="0.25">
      <c r="E1179" s="16" t="str">
        <f t="shared" si="12"/>
        <v/>
      </c>
    </row>
    <row r="1180" spans="5:5" x14ac:dyDescent="0.25">
      <c r="E1180" s="16" t="str">
        <f t="shared" si="12"/>
        <v/>
      </c>
    </row>
    <row r="1181" spans="5:5" x14ac:dyDescent="0.25">
      <c r="E1181" s="16" t="str">
        <f t="shared" si="12"/>
        <v/>
      </c>
    </row>
    <row r="1182" spans="5:5" x14ac:dyDescent="0.25">
      <c r="E1182" s="16" t="str">
        <f t="shared" si="12"/>
        <v/>
      </c>
    </row>
    <row r="1183" spans="5:5" x14ac:dyDescent="0.25">
      <c r="E1183" s="16" t="str">
        <f t="shared" si="12"/>
        <v/>
      </c>
    </row>
    <row r="1184" spans="5:5" x14ac:dyDescent="0.25">
      <c r="E1184" s="16" t="str">
        <f t="shared" si="12"/>
        <v/>
      </c>
    </row>
    <row r="1185" spans="5:5" x14ac:dyDescent="0.25">
      <c r="E1185" s="16" t="str">
        <f t="shared" si="12"/>
        <v/>
      </c>
    </row>
    <row r="1186" spans="5:5" x14ac:dyDescent="0.25">
      <c r="E1186" s="16" t="str">
        <f t="shared" si="12"/>
        <v/>
      </c>
    </row>
    <row r="1187" spans="5:5" x14ac:dyDescent="0.25">
      <c r="E1187" s="16" t="str">
        <f t="shared" si="12"/>
        <v/>
      </c>
    </row>
    <row r="1188" spans="5:5" x14ac:dyDescent="0.25">
      <c r="E1188" s="16" t="str">
        <f t="shared" si="12"/>
        <v/>
      </c>
    </row>
    <row r="1189" spans="5:5" x14ac:dyDescent="0.25">
      <c r="E1189" s="16" t="str">
        <f t="shared" si="12"/>
        <v/>
      </c>
    </row>
    <row r="1190" spans="5:5" x14ac:dyDescent="0.25">
      <c r="E1190" s="16" t="str">
        <f t="shared" si="12"/>
        <v/>
      </c>
    </row>
    <row r="1191" spans="5:5" x14ac:dyDescent="0.25">
      <c r="E1191" s="16" t="str">
        <f t="shared" si="12"/>
        <v/>
      </c>
    </row>
    <row r="1192" spans="5:5" x14ac:dyDescent="0.25">
      <c r="E1192" s="16" t="str">
        <f t="shared" si="12"/>
        <v/>
      </c>
    </row>
    <row r="1193" spans="5:5" x14ac:dyDescent="0.25">
      <c r="E1193" s="16" t="str">
        <f t="shared" si="12"/>
        <v/>
      </c>
    </row>
    <row r="1194" spans="5:5" x14ac:dyDescent="0.25">
      <c r="E1194" s="16" t="str">
        <f t="shared" si="12"/>
        <v/>
      </c>
    </row>
    <row r="1195" spans="5:5" x14ac:dyDescent="0.25">
      <c r="E1195" s="16" t="str">
        <f t="shared" si="12"/>
        <v/>
      </c>
    </row>
    <row r="1196" spans="5:5" x14ac:dyDescent="0.25">
      <c r="E1196" s="16" t="str">
        <f t="shared" si="12"/>
        <v/>
      </c>
    </row>
    <row r="1197" spans="5:5" x14ac:dyDescent="0.25">
      <c r="E1197" s="16" t="str">
        <f t="shared" si="12"/>
        <v/>
      </c>
    </row>
    <row r="1198" spans="5:5" x14ac:dyDescent="0.25">
      <c r="E1198" s="16" t="str">
        <f t="shared" si="12"/>
        <v/>
      </c>
    </row>
    <row r="1199" spans="5:5" x14ac:dyDescent="0.25">
      <c r="E1199" s="16" t="str">
        <f t="shared" si="12"/>
        <v/>
      </c>
    </row>
    <row r="1200" spans="5:5" x14ac:dyDescent="0.25">
      <c r="E1200" s="16" t="str">
        <f t="shared" si="12"/>
        <v/>
      </c>
    </row>
    <row r="1201" spans="5:5" x14ac:dyDescent="0.25">
      <c r="E1201" s="16" t="str">
        <f t="shared" si="12"/>
        <v/>
      </c>
    </row>
    <row r="1202" spans="5:5" x14ac:dyDescent="0.25">
      <c r="E1202" s="16" t="str">
        <f t="shared" ref="E1202:E1265" si="13">IF(A1202="","",E1201+C1202-D1202)</f>
        <v/>
      </c>
    </row>
    <row r="1203" spans="5:5" x14ac:dyDescent="0.25">
      <c r="E1203" s="16" t="str">
        <f t="shared" si="13"/>
        <v/>
      </c>
    </row>
    <row r="1204" spans="5:5" x14ac:dyDescent="0.25">
      <c r="E1204" s="16" t="str">
        <f t="shared" si="13"/>
        <v/>
      </c>
    </row>
    <row r="1205" spans="5:5" x14ac:dyDescent="0.25">
      <c r="E1205" s="16" t="str">
        <f t="shared" si="13"/>
        <v/>
      </c>
    </row>
    <row r="1206" spans="5:5" x14ac:dyDescent="0.25">
      <c r="E1206" s="16" t="str">
        <f t="shared" si="13"/>
        <v/>
      </c>
    </row>
    <row r="1207" spans="5:5" x14ac:dyDescent="0.25">
      <c r="E1207" s="16" t="str">
        <f t="shared" si="13"/>
        <v/>
      </c>
    </row>
    <row r="1208" spans="5:5" x14ac:dyDescent="0.25">
      <c r="E1208" s="16" t="str">
        <f t="shared" si="13"/>
        <v/>
      </c>
    </row>
    <row r="1209" spans="5:5" x14ac:dyDescent="0.25">
      <c r="E1209" s="16" t="str">
        <f t="shared" si="13"/>
        <v/>
      </c>
    </row>
    <row r="1210" spans="5:5" x14ac:dyDescent="0.25">
      <c r="E1210" s="16" t="str">
        <f t="shared" si="13"/>
        <v/>
      </c>
    </row>
    <row r="1211" spans="5:5" x14ac:dyDescent="0.25">
      <c r="E1211" s="16" t="str">
        <f t="shared" si="13"/>
        <v/>
      </c>
    </row>
    <row r="1212" spans="5:5" x14ac:dyDescent="0.25">
      <c r="E1212" s="16" t="str">
        <f t="shared" si="13"/>
        <v/>
      </c>
    </row>
    <row r="1213" spans="5:5" x14ac:dyDescent="0.25">
      <c r="E1213" s="16" t="str">
        <f t="shared" si="13"/>
        <v/>
      </c>
    </row>
    <row r="1214" spans="5:5" x14ac:dyDescent="0.25">
      <c r="E1214" s="16" t="str">
        <f t="shared" si="13"/>
        <v/>
      </c>
    </row>
    <row r="1215" spans="5:5" x14ac:dyDescent="0.25">
      <c r="E1215" s="16" t="str">
        <f t="shared" si="13"/>
        <v/>
      </c>
    </row>
    <row r="1216" spans="5:5" x14ac:dyDescent="0.25">
      <c r="E1216" s="16" t="str">
        <f t="shared" si="13"/>
        <v/>
      </c>
    </row>
    <row r="1217" spans="5:5" x14ac:dyDescent="0.25">
      <c r="E1217" s="16" t="str">
        <f t="shared" si="13"/>
        <v/>
      </c>
    </row>
    <row r="1218" spans="5:5" x14ac:dyDescent="0.25">
      <c r="E1218" s="16" t="str">
        <f t="shared" si="13"/>
        <v/>
      </c>
    </row>
    <row r="1219" spans="5:5" x14ac:dyDescent="0.25">
      <c r="E1219" s="16" t="str">
        <f t="shared" si="13"/>
        <v/>
      </c>
    </row>
    <row r="1220" spans="5:5" x14ac:dyDescent="0.25">
      <c r="E1220" s="16" t="str">
        <f t="shared" si="13"/>
        <v/>
      </c>
    </row>
    <row r="1221" spans="5:5" x14ac:dyDescent="0.25">
      <c r="E1221" s="16" t="str">
        <f t="shared" si="13"/>
        <v/>
      </c>
    </row>
    <row r="1222" spans="5:5" x14ac:dyDescent="0.25">
      <c r="E1222" s="16" t="str">
        <f t="shared" si="13"/>
        <v/>
      </c>
    </row>
    <row r="1223" spans="5:5" x14ac:dyDescent="0.25">
      <c r="E1223" s="16" t="str">
        <f t="shared" si="13"/>
        <v/>
      </c>
    </row>
    <row r="1224" spans="5:5" x14ac:dyDescent="0.25">
      <c r="E1224" s="16" t="str">
        <f t="shared" si="13"/>
        <v/>
      </c>
    </row>
    <row r="1225" spans="5:5" x14ac:dyDescent="0.25">
      <c r="E1225" s="16" t="str">
        <f t="shared" si="13"/>
        <v/>
      </c>
    </row>
    <row r="1226" spans="5:5" x14ac:dyDescent="0.25">
      <c r="E1226" s="16" t="str">
        <f t="shared" si="13"/>
        <v/>
      </c>
    </row>
    <row r="1227" spans="5:5" x14ac:dyDescent="0.25">
      <c r="E1227" s="16" t="str">
        <f t="shared" si="13"/>
        <v/>
      </c>
    </row>
    <row r="1228" spans="5:5" x14ac:dyDescent="0.25">
      <c r="E1228" s="16" t="str">
        <f t="shared" si="13"/>
        <v/>
      </c>
    </row>
    <row r="1229" spans="5:5" x14ac:dyDescent="0.25">
      <c r="E1229" s="16" t="str">
        <f t="shared" si="13"/>
        <v/>
      </c>
    </row>
    <row r="1230" spans="5:5" x14ac:dyDescent="0.25">
      <c r="E1230" s="16" t="str">
        <f t="shared" si="13"/>
        <v/>
      </c>
    </row>
    <row r="1231" spans="5:5" x14ac:dyDescent="0.25">
      <c r="E1231" s="16" t="str">
        <f t="shared" si="13"/>
        <v/>
      </c>
    </row>
    <row r="1232" spans="5:5" x14ac:dyDescent="0.25">
      <c r="E1232" s="16" t="str">
        <f t="shared" si="13"/>
        <v/>
      </c>
    </row>
    <row r="1233" spans="5:5" x14ac:dyDescent="0.25">
      <c r="E1233" s="16" t="str">
        <f t="shared" si="13"/>
        <v/>
      </c>
    </row>
    <row r="1234" spans="5:5" x14ac:dyDescent="0.25">
      <c r="E1234" s="16" t="str">
        <f t="shared" si="13"/>
        <v/>
      </c>
    </row>
    <row r="1235" spans="5:5" x14ac:dyDescent="0.25">
      <c r="E1235" s="16" t="str">
        <f t="shared" si="13"/>
        <v/>
      </c>
    </row>
    <row r="1236" spans="5:5" x14ac:dyDescent="0.25">
      <c r="E1236" s="16" t="str">
        <f t="shared" si="13"/>
        <v/>
      </c>
    </row>
    <row r="1237" spans="5:5" x14ac:dyDescent="0.25">
      <c r="E1237" s="16" t="str">
        <f t="shared" si="13"/>
        <v/>
      </c>
    </row>
    <row r="1238" spans="5:5" x14ac:dyDescent="0.25">
      <c r="E1238" s="16" t="str">
        <f t="shared" si="13"/>
        <v/>
      </c>
    </row>
    <row r="1239" spans="5:5" x14ac:dyDescent="0.25">
      <c r="E1239" s="16" t="str">
        <f t="shared" si="13"/>
        <v/>
      </c>
    </row>
    <row r="1240" spans="5:5" x14ac:dyDescent="0.25">
      <c r="E1240" s="16" t="str">
        <f t="shared" si="13"/>
        <v/>
      </c>
    </row>
    <row r="1241" spans="5:5" x14ac:dyDescent="0.25">
      <c r="E1241" s="16" t="str">
        <f t="shared" si="13"/>
        <v/>
      </c>
    </row>
    <row r="1242" spans="5:5" x14ac:dyDescent="0.25">
      <c r="E1242" s="16" t="str">
        <f t="shared" si="13"/>
        <v/>
      </c>
    </row>
    <row r="1243" spans="5:5" x14ac:dyDescent="0.25">
      <c r="E1243" s="16" t="str">
        <f t="shared" si="13"/>
        <v/>
      </c>
    </row>
    <row r="1244" spans="5:5" x14ac:dyDescent="0.25">
      <c r="E1244" s="16" t="str">
        <f t="shared" si="13"/>
        <v/>
      </c>
    </row>
    <row r="1245" spans="5:5" x14ac:dyDescent="0.25">
      <c r="E1245" s="16" t="str">
        <f t="shared" si="13"/>
        <v/>
      </c>
    </row>
    <row r="1246" spans="5:5" x14ac:dyDescent="0.25">
      <c r="E1246" s="16" t="str">
        <f t="shared" si="13"/>
        <v/>
      </c>
    </row>
    <row r="1247" spans="5:5" x14ac:dyDescent="0.25">
      <c r="E1247" s="16" t="str">
        <f t="shared" si="13"/>
        <v/>
      </c>
    </row>
    <row r="1248" spans="5:5" x14ac:dyDescent="0.25">
      <c r="E1248" s="16" t="str">
        <f t="shared" si="13"/>
        <v/>
      </c>
    </row>
    <row r="1249" spans="5:5" x14ac:dyDescent="0.25">
      <c r="E1249" s="16" t="str">
        <f t="shared" si="13"/>
        <v/>
      </c>
    </row>
    <row r="1250" spans="5:5" x14ac:dyDescent="0.25">
      <c r="E1250" s="16" t="str">
        <f t="shared" si="13"/>
        <v/>
      </c>
    </row>
    <row r="1251" spans="5:5" x14ac:dyDescent="0.25">
      <c r="E1251" s="16" t="str">
        <f t="shared" si="13"/>
        <v/>
      </c>
    </row>
    <row r="1252" spans="5:5" x14ac:dyDescent="0.25">
      <c r="E1252" s="16" t="str">
        <f t="shared" si="13"/>
        <v/>
      </c>
    </row>
    <row r="1253" spans="5:5" x14ac:dyDescent="0.25">
      <c r="E1253" s="16" t="str">
        <f t="shared" si="13"/>
        <v/>
      </c>
    </row>
    <row r="1254" spans="5:5" x14ac:dyDescent="0.25">
      <c r="E1254" s="16" t="str">
        <f t="shared" si="13"/>
        <v/>
      </c>
    </row>
    <row r="1255" spans="5:5" x14ac:dyDescent="0.25">
      <c r="E1255" s="16" t="str">
        <f t="shared" si="13"/>
        <v/>
      </c>
    </row>
    <row r="1256" spans="5:5" x14ac:dyDescent="0.25">
      <c r="E1256" s="16" t="str">
        <f t="shared" si="13"/>
        <v/>
      </c>
    </row>
    <row r="1257" spans="5:5" x14ac:dyDescent="0.25">
      <c r="E1257" s="16" t="str">
        <f t="shared" si="13"/>
        <v/>
      </c>
    </row>
    <row r="1258" spans="5:5" x14ac:dyDescent="0.25">
      <c r="E1258" s="16" t="str">
        <f t="shared" si="13"/>
        <v/>
      </c>
    </row>
    <row r="1259" spans="5:5" x14ac:dyDescent="0.25">
      <c r="E1259" s="16" t="str">
        <f t="shared" si="13"/>
        <v/>
      </c>
    </row>
    <row r="1260" spans="5:5" x14ac:dyDescent="0.25">
      <c r="E1260" s="16" t="str">
        <f t="shared" si="13"/>
        <v/>
      </c>
    </row>
    <row r="1261" spans="5:5" x14ac:dyDescent="0.25">
      <c r="E1261" s="16" t="str">
        <f t="shared" si="13"/>
        <v/>
      </c>
    </row>
    <row r="1262" spans="5:5" x14ac:dyDescent="0.25">
      <c r="E1262" s="16" t="str">
        <f t="shared" si="13"/>
        <v/>
      </c>
    </row>
    <row r="1263" spans="5:5" x14ac:dyDescent="0.25">
      <c r="E1263" s="16" t="str">
        <f t="shared" si="13"/>
        <v/>
      </c>
    </row>
    <row r="1264" spans="5:5" x14ac:dyDescent="0.25">
      <c r="E1264" s="16" t="str">
        <f t="shared" si="13"/>
        <v/>
      </c>
    </row>
    <row r="1265" spans="5:5" x14ac:dyDescent="0.25">
      <c r="E1265" s="16" t="str">
        <f t="shared" si="13"/>
        <v/>
      </c>
    </row>
    <row r="1266" spans="5:5" x14ac:dyDescent="0.25">
      <c r="E1266" s="16" t="str">
        <f t="shared" ref="E1266:E1318" si="14">IF(A1266="","",E1265+C1266-D1266)</f>
        <v/>
      </c>
    </row>
    <row r="1267" spans="5:5" x14ac:dyDescent="0.25">
      <c r="E1267" s="16" t="str">
        <f t="shared" si="14"/>
        <v/>
      </c>
    </row>
    <row r="1268" spans="5:5" x14ac:dyDescent="0.25">
      <c r="E1268" s="16" t="str">
        <f t="shared" si="14"/>
        <v/>
      </c>
    </row>
    <row r="1269" spans="5:5" x14ac:dyDescent="0.25">
      <c r="E1269" s="16" t="str">
        <f t="shared" si="14"/>
        <v/>
      </c>
    </row>
    <row r="1270" spans="5:5" x14ac:dyDescent="0.25">
      <c r="E1270" s="16" t="str">
        <f t="shared" si="14"/>
        <v/>
      </c>
    </row>
    <row r="1271" spans="5:5" x14ac:dyDescent="0.25">
      <c r="E1271" s="16" t="str">
        <f t="shared" si="14"/>
        <v/>
      </c>
    </row>
    <row r="1272" spans="5:5" x14ac:dyDescent="0.25">
      <c r="E1272" s="16" t="str">
        <f t="shared" si="14"/>
        <v/>
      </c>
    </row>
    <row r="1273" spans="5:5" x14ac:dyDescent="0.25">
      <c r="E1273" s="16" t="str">
        <f t="shared" si="14"/>
        <v/>
      </c>
    </row>
    <row r="1274" spans="5:5" x14ac:dyDescent="0.25">
      <c r="E1274" s="16" t="str">
        <f t="shared" si="14"/>
        <v/>
      </c>
    </row>
    <row r="1275" spans="5:5" x14ac:dyDescent="0.25">
      <c r="E1275" s="16" t="str">
        <f t="shared" si="14"/>
        <v/>
      </c>
    </row>
    <row r="1276" spans="5:5" x14ac:dyDescent="0.25">
      <c r="E1276" s="16" t="str">
        <f t="shared" si="14"/>
        <v/>
      </c>
    </row>
    <row r="1277" spans="5:5" x14ac:dyDescent="0.25">
      <c r="E1277" s="16" t="str">
        <f t="shared" si="14"/>
        <v/>
      </c>
    </row>
    <row r="1278" spans="5:5" x14ac:dyDescent="0.25">
      <c r="E1278" s="16" t="str">
        <f t="shared" si="14"/>
        <v/>
      </c>
    </row>
    <row r="1279" spans="5:5" x14ac:dyDescent="0.25">
      <c r="E1279" s="16" t="str">
        <f t="shared" si="14"/>
        <v/>
      </c>
    </row>
    <row r="1280" spans="5:5" x14ac:dyDescent="0.25">
      <c r="E1280" s="16" t="str">
        <f t="shared" si="14"/>
        <v/>
      </c>
    </row>
    <row r="1281" spans="5:5" x14ac:dyDescent="0.25">
      <c r="E1281" s="16" t="str">
        <f t="shared" si="14"/>
        <v/>
      </c>
    </row>
    <row r="1282" spans="5:5" x14ac:dyDescent="0.25">
      <c r="E1282" s="16" t="str">
        <f t="shared" si="14"/>
        <v/>
      </c>
    </row>
    <row r="1283" spans="5:5" x14ac:dyDescent="0.25">
      <c r="E1283" s="16" t="str">
        <f t="shared" si="14"/>
        <v/>
      </c>
    </row>
    <row r="1284" spans="5:5" x14ac:dyDescent="0.25">
      <c r="E1284" s="16" t="str">
        <f t="shared" si="14"/>
        <v/>
      </c>
    </row>
    <row r="1285" spans="5:5" x14ac:dyDescent="0.25">
      <c r="E1285" s="16" t="str">
        <f t="shared" si="14"/>
        <v/>
      </c>
    </row>
    <row r="1286" spans="5:5" x14ac:dyDescent="0.25">
      <c r="E1286" s="16" t="str">
        <f t="shared" si="14"/>
        <v/>
      </c>
    </row>
    <row r="1287" spans="5:5" x14ac:dyDescent="0.25">
      <c r="E1287" s="16" t="str">
        <f t="shared" si="14"/>
        <v/>
      </c>
    </row>
    <row r="1288" spans="5:5" x14ac:dyDescent="0.25">
      <c r="E1288" s="16" t="str">
        <f t="shared" si="14"/>
        <v/>
      </c>
    </row>
    <row r="1289" spans="5:5" x14ac:dyDescent="0.25">
      <c r="E1289" s="16" t="str">
        <f t="shared" si="14"/>
        <v/>
      </c>
    </row>
    <row r="1290" spans="5:5" x14ac:dyDescent="0.25">
      <c r="E1290" s="16" t="str">
        <f t="shared" si="14"/>
        <v/>
      </c>
    </row>
    <row r="1291" spans="5:5" x14ac:dyDescent="0.25">
      <c r="E1291" s="16" t="str">
        <f t="shared" si="14"/>
        <v/>
      </c>
    </row>
    <row r="1292" spans="5:5" x14ac:dyDescent="0.25">
      <c r="E1292" s="16" t="str">
        <f t="shared" si="14"/>
        <v/>
      </c>
    </row>
    <row r="1293" spans="5:5" x14ac:dyDescent="0.25">
      <c r="E1293" s="16" t="str">
        <f t="shared" si="14"/>
        <v/>
      </c>
    </row>
    <row r="1294" spans="5:5" x14ac:dyDescent="0.25">
      <c r="E1294" s="16" t="str">
        <f t="shared" si="14"/>
        <v/>
      </c>
    </row>
    <row r="1295" spans="5:5" x14ac:dyDescent="0.25">
      <c r="E1295" s="16" t="str">
        <f t="shared" si="14"/>
        <v/>
      </c>
    </row>
    <row r="1296" spans="5:5" x14ac:dyDescent="0.25">
      <c r="E1296" s="16" t="str">
        <f t="shared" si="14"/>
        <v/>
      </c>
    </row>
    <row r="1297" spans="5:5" x14ac:dyDescent="0.25">
      <c r="E1297" s="16" t="str">
        <f t="shared" si="14"/>
        <v/>
      </c>
    </row>
    <row r="1298" spans="5:5" x14ac:dyDescent="0.25">
      <c r="E1298" s="16" t="str">
        <f t="shared" si="14"/>
        <v/>
      </c>
    </row>
    <row r="1299" spans="5:5" x14ac:dyDescent="0.25">
      <c r="E1299" s="16" t="str">
        <f t="shared" si="14"/>
        <v/>
      </c>
    </row>
    <row r="1300" spans="5:5" x14ac:dyDescent="0.25">
      <c r="E1300" s="16" t="str">
        <f t="shared" si="14"/>
        <v/>
      </c>
    </row>
    <row r="1301" spans="5:5" x14ac:dyDescent="0.25">
      <c r="E1301" s="16" t="str">
        <f t="shared" si="14"/>
        <v/>
      </c>
    </row>
    <row r="1302" spans="5:5" x14ac:dyDescent="0.25">
      <c r="E1302" s="16" t="str">
        <f t="shared" si="14"/>
        <v/>
      </c>
    </row>
    <row r="1303" spans="5:5" x14ac:dyDescent="0.25">
      <c r="E1303" s="16" t="str">
        <f t="shared" si="14"/>
        <v/>
      </c>
    </row>
    <row r="1304" spans="5:5" x14ac:dyDescent="0.25">
      <c r="E1304" s="16" t="str">
        <f t="shared" si="14"/>
        <v/>
      </c>
    </row>
    <row r="1305" spans="5:5" x14ac:dyDescent="0.25">
      <c r="E1305" s="16" t="str">
        <f t="shared" si="14"/>
        <v/>
      </c>
    </row>
    <row r="1306" spans="5:5" x14ac:dyDescent="0.25">
      <c r="E1306" s="16" t="str">
        <f t="shared" si="14"/>
        <v/>
      </c>
    </row>
    <row r="1307" spans="5:5" x14ac:dyDescent="0.25">
      <c r="E1307" s="16" t="str">
        <f t="shared" si="14"/>
        <v/>
      </c>
    </row>
    <row r="1308" spans="5:5" x14ac:dyDescent="0.25">
      <c r="E1308" s="16" t="str">
        <f t="shared" si="14"/>
        <v/>
      </c>
    </row>
    <row r="1309" spans="5:5" x14ac:dyDescent="0.25">
      <c r="E1309" s="16" t="str">
        <f t="shared" si="14"/>
        <v/>
      </c>
    </row>
    <row r="1310" spans="5:5" x14ac:dyDescent="0.25">
      <c r="E1310" s="16" t="str">
        <f t="shared" si="14"/>
        <v/>
      </c>
    </row>
    <row r="1311" spans="5:5" x14ac:dyDescent="0.25">
      <c r="E1311" s="16" t="str">
        <f t="shared" si="14"/>
        <v/>
      </c>
    </row>
    <row r="1312" spans="5:5" x14ac:dyDescent="0.25">
      <c r="E1312" s="16" t="str">
        <f t="shared" si="14"/>
        <v/>
      </c>
    </row>
    <row r="1313" spans="5:5" x14ac:dyDescent="0.25">
      <c r="E1313" s="16" t="str">
        <f t="shared" si="14"/>
        <v/>
      </c>
    </row>
    <row r="1314" spans="5:5" x14ac:dyDescent="0.25">
      <c r="E1314" s="16" t="str">
        <f t="shared" si="14"/>
        <v/>
      </c>
    </row>
    <row r="1315" spans="5:5" x14ac:dyDescent="0.25">
      <c r="E1315" s="16" t="str">
        <f t="shared" si="14"/>
        <v/>
      </c>
    </row>
    <row r="1316" spans="5:5" x14ac:dyDescent="0.25">
      <c r="E1316" s="16" t="str">
        <f t="shared" si="14"/>
        <v/>
      </c>
    </row>
    <row r="1317" spans="5:5" x14ac:dyDescent="0.25">
      <c r="E1317" s="16" t="str">
        <f t="shared" si="14"/>
        <v/>
      </c>
    </row>
    <row r="1318" spans="5:5" x14ac:dyDescent="0.25">
      <c r="E1318" s="16" t="str">
        <f t="shared" si="14"/>
        <v/>
      </c>
    </row>
  </sheetData>
  <phoneticPr fontId="11" type="noConversion"/>
  <pageMargins left="0.25" right="0.25" top="0.75" bottom="0.75" header="0.3" footer="0.3"/>
  <pageSetup paperSize="9" orientation="portrait" horizontalDpi="4294967293" verticalDpi="4294967293" copies="4" r:id="rId1"/>
  <headerFooter>
    <oddFooter>Page &amp;P&amp;R&amp;Z&amp;F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C0939-A275-492E-BB35-7FA29AF50026}">
  <dimension ref="B1:AA38"/>
  <sheetViews>
    <sheetView topLeftCell="D1" workbookViewId="0">
      <selection activeCell="H31" sqref="H31"/>
    </sheetView>
  </sheetViews>
  <sheetFormatPr baseColWidth="10" defaultRowHeight="15" x14ac:dyDescent="0.25"/>
  <sheetData>
    <row r="1" spans="2:27" ht="15.75" thickBot="1" x14ac:dyDescent="0.3">
      <c r="B1" t="s">
        <v>355</v>
      </c>
      <c r="E1">
        <v>2021</v>
      </c>
      <c r="K1">
        <v>2022</v>
      </c>
      <c r="R1">
        <v>2023</v>
      </c>
      <c r="X1" t="s">
        <v>357</v>
      </c>
    </row>
    <row r="2" spans="2:27" ht="15.75" thickTop="1" x14ac:dyDescent="0.25">
      <c r="P2" s="35"/>
      <c r="Q2" s="36"/>
      <c r="R2" s="36"/>
      <c r="S2" s="36"/>
      <c r="T2" s="36"/>
      <c r="U2" s="36"/>
      <c r="V2" s="37"/>
    </row>
    <row r="3" spans="2:27" x14ac:dyDescent="0.25">
      <c r="B3" s="50" t="s">
        <v>13</v>
      </c>
      <c r="C3" s="51" t="s">
        <v>15</v>
      </c>
      <c r="D3" s="51" t="s">
        <v>29</v>
      </c>
      <c r="E3" s="51" t="s">
        <v>19</v>
      </c>
      <c r="F3" s="51" t="s">
        <v>12</v>
      </c>
      <c r="G3" s="51" t="s">
        <v>6</v>
      </c>
      <c r="I3" s="50" t="s">
        <v>13</v>
      </c>
      <c r="J3" s="51" t="s">
        <v>15</v>
      </c>
      <c r="K3" s="51" t="s">
        <v>29</v>
      </c>
      <c r="L3" s="51" t="s">
        <v>19</v>
      </c>
      <c r="M3" s="51" t="s">
        <v>12</v>
      </c>
      <c r="N3" s="51" t="s">
        <v>6</v>
      </c>
      <c r="P3" s="50" t="s">
        <v>13</v>
      </c>
      <c r="Q3" s="51" t="s">
        <v>15</v>
      </c>
      <c r="R3" s="51" t="s">
        <v>29</v>
      </c>
      <c r="S3" s="51" t="s">
        <v>19</v>
      </c>
      <c r="T3" s="51" t="s">
        <v>12</v>
      </c>
      <c r="U3" s="51" t="s">
        <v>6</v>
      </c>
      <c r="V3" s="40"/>
      <c r="W3" s="51" t="s">
        <v>15</v>
      </c>
      <c r="X3" s="51" t="s">
        <v>29</v>
      </c>
      <c r="Y3" s="51" t="s">
        <v>19</v>
      </c>
      <c r="Z3" s="51" t="s">
        <v>12</v>
      </c>
      <c r="AA3" s="51" t="s">
        <v>6</v>
      </c>
    </row>
    <row r="4" spans="2:27" x14ac:dyDescent="0.25">
      <c r="B4" s="41">
        <f>'2021'!G663</f>
        <v>8326.39</v>
      </c>
      <c r="C4" s="41">
        <f>'2021'!H663</f>
        <v>1793.2299999999996</v>
      </c>
      <c r="D4" s="41">
        <f>'2021'!I663</f>
        <v>4395.41</v>
      </c>
      <c r="E4" s="41">
        <f>'2021'!J663</f>
        <v>463.80000000000018</v>
      </c>
      <c r="F4" s="41">
        <f>'2021'!K663</f>
        <v>108.52000000000004</v>
      </c>
      <c r="G4" s="41">
        <f>'2021'!L663</f>
        <v>31.83</v>
      </c>
      <c r="I4" s="57">
        <f>'2022'!H790</f>
        <v>7688.9699999999975</v>
      </c>
      <c r="J4" s="57">
        <f>'2022'!I790</f>
        <v>1650.7300000000005</v>
      </c>
      <c r="K4" s="57">
        <f>'2022'!J790</f>
        <v>4147.6699999999992</v>
      </c>
      <c r="L4" s="57">
        <f>'2022'!K790</f>
        <v>626.18999999999983</v>
      </c>
      <c r="M4" s="57">
        <f>'2022'!L790</f>
        <v>1197.0699999999995</v>
      </c>
      <c r="N4" s="57">
        <f>'2022'!M790</f>
        <v>190.85</v>
      </c>
      <c r="P4" s="57">
        <f>'2023'!H944</f>
        <v>8567.5399999999954</v>
      </c>
      <c r="Q4" s="77">
        <v>1646.4999999999998</v>
      </c>
      <c r="R4" s="77">
        <v>1792.6000000000001</v>
      </c>
      <c r="S4" s="77">
        <v>283.60000000000008</v>
      </c>
      <c r="T4" s="77">
        <v>1792.4399999999998</v>
      </c>
      <c r="U4" s="77">
        <v>73.039999999999992</v>
      </c>
      <c r="V4" s="40"/>
      <c r="W4" s="57">
        <f>P4-I4</f>
        <v>878.56999999999789</v>
      </c>
      <c r="X4" s="57">
        <f>K4-D4</f>
        <v>-247.74000000000069</v>
      </c>
      <c r="Y4" s="57">
        <f>L4-E4</f>
        <v>162.38999999999965</v>
      </c>
      <c r="Z4" s="57">
        <f>M4-F4</f>
        <v>1088.5499999999995</v>
      </c>
      <c r="AA4" s="57">
        <f>N4-G4</f>
        <v>159.01999999999998</v>
      </c>
    </row>
    <row r="5" spans="2:27" x14ac:dyDescent="0.25">
      <c r="B5" s="43" t="s">
        <v>247</v>
      </c>
      <c r="C5" s="44"/>
      <c r="D5" s="44"/>
      <c r="E5" s="44"/>
      <c r="F5" s="44"/>
      <c r="G5" s="44"/>
      <c r="I5" s="45" t="s">
        <v>247</v>
      </c>
      <c r="J5" s="46"/>
      <c r="K5" s="46"/>
      <c r="L5" s="46"/>
      <c r="M5" s="46"/>
      <c r="N5" s="46"/>
      <c r="P5" s="45" t="s">
        <v>247</v>
      </c>
      <c r="Q5" s="46"/>
      <c r="R5" s="46"/>
      <c r="S5" s="46"/>
      <c r="T5" s="46"/>
      <c r="U5" s="46"/>
      <c r="V5" s="40"/>
      <c r="W5" s="44"/>
      <c r="X5" s="44"/>
      <c r="Y5" s="44"/>
      <c r="Z5" s="44"/>
      <c r="AA5" s="44"/>
    </row>
    <row r="6" spans="2:27" x14ac:dyDescent="0.25">
      <c r="B6" s="53"/>
      <c r="C6" s="54"/>
      <c r="D6" s="54"/>
      <c r="E6" s="54"/>
      <c r="F6" s="54"/>
      <c r="G6" s="54"/>
      <c r="I6" s="53">
        <f>I4/12</f>
        <v>640.74749999999983</v>
      </c>
      <c r="J6" s="53">
        <f t="shared" ref="J6:N6" si="0">J4/12</f>
        <v>137.56083333333336</v>
      </c>
      <c r="K6" s="53">
        <f t="shared" si="0"/>
        <v>345.6391666666666</v>
      </c>
      <c r="L6" s="53">
        <f t="shared" si="0"/>
        <v>52.182499999999983</v>
      </c>
      <c r="M6" s="53">
        <f t="shared" si="0"/>
        <v>99.755833333333285</v>
      </c>
      <c r="N6" s="53">
        <f t="shared" si="0"/>
        <v>15.904166666666667</v>
      </c>
      <c r="P6" s="53">
        <f>P4/$Q$38*30</f>
        <v>944.94926470588189</v>
      </c>
      <c r="Q6" s="53">
        <f t="shared" ref="Q6:U6" si="1">Q4/$Q$38*30</f>
        <v>181.59926470588235</v>
      </c>
      <c r="R6" s="53">
        <f t="shared" si="1"/>
        <v>197.71323529411765</v>
      </c>
      <c r="S6" s="53">
        <f t="shared" si="1"/>
        <v>31.279411764705891</v>
      </c>
      <c r="T6" s="53">
        <f t="shared" si="1"/>
        <v>197.69558823529408</v>
      </c>
      <c r="U6" s="53">
        <f t="shared" si="1"/>
        <v>8.0558823529411754</v>
      </c>
      <c r="V6" s="40"/>
      <c r="W6" s="54"/>
      <c r="X6" s="54"/>
      <c r="Y6" s="54"/>
      <c r="Z6" s="54"/>
      <c r="AA6" s="54"/>
    </row>
    <row r="7" spans="2:27" x14ac:dyDescent="0.25">
      <c r="B7" s="43"/>
      <c r="C7" s="44"/>
      <c r="D7" s="44"/>
      <c r="E7" s="44"/>
      <c r="F7" s="44"/>
      <c r="G7" s="44"/>
      <c r="I7" s="45"/>
      <c r="J7" s="46"/>
      <c r="K7" s="46"/>
      <c r="L7" s="46"/>
      <c r="M7" s="46"/>
      <c r="N7" s="46"/>
      <c r="P7" s="45"/>
      <c r="Q7" s="46"/>
      <c r="R7" s="46"/>
      <c r="S7" s="46"/>
      <c r="T7" s="46"/>
      <c r="U7" s="46"/>
      <c r="V7" s="40"/>
      <c r="W7" s="44"/>
      <c r="X7" s="44"/>
      <c r="Y7" s="44"/>
      <c r="Z7" s="44"/>
      <c r="AA7" s="44"/>
    </row>
    <row r="8" spans="2:27" x14ac:dyDescent="0.25">
      <c r="B8" s="50" t="s">
        <v>120</v>
      </c>
      <c r="C8" s="51" t="s">
        <v>243</v>
      </c>
      <c r="D8" s="51" t="s">
        <v>250</v>
      </c>
      <c r="E8" s="51" t="s">
        <v>26</v>
      </c>
      <c r="F8" s="52" t="s">
        <v>132</v>
      </c>
      <c r="G8" s="51" t="s">
        <v>135</v>
      </c>
      <c r="I8" s="74" t="s">
        <v>120</v>
      </c>
      <c r="J8" s="75" t="s">
        <v>243</v>
      </c>
      <c r="K8" s="75" t="s">
        <v>250</v>
      </c>
      <c r="L8" s="75" t="s">
        <v>26</v>
      </c>
      <c r="M8" s="76" t="s">
        <v>132</v>
      </c>
      <c r="N8" s="75" t="s">
        <v>135</v>
      </c>
      <c r="P8" s="74" t="s">
        <v>120</v>
      </c>
      <c r="Q8" s="75" t="s">
        <v>243</v>
      </c>
      <c r="R8" s="75" t="s">
        <v>250</v>
      </c>
      <c r="S8" s="75" t="s">
        <v>26</v>
      </c>
      <c r="T8" s="76" t="s">
        <v>132</v>
      </c>
      <c r="U8" s="75" t="s">
        <v>135</v>
      </c>
      <c r="V8" s="40"/>
      <c r="W8" s="51" t="s">
        <v>243</v>
      </c>
      <c r="X8" s="51" t="s">
        <v>250</v>
      </c>
      <c r="Y8" s="51" t="s">
        <v>26</v>
      </c>
      <c r="Z8" s="52" t="s">
        <v>132</v>
      </c>
      <c r="AA8" s="51" t="s">
        <v>135</v>
      </c>
    </row>
    <row r="9" spans="2:27" x14ac:dyDescent="0.25">
      <c r="B9" s="41">
        <f>'2021'!G668</f>
        <v>358.9</v>
      </c>
      <c r="C9" s="41">
        <f>'2021'!H668</f>
        <v>686.57999999999993</v>
      </c>
      <c r="D9" s="41">
        <f>'2021'!I668</f>
        <v>654.01</v>
      </c>
      <c r="E9" s="41">
        <f>'2021'!J668</f>
        <v>2411.33</v>
      </c>
      <c r="F9" s="41">
        <f>'2021'!K668</f>
        <v>918.96</v>
      </c>
      <c r="G9" s="41">
        <f>'2021'!L668</f>
        <v>165.32999999999998</v>
      </c>
      <c r="I9" s="57">
        <f>'2022'!H795</f>
        <v>219.61</v>
      </c>
      <c r="J9" s="57">
        <f>'2022'!I795</f>
        <v>777.7</v>
      </c>
      <c r="K9" s="57">
        <f>'2022'!J795</f>
        <v>1366.49</v>
      </c>
      <c r="L9" s="57">
        <f>'2022'!K795</f>
        <v>2520</v>
      </c>
      <c r="M9" s="57">
        <f>'2022'!L795</f>
        <v>1009.0700000000002</v>
      </c>
      <c r="N9" s="57">
        <f>'2022'!M795</f>
        <v>70.44</v>
      </c>
      <c r="P9" s="57">
        <v>28.02</v>
      </c>
      <c r="Q9" s="77">
        <v>249.02000000000004</v>
      </c>
      <c r="R9" s="77">
        <v>499.67</v>
      </c>
      <c r="S9" s="77">
        <v>1067.29</v>
      </c>
      <c r="T9" s="77">
        <v>487.75</v>
      </c>
      <c r="U9" s="77">
        <v>563.30999999999995</v>
      </c>
      <c r="V9" s="40"/>
      <c r="W9" s="57">
        <f>J9-C9</f>
        <v>91.120000000000118</v>
      </c>
      <c r="X9" s="57">
        <f>K9-D9</f>
        <v>712.48</v>
      </c>
      <c r="Y9" s="57">
        <f>L9-E9</f>
        <v>108.67000000000007</v>
      </c>
      <c r="Z9" s="57">
        <f>M9-F9</f>
        <v>90.110000000000127</v>
      </c>
      <c r="AA9" s="57">
        <f>N9-G9</f>
        <v>-94.889999999999986</v>
      </c>
    </row>
    <row r="10" spans="2:27" x14ac:dyDescent="0.25">
      <c r="B10" s="43" t="s">
        <v>247</v>
      </c>
      <c r="C10" s="44"/>
      <c r="D10" s="44"/>
      <c r="E10" s="44"/>
      <c r="F10" s="44"/>
      <c r="G10" s="44"/>
      <c r="I10" s="45" t="s">
        <v>247</v>
      </c>
      <c r="J10" s="46"/>
      <c r="K10" s="46"/>
      <c r="L10" s="46"/>
      <c r="M10" s="46"/>
      <c r="N10" s="46"/>
      <c r="P10" s="45" t="s">
        <v>247</v>
      </c>
      <c r="Q10" s="46"/>
      <c r="R10" s="46"/>
      <c r="S10" s="46"/>
      <c r="T10" s="46"/>
      <c r="U10" s="46"/>
      <c r="V10" s="40"/>
      <c r="W10" s="44"/>
      <c r="X10" s="44"/>
      <c r="Y10" s="44"/>
      <c r="Z10" s="44"/>
      <c r="AA10" s="44"/>
    </row>
    <row r="11" spans="2:27" x14ac:dyDescent="0.25">
      <c r="B11" s="53"/>
      <c r="C11" s="54"/>
      <c r="D11" s="54"/>
      <c r="E11" s="54"/>
      <c r="F11" s="54"/>
      <c r="G11" s="54"/>
      <c r="I11" s="53">
        <f>I9/12</f>
        <v>18.300833333333333</v>
      </c>
      <c r="J11" s="53">
        <f t="shared" ref="J11:N11" si="2">J9/12</f>
        <v>64.808333333333337</v>
      </c>
      <c r="K11" s="53">
        <f t="shared" si="2"/>
        <v>113.87416666666667</v>
      </c>
      <c r="L11" s="53">
        <f t="shared" si="2"/>
        <v>210</v>
      </c>
      <c r="M11" s="53">
        <f t="shared" si="2"/>
        <v>84.089166666666685</v>
      </c>
      <c r="N11" s="53">
        <f t="shared" si="2"/>
        <v>5.87</v>
      </c>
      <c r="P11" s="53">
        <f>P9/$Q$38*30</f>
        <v>3.0904411764705881</v>
      </c>
      <c r="Q11" s="53">
        <f t="shared" ref="Q11:U11" si="3">Q9/$Q$38*30</f>
        <v>27.465441176470591</v>
      </c>
      <c r="R11" s="53">
        <f t="shared" si="3"/>
        <v>55.110661764705888</v>
      </c>
      <c r="S11" s="53">
        <f t="shared" si="3"/>
        <v>117.71580882352941</v>
      </c>
      <c r="T11" s="53">
        <f t="shared" si="3"/>
        <v>53.795955882352942</v>
      </c>
      <c r="U11" s="53">
        <f t="shared" si="3"/>
        <v>62.129779411764702</v>
      </c>
      <c r="V11" s="40"/>
      <c r="W11" s="54"/>
      <c r="X11" s="54"/>
      <c r="Y11" s="54"/>
      <c r="Z11" s="54"/>
      <c r="AA11" s="54"/>
    </row>
    <row r="12" spans="2:27" x14ac:dyDescent="0.25">
      <c r="B12" s="43"/>
      <c r="C12" s="44"/>
      <c r="D12" s="44"/>
      <c r="E12" s="44"/>
      <c r="F12" s="44"/>
      <c r="G12" s="44"/>
      <c r="I12" s="45"/>
      <c r="J12" s="46"/>
      <c r="K12" s="46"/>
      <c r="L12" s="46"/>
      <c r="M12" s="46"/>
      <c r="N12" s="46"/>
      <c r="P12" s="45"/>
      <c r="Q12" s="46"/>
      <c r="R12" s="46"/>
      <c r="S12" s="46"/>
      <c r="T12" s="46"/>
      <c r="U12" s="46"/>
      <c r="V12" s="40"/>
      <c r="W12" s="44"/>
      <c r="X12" s="44"/>
      <c r="Y12" s="44"/>
      <c r="Z12" s="44"/>
      <c r="AA12" s="44"/>
    </row>
    <row r="13" spans="2:27" x14ac:dyDescent="0.25">
      <c r="B13" s="50" t="s">
        <v>49</v>
      </c>
      <c r="C13" s="51" t="s">
        <v>4</v>
      </c>
      <c r="D13" s="51" t="s">
        <v>356</v>
      </c>
      <c r="E13" s="51" t="s">
        <v>33</v>
      </c>
      <c r="F13" s="51" t="s">
        <v>19</v>
      </c>
      <c r="G13" s="51" t="s">
        <v>276</v>
      </c>
      <c r="I13" s="74" t="s">
        <v>49</v>
      </c>
      <c r="J13" s="75" t="s">
        <v>4</v>
      </c>
      <c r="K13" s="75" t="s">
        <v>356</v>
      </c>
      <c r="L13" s="75" t="s">
        <v>33</v>
      </c>
      <c r="M13" s="75" t="s">
        <v>19</v>
      </c>
      <c r="N13" s="75" t="s">
        <v>276</v>
      </c>
      <c r="P13" s="74" t="s">
        <v>49</v>
      </c>
      <c r="Q13" s="75" t="s">
        <v>4</v>
      </c>
      <c r="R13" s="75" t="s">
        <v>356</v>
      </c>
      <c r="S13" s="75" t="s">
        <v>33</v>
      </c>
      <c r="T13" s="75" t="s">
        <v>19</v>
      </c>
      <c r="U13" s="75" t="s">
        <v>276</v>
      </c>
      <c r="V13" s="40"/>
      <c r="W13" s="51" t="s">
        <v>4</v>
      </c>
      <c r="X13" s="51" t="s">
        <v>356</v>
      </c>
      <c r="Y13" s="51" t="s">
        <v>33</v>
      </c>
      <c r="Z13" s="51" t="s">
        <v>19</v>
      </c>
      <c r="AA13" s="51" t="s">
        <v>276</v>
      </c>
    </row>
    <row r="14" spans="2:27" x14ac:dyDescent="0.25">
      <c r="B14" s="41">
        <f>'2021'!G673</f>
        <v>1245.1100000000001</v>
      </c>
      <c r="C14" s="41">
        <f>'2021'!H673</f>
        <v>22418.62</v>
      </c>
      <c r="D14" s="41">
        <f>'2021'!I673</f>
        <v>187.25</v>
      </c>
      <c r="E14" s="41">
        <f>'2021'!J673</f>
        <v>934.13999999999987</v>
      </c>
      <c r="F14" s="41">
        <f>'2021'!K673</f>
        <v>463.80000000000018</v>
      </c>
      <c r="G14" s="41">
        <f>'2021'!L673</f>
        <v>202.39000000000001</v>
      </c>
      <c r="I14" s="57">
        <f>'2022'!H800</f>
        <v>1270.03</v>
      </c>
      <c r="J14" s="57">
        <f>'2022'!I800</f>
        <v>24692.949999999997</v>
      </c>
      <c r="K14" s="57">
        <f>'2022'!J800</f>
        <v>1</v>
      </c>
      <c r="L14" s="57">
        <f>'2022'!K800</f>
        <v>1669.1999999999998</v>
      </c>
      <c r="M14" s="57">
        <f>'2022'!L800</f>
        <v>626.18999999999983</v>
      </c>
      <c r="N14" s="57">
        <f>'2022'!M800</f>
        <v>419.26000000000005</v>
      </c>
      <c r="P14" s="57">
        <v>433.51</v>
      </c>
      <c r="Q14" s="77">
        <v>11610.53</v>
      </c>
      <c r="R14" s="77">
        <v>0</v>
      </c>
      <c r="S14" s="77">
        <v>1004.34</v>
      </c>
      <c r="T14" s="77">
        <v>283.60000000000008</v>
      </c>
      <c r="U14" s="77">
        <v>165.64999999999998</v>
      </c>
      <c r="V14" s="40"/>
      <c r="W14" s="57">
        <f>J14-C14</f>
        <v>2274.3299999999981</v>
      </c>
      <c r="X14" s="57">
        <f>K14-D14</f>
        <v>-186.25</v>
      </c>
      <c r="Y14" s="57">
        <f>L14-E14</f>
        <v>735.06</v>
      </c>
      <c r="Z14" s="57">
        <f>M14-F14</f>
        <v>162.38999999999965</v>
      </c>
      <c r="AA14" s="57">
        <f>N14-G14</f>
        <v>216.87000000000003</v>
      </c>
    </row>
    <row r="15" spans="2:27" x14ac:dyDescent="0.25">
      <c r="B15" s="43" t="s">
        <v>247</v>
      </c>
      <c r="C15" s="44"/>
      <c r="D15" s="44"/>
      <c r="E15" s="44"/>
      <c r="F15" s="44"/>
      <c r="G15" s="44"/>
      <c r="I15" s="45" t="s">
        <v>247</v>
      </c>
      <c r="J15" s="46"/>
      <c r="K15" s="46"/>
      <c r="L15" s="46"/>
      <c r="M15" s="46"/>
      <c r="N15" s="46"/>
      <c r="P15" s="45" t="s">
        <v>247</v>
      </c>
      <c r="Q15" s="46"/>
      <c r="R15" s="46"/>
      <c r="S15" s="46"/>
      <c r="T15" s="46"/>
      <c r="U15" s="46"/>
      <c r="V15" s="40"/>
      <c r="W15" s="44"/>
      <c r="X15" s="44"/>
      <c r="Y15" s="44"/>
      <c r="Z15" s="44"/>
      <c r="AA15" s="44"/>
    </row>
    <row r="16" spans="2:27" x14ac:dyDescent="0.25">
      <c r="B16" s="53"/>
      <c r="C16" s="54"/>
      <c r="D16" s="54"/>
      <c r="E16" s="54"/>
      <c r="F16" s="54"/>
      <c r="G16" s="54"/>
      <c r="I16" s="53">
        <f>I14/12</f>
        <v>105.83583333333333</v>
      </c>
      <c r="J16" s="53">
        <f t="shared" ref="J16:N16" si="4">J14/12</f>
        <v>2057.7458333333329</v>
      </c>
      <c r="K16" s="53">
        <f t="shared" si="4"/>
        <v>8.3333333333333329E-2</v>
      </c>
      <c r="L16" s="53">
        <f t="shared" si="4"/>
        <v>139.1</v>
      </c>
      <c r="M16" s="53">
        <f t="shared" si="4"/>
        <v>52.182499999999983</v>
      </c>
      <c r="N16" s="53">
        <f t="shared" si="4"/>
        <v>34.93833333333334</v>
      </c>
      <c r="P16" s="45"/>
      <c r="Q16" s="46"/>
      <c r="R16" s="46"/>
      <c r="S16" s="46"/>
      <c r="T16" s="46"/>
      <c r="U16" s="46"/>
      <c r="V16" s="40"/>
      <c r="W16" s="54"/>
      <c r="X16" s="54"/>
      <c r="Y16" s="54"/>
      <c r="Z16" s="54"/>
      <c r="AA16" s="54"/>
    </row>
    <row r="17" spans="2:27" x14ac:dyDescent="0.25">
      <c r="B17" s="43"/>
      <c r="C17" s="44"/>
      <c r="D17" s="44"/>
      <c r="E17" s="44"/>
      <c r="F17" s="44"/>
      <c r="G17" s="44"/>
      <c r="I17" s="45"/>
      <c r="J17" s="46"/>
      <c r="K17" s="46"/>
      <c r="L17" s="46"/>
      <c r="M17" s="46"/>
      <c r="N17" s="46"/>
      <c r="P17" s="53">
        <f>P14/$Q$38*30</f>
        <v>47.81360294117647</v>
      </c>
      <c r="Q17" s="53">
        <f t="shared" ref="Q17:U17" si="5">Q14/$Q$38*30</f>
        <v>1280.5731617647059</v>
      </c>
      <c r="R17" s="53">
        <f t="shared" si="5"/>
        <v>0</v>
      </c>
      <c r="S17" s="53">
        <f t="shared" si="5"/>
        <v>110.77279411764705</v>
      </c>
      <c r="T17" s="53">
        <f t="shared" si="5"/>
        <v>31.279411764705891</v>
      </c>
      <c r="U17" s="53">
        <f t="shared" si="5"/>
        <v>18.27022058823529</v>
      </c>
      <c r="V17" s="40"/>
      <c r="W17" s="44"/>
      <c r="X17" s="44"/>
      <c r="Y17" s="44"/>
      <c r="Z17" s="44"/>
      <c r="AA17" s="44"/>
    </row>
    <row r="18" spans="2:27" x14ac:dyDescent="0.25">
      <c r="B18" s="50" t="s">
        <v>146</v>
      </c>
      <c r="C18" s="51" t="s">
        <v>42</v>
      </c>
      <c r="D18" s="51" t="s">
        <v>163</v>
      </c>
      <c r="E18" s="51" t="s">
        <v>88</v>
      </c>
      <c r="F18" s="51" t="s">
        <v>218</v>
      </c>
      <c r="G18" s="51" t="s">
        <v>189</v>
      </c>
      <c r="I18" s="74" t="s">
        <v>146</v>
      </c>
      <c r="J18" s="75" t="s">
        <v>42</v>
      </c>
      <c r="K18" s="75" t="s">
        <v>163</v>
      </c>
      <c r="L18" s="75" t="s">
        <v>88</v>
      </c>
      <c r="M18" s="75" t="s">
        <v>218</v>
      </c>
      <c r="N18" s="75" t="s">
        <v>189</v>
      </c>
      <c r="P18" s="45"/>
      <c r="Q18" s="46"/>
      <c r="R18" s="46"/>
      <c r="S18" s="46"/>
      <c r="T18" s="46"/>
      <c r="U18" s="46"/>
      <c r="V18" s="40"/>
      <c r="W18" s="51" t="s">
        <v>42</v>
      </c>
      <c r="X18" s="51" t="s">
        <v>163</v>
      </c>
      <c r="Y18" s="51" t="s">
        <v>88</v>
      </c>
      <c r="Z18" s="51" t="s">
        <v>218</v>
      </c>
      <c r="AA18" s="51" t="s">
        <v>189</v>
      </c>
    </row>
    <row r="19" spans="2:27" x14ac:dyDescent="0.25">
      <c r="B19" s="41">
        <f>'2021'!G678</f>
        <v>350</v>
      </c>
      <c r="C19" s="41">
        <f>'2021'!H678</f>
        <v>1922</v>
      </c>
      <c r="D19" s="41">
        <f>'2021'!I678</f>
        <v>18.98</v>
      </c>
      <c r="E19" s="41">
        <f>'2021'!J678</f>
        <v>489.44</v>
      </c>
      <c r="F19" s="41">
        <f>'2021'!K678</f>
        <v>85</v>
      </c>
      <c r="G19" s="41">
        <f>'2021'!L678</f>
        <v>25</v>
      </c>
      <c r="I19" s="57">
        <f>'2022'!H806</f>
        <v>1320</v>
      </c>
      <c r="J19" s="57">
        <f>'2022'!I806</f>
        <v>1737.6699999999998</v>
      </c>
      <c r="K19" s="57">
        <f>'2022'!J806</f>
        <v>79.569999999999993</v>
      </c>
      <c r="L19" s="57">
        <f>'2022'!K806</f>
        <v>529.33000000000004</v>
      </c>
      <c r="M19" s="57">
        <f>'2022'!L806</f>
        <v>105</v>
      </c>
      <c r="N19" s="57">
        <f>'2022'!M806</f>
        <v>0</v>
      </c>
      <c r="P19" s="74" t="s">
        <v>146</v>
      </c>
      <c r="Q19" s="75" t="s">
        <v>42</v>
      </c>
      <c r="R19" s="75" t="s">
        <v>163</v>
      </c>
      <c r="S19" s="75" t="s">
        <v>88</v>
      </c>
      <c r="T19" s="75" t="s">
        <v>218</v>
      </c>
      <c r="U19" s="75" t="s">
        <v>189</v>
      </c>
      <c r="V19" s="40"/>
      <c r="W19" s="57">
        <f>J19-C19</f>
        <v>-184.33000000000015</v>
      </c>
      <c r="X19" s="57">
        <f>K19-D19</f>
        <v>60.589999999999989</v>
      </c>
      <c r="Y19" s="57">
        <f>L19-E19</f>
        <v>39.890000000000043</v>
      </c>
      <c r="Z19" s="57">
        <f>M19-F19</f>
        <v>20</v>
      </c>
      <c r="AA19" s="57">
        <f>N19-G19</f>
        <v>-25</v>
      </c>
    </row>
    <row r="20" spans="2:27" x14ac:dyDescent="0.25">
      <c r="B20" s="43" t="s">
        <v>247</v>
      </c>
      <c r="C20" s="44"/>
      <c r="D20" s="44"/>
      <c r="E20" s="44"/>
      <c r="F20" s="44"/>
      <c r="G20" s="44"/>
      <c r="I20" s="45" t="s">
        <v>247</v>
      </c>
      <c r="J20" s="46"/>
      <c r="K20" s="46"/>
      <c r="L20" s="46"/>
      <c r="M20" s="46"/>
      <c r="N20" s="46"/>
      <c r="P20" s="57">
        <v>974.21</v>
      </c>
      <c r="Q20" s="77">
        <v>792</v>
      </c>
      <c r="R20" s="77">
        <v>135.55000000000001</v>
      </c>
      <c r="S20" s="77">
        <v>291.27999999999997</v>
      </c>
      <c r="T20" s="77">
        <v>75</v>
      </c>
      <c r="U20" s="77">
        <v>17.45</v>
      </c>
      <c r="V20" s="40"/>
      <c r="W20" s="44"/>
      <c r="X20" s="44"/>
      <c r="Y20" s="44"/>
      <c r="Z20" s="44"/>
      <c r="AA20" s="44"/>
    </row>
    <row r="21" spans="2:27" x14ac:dyDescent="0.25">
      <c r="B21" s="55"/>
      <c r="C21" s="54"/>
      <c r="D21" s="54"/>
      <c r="E21" s="54"/>
      <c r="F21" s="54"/>
      <c r="G21" s="54"/>
      <c r="I21" s="53">
        <f>I19/12</f>
        <v>110</v>
      </c>
      <c r="J21" s="53">
        <f t="shared" ref="J21:N21" si="6">J19/12</f>
        <v>144.80583333333331</v>
      </c>
      <c r="K21" s="53">
        <f t="shared" si="6"/>
        <v>6.6308333333333325</v>
      </c>
      <c r="L21" s="53">
        <f t="shared" si="6"/>
        <v>44.110833333333339</v>
      </c>
      <c r="M21" s="53">
        <f t="shared" si="6"/>
        <v>8.75</v>
      </c>
      <c r="N21" s="53">
        <f t="shared" si="6"/>
        <v>0</v>
      </c>
      <c r="P21" s="45" t="s">
        <v>247</v>
      </c>
      <c r="Q21" s="46"/>
      <c r="R21" s="46"/>
      <c r="S21" s="46"/>
      <c r="T21" s="46"/>
      <c r="U21" s="46"/>
      <c r="V21" s="40"/>
      <c r="W21" s="54"/>
      <c r="X21" s="54"/>
      <c r="Y21" s="54"/>
      <c r="Z21" s="54"/>
      <c r="AA21" s="54"/>
    </row>
    <row r="22" spans="2:27" x14ac:dyDescent="0.25">
      <c r="B22" s="43"/>
      <c r="C22" s="44"/>
      <c r="D22" s="44"/>
      <c r="E22" s="44"/>
      <c r="F22" s="44"/>
      <c r="G22" s="44"/>
      <c r="I22" s="43"/>
      <c r="J22" s="44"/>
      <c r="K22" s="44"/>
      <c r="L22" s="44"/>
      <c r="M22" s="44"/>
      <c r="N22" s="44"/>
      <c r="P22" s="53">
        <f>P20/$Q$38*30</f>
        <v>107.44963235294119</v>
      </c>
      <c r="Q22" s="53">
        <f t="shared" ref="Q22:U22" si="7">Q20/$Q$38*30</f>
        <v>87.35294117647058</v>
      </c>
      <c r="R22" s="53">
        <f t="shared" si="7"/>
        <v>14.950367647058826</v>
      </c>
      <c r="S22" s="53">
        <f t="shared" si="7"/>
        <v>32.126470588235293</v>
      </c>
      <c r="T22" s="53">
        <f t="shared" si="7"/>
        <v>8.272058823529413</v>
      </c>
      <c r="U22" s="53">
        <f t="shared" si="7"/>
        <v>1.9246323529411762</v>
      </c>
      <c r="V22" s="40"/>
      <c r="W22" s="44"/>
      <c r="X22" s="44"/>
      <c r="Y22" s="44"/>
      <c r="Z22" s="44"/>
      <c r="AA22" s="44"/>
    </row>
    <row r="23" spans="2:27" x14ac:dyDescent="0.25">
      <c r="B23" s="38"/>
      <c r="C23" s="39"/>
      <c r="D23" s="39"/>
      <c r="E23" s="39"/>
      <c r="F23" s="39"/>
      <c r="G23" s="39"/>
      <c r="I23" s="38"/>
      <c r="J23" s="39"/>
      <c r="K23" s="39"/>
      <c r="L23" s="39"/>
      <c r="M23" s="39"/>
      <c r="N23" s="39"/>
      <c r="P23" s="45"/>
      <c r="Q23" s="46"/>
      <c r="R23" s="46"/>
      <c r="S23" s="46"/>
      <c r="T23" s="46"/>
      <c r="U23" s="46"/>
      <c r="V23" s="40"/>
      <c r="W23" s="39"/>
      <c r="X23" s="39"/>
      <c r="Y23" s="39"/>
      <c r="Z23" s="39"/>
      <c r="AA23" s="39"/>
    </row>
    <row r="24" spans="2:27" x14ac:dyDescent="0.25">
      <c r="B24" s="41"/>
      <c r="C24" s="42"/>
      <c r="D24" s="42"/>
      <c r="E24" s="42"/>
      <c r="F24" s="42"/>
      <c r="G24" s="42"/>
      <c r="I24" s="41"/>
      <c r="J24" s="42"/>
      <c r="K24" s="42"/>
      <c r="L24" s="42"/>
      <c r="M24" s="42"/>
      <c r="N24" s="42"/>
      <c r="P24" s="74" t="s">
        <v>57</v>
      </c>
      <c r="Q24" s="75"/>
      <c r="R24" s="75"/>
      <c r="S24" s="75"/>
      <c r="T24" s="75"/>
      <c r="U24" s="75"/>
      <c r="V24" s="40"/>
      <c r="W24" s="42"/>
      <c r="X24" s="42"/>
      <c r="Y24" s="42"/>
      <c r="Z24" s="42"/>
      <c r="AA24" s="42"/>
    </row>
    <row r="25" spans="2:27" x14ac:dyDescent="0.25">
      <c r="B25" s="50" t="s">
        <v>245</v>
      </c>
      <c r="C25" s="51" t="s">
        <v>246</v>
      </c>
      <c r="D25" s="44"/>
      <c r="E25" s="44"/>
      <c r="F25" s="44"/>
      <c r="G25" s="44"/>
      <c r="I25" s="50" t="s">
        <v>245</v>
      </c>
      <c r="J25" s="51" t="s">
        <v>246</v>
      </c>
      <c r="K25" s="44"/>
      <c r="L25" s="44"/>
      <c r="M25" s="44"/>
      <c r="N25" s="44"/>
      <c r="P25" s="57"/>
      <c r="Q25" s="77"/>
      <c r="R25" s="77"/>
      <c r="S25" s="77"/>
      <c r="T25" s="77"/>
      <c r="U25" s="77"/>
      <c r="V25" s="40"/>
      <c r="W25" s="51" t="s">
        <v>246</v>
      </c>
      <c r="X25" s="44"/>
      <c r="Y25" s="44"/>
      <c r="Z25" s="44"/>
      <c r="AA25" s="44"/>
    </row>
    <row r="26" spans="2:27" x14ac:dyDescent="0.25">
      <c r="B26" s="41"/>
      <c r="C26" s="42"/>
      <c r="D26" s="44"/>
      <c r="E26" s="44"/>
      <c r="F26" s="44"/>
      <c r="G26" s="44"/>
      <c r="I26" s="41"/>
      <c r="J26" s="42"/>
      <c r="K26" s="44"/>
      <c r="L26" s="44"/>
      <c r="M26" s="44"/>
      <c r="N26" s="44"/>
      <c r="P26" s="50" t="s">
        <v>245</v>
      </c>
      <c r="Q26" s="51" t="s">
        <v>246</v>
      </c>
      <c r="R26" s="44"/>
      <c r="S26" s="44"/>
      <c r="T26" s="44"/>
      <c r="U26" s="44"/>
      <c r="V26" s="40"/>
      <c r="W26" s="42"/>
      <c r="X26" s="44"/>
      <c r="Y26" s="44"/>
      <c r="Z26" s="44"/>
      <c r="AA26" s="44"/>
    </row>
    <row r="27" spans="2:27" x14ac:dyDescent="0.25">
      <c r="B27" s="41">
        <f>'2021'!G686</f>
        <v>26291.39000000001</v>
      </c>
      <c r="C27" s="42">
        <f>'2021'!H686</f>
        <v>26076.400000000001</v>
      </c>
      <c r="D27" s="44" t="s">
        <v>269</v>
      </c>
      <c r="E27" s="44"/>
      <c r="F27" s="44"/>
      <c r="G27" s="44"/>
      <c r="I27" s="41">
        <f>'2022'!H814</f>
        <v>28823.150000000016</v>
      </c>
      <c r="J27" s="42">
        <f>'2022'!I814</f>
        <v>29272.459999999995</v>
      </c>
      <c r="K27" s="44" t="s">
        <v>269</v>
      </c>
      <c r="L27" s="44"/>
      <c r="M27" s="44"/>
      <c r="N27" s="44"/>
      <c r="P27" s="41"/>
      <c r="Q27" s="42"/>
      <c r="R27" s="44"/>
      <c r="S27" s="44"/>
      <c r="T27" s="44"/>
      <c r="U27" s="44"/>
      <c r="V27" s="40"/>
      <c r="W27" s="57">
        <f>J27-C27</f>
        <v>3196.059999999994</v>
      </c>
      <c r="X27" s="44" t="s">
        <v>269</v>
      </c>
      <c r="Y27" s="44"/>
      <c r="Z27" s="44"/>
      <c r="AA27" s="44"/>
    </row>
    <row r="28" spans="2:27" x14ac:dyDescent="0.25">
      <c r="P28" s="41">
        <v>17299.25</v>
      </c>
      <c r="Q28" s="42">
        <v>16973.61</v>
      </c>
      <c r="R28" s="44" t="s">
        <v>269</v>
      </c>
      <c r="S28" s="44">
        <v>-325.63999999999942</v>
      </c>
      <c r="T28" s="44"/>
      <c r="U28" s="44"/>
      <c r="V28" s="40"/>
    </row>
    <row r="29" spans="2:27" x14ac:dyDescent="0.25">
      <c r="P29" s="24" t="s">
        <v>247</v>
      </c>
      <c r="Q29" s="25"/>
      <c r="R29" s="46">
        <v>-54.273333333333539</v>
      </c>
      <c r="S29" s="44"/>
      <c r="T29" s="44"/>
      <c r="U29" s="44"/>
      <c r="V29" s="40"/>
    </row>
    <row r="30" spans="2:27" x14ac:dyDescent="0.25">
      <c r="B30" t="s">
        <v>358</v>
      </c>
      <c r="C30" s="31">
        <v>44197</v>
      </c>
      <c r="I30" t="s">
        <v>464</v>
      </c>
      <c r="K30" s="31">
        <v>44562</v>
      </c>
      <c r="P30" s="45">
        <v>2883.2083333333335</v>
      </c>
      <c r="Q30" s="46">
        <v>2828.9349999999999</v>
      </c>
      <c r="R30" s="44"/>
      <c r="S30" s="44"/>
      <c r="T30" s="44"/>
      <c r="U30" s="44"/>
      <c r="V30" s="40"/>
    </row>
    <row r="31" spans="2:27" x14ac:dyDescent="0.25">
      <c r="B31" t="s">
        <v>359</v>
      </c>
      <c r="C31" s="31">
        <v>44561</v>
      </c>
      <c r="I31" t="s">
        <v>465</v>
      </c>
      <c r="K31" s="31">
        <v>44926</v>
      </c>
      <c r="P31" s="43"/>
      <c r="Q31" s="44"/>
      <c r="R31" s="44"/>
      <c r="S31" s="44"/>
      <c r="T31" s="44"/>
      <c r="U31" s="44"/>
      <c r="V31" s="40"/>
    </row>
    <row r="32" spans="2:27" x14ac:dyDescent="0.25">
      <c r="B32" t="s">
        <v>360</v>
      </c>
      <c r="C32">
        <f>DATEDIF(C30,C31,"d")</f>
        <v>364</v>
      </c>
      <c r="I32" t="s">
        <v>360</v>
      </c>
      <c r="K32" s="60">
        <f>K31-K30</f>
        <v>364</v>
      </c>
      <c r="P32" s="43"/>
      <c r="Q32" s="44"/>
      <c r="R32" s="44"/>
      <c r="S32" s="44"/>
      <c r="T32" s="44"/>
      <c r="U32" s="44"/>
      <c r="V32" s="40"/>
    </row>
    <row r="33" spans="16:22" ht="15.75" thickBot="1" x14ac:dyDescent="0.3">
      <c r="P33" s="47"/>
      <c r="Q33" s="48"/>
      <c r="R33" s="48"/>
      <c r="S33" s="48"/>
      <c r="T33" s="48"/>
      <c r="U33" s="48"/>
      <c r="V33" s="49"/>
    </row>
    <row r="34" spans="16:22" ht="15.75" thickTop="1" x14ac:dyDescent="0.25"/>
    <row r="35" spans="16:22" x14ac:dyDescent="0.25">
      <c r="P35" t="s">
        <v>464</v>
      </c>
      <c r="Q35" s="31">
        <v>44927</v>
      </c>
    </row>
    <row r="36" spans="16:22" x14ac:dyDescent="0.25">
      <c r="P36" t="s">
        <v>573</v>
      </c>
      <c r="Q36" s="31">
        <v>45199</v>
      </c>
    </row>
    <row r="38" spans="16:22" x14ac:dyDescent="0.25">
      <c r="P38" t="s">
        <v>574</v>
      </c>
      <c r="Q38">
        <f>Q36-Q35</f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2020</vt:lpstr>
      <vt:lpstr>2021</vt:lpstr>
      <vt:lpstr>2022</vt:lpstr>
      <vt:lpstr>2023</vt:lpstr>
      <vt:lpstr>Comparatif</vt:lpstr>
      <vt:lpstr>'2022'!Zone_d_impression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Dany KOUSEN</cp:lastModifiedBy>
  <cp:lastPrinted>2023-11-27T10:08:09Z</cp:lastPrinted>
  <dcterms:created xsi:type="dcterms:W3CDTF">2020-11-20T10:29:20Z</dcterms:created>
  <dcterms:modified xsi:type="dcterms:W3CDTF">2023-11-27T10:12:32Z</dcterms:modified>
</cp:coreProperties>
</file>