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ustomProperty5.bin" ContentType="application/vnd.openxmlformats-officedocument.spreadsheetml.customProperty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ustomProperty6.bin" ContentType="application/vnd.openxmlformats-officedocument.spreadsheetml.customProperty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95" yWindow="5445" windowWidth="21645" windowHeight="7980" tabRatio="911" activeTab="1"/>
  </bookViews>
  <sheets>
    <sheet name="licencies" sheetId="1" r:id="rId1"/>
    <sheet name="engagés" sheetId="61" r:id="rId2"/>
    <sheet name="cout" sheetId="38" r:id="rId3"/>
    <sheet name="Loisirs" sheetId="31" r:id="rId4"/>
    <sheet name="A  BM" sheetId="9" r:id="rId5"/>
    <sheet name="D Dble2400" sheetId="28" r:id="rId6"/>
    <sheet name="S  Coupe &lt;3400" sheetId="6" r:id="rId7"/>
  </sheets>
  <definedNames>
    <definedName name="_xlnm._FilterDatabase" localSheetId="1" hidden="1">engagés!$G$7:$AB$52</definedName>
    <definedName name="_xlnm._FilterDatabase" localSheetId="0" hidden="1">licencies!$A$1:$Q$361</definedName>
    <definedName name="date_d">#REF!</definedName>
    <definedName name="date_s">#REF!</definedName>
    <definedName name="date_v">'A  BM'!$N$1</definedName>
    <definedName name="double">#REF!</definedName>
    <definedName name="engagés">engagés!$B$10:$AZ$51</definedName>
    <definedName name="_xlnm.Print_Titles" localSheetId="4">'A  BM'!$1:$2</definedName>
    <definedName name="_xlnm.Print_Titles" localSheetId="5">'D Dble2400'!$3:$4</definedName>
    <definedName name="_xlnm.Print_Titles" localSheetId="1">engagés!$3:$9</definedName>
    <definedName name="_xlnm.Print_Titles" localSheetId="3">Loisirs!$1:$2</definedName>
    <definedName name="_xlnm.Print_Titles" localSheetId="6">'S  Coupe &lt;3400'!$3:$4</definedName>
    <definedName name="licencies">licencies!$A$2:$M$369</definedName>
    <definedName name="_xlnm.Print_Area" localSheetId="4">'A  BM'!$B$1:$I$42</definedName>
    <definedName name="_xlnm.Print_Area" localSheetId="2">cout!$A$1:$E$13</definedName>
    <definedName name="_xlnm.Print_Area" localSheetId="5">'D Dble2400'!$B$3:$P$32</definedName>
    <definedName name="_xlnm.Print_Area" localSheetId="1">engagés!$D$3:$AM$47</definedName>
    <definedName name="_xlnm.Print_Area" localSheetId="3">Loisirs!$B$1:$I$41</definedName>
    <definedName name="_xlnm.Print_Area" localSheetId="6">'S  Coupe &lt;3400'!$B$3:$O$49</definedName>
  </definedNames>
  <calcPr calcId="145621"/>
</workbook>
</file>

<file path=xl/calcChain.xml><?xml version="1.0" encoding="utf-8"?>
<calcChain xmlns="http://schemas.openxmlformats.org/spreadsheetml/2006/main">
  <c r="G2" i="61" l="1"/>
  <c r="AZ51" i="61" l="1"/>
  <c r="AY51" i="61"/>
  <c r="AX51" i="61"/>
  <c r="AW51" i="61"/>
  <c r="AV51" i="61"/>
  <c r="AU51" i="61"/>
  <c r="AT51" i="61"/>
  <c r="AS51" i="61"/>
  <c r="AQ51" i="61"/>
  <c r="AN51" i="61"/>
  <c r="AM51" i="61"/>
  <c r="AK51" i="61"/>
  <c r="AJ51" i="61"/>
  <c r="AH51" i="61"/>
  <c r="AG51" i="61"/>
  <c r="AE51" i="61"/>
  <c r="AD51" i="61"/>
  <c r="AP51" i="61" s="1"/>
  <c r="F51" i="61"/>
  <c r="E51" i="61"/>
  <c r="D51" i="61"/>
  <c r="AR51" i="61" s="1"/>
  <c r="AZ50" i="61"/>
  <c r="AY50" i="61"/>
  <c r="AX50" i="61"/>
  <c r="AW50" i="61"/>
  <c r="AV50" i="61"/>
  <c r="AU50" i="61"/>
  <c r="AT50" i="61"/>
  <c r="AS50" i="61"/>
  <c r="AQ50" i="61"/>
  <c r="AN50" i="61"/>
  <c r="AM50" i="61"/>
  <c r="AK50" i="61"/>
  <c r="AJ50" i="61"/>
  <c r="AH50" i="61"/>
  <c r="AG50" i="61"/>
  <c r="AE50" i="61"/>
  <c r="AD50" i="61"/>
  <c r="AP50" i="61" s="1"/>
  <c r="F50" i="61"/>
  <c r="E50" i="61"/>
  <c r="D50" i="61"/>
  <c r="AR50" i="61" s="1"/>
  <c r="AZ49" i="61"/>
  <c r="AY49" i="61"/>
  <c r="AX49" i="61"/>
  <c r="AW49" i="61"/>
  <c r="AV49" i="61"/>
  <c r="AU49" i="61"/>
  <c r="AT49" i="61"/>
  <c r="AS49" i="61"/>
  <c r="AQ49" i="61"/>
  <c r="AN49" i="61"/>
  <c r="AM49" i="61"/>
  <c r="AK49" i="61"/>
  <c r="AJ49" i="61"/>
  <c r="AH49" i="61"/>
  <c r="AG49" i="61"/>
  <c r="AE49" i="61"/>
  <c r="AD49" i="61"/>
  <c r="AP49" i="61" s="1"/>
  <c r="F49" i="61"/>
  <c r="E49" i="61"/>
  <c r="D49" i="61"/>
  <c r="AR49" i="61" s="1"/>
  <c r="AZ48" i="61"/>
  <c r="AY48" i="61"/>
  <c r="AX48" i="61"/>
  <c r="AW48" i="61"/>
  <c r="AV48" i="61"/>
  <c r="AU48" i="61"/>
  <c r="AT48" i="61"/>
  <c r="AS48" i="61"/>
  <c r="AQ48" i="61"/>
  <c r="AN48" i="61"/>
  <c r="AM48" i="61"/>
  <c r="AK48" i="61"/>
  <c r="AJ48" i="61"/>
  <c r="AH48" i="61"/>
  <c r="AG48" i="61"/>
  <c r="AE48" i="61"/>
  <c r="AD48" i="61"/>
  <c r="AP48" i="61" s="1"/>
  <c r="F48" i="61"/>
  <c r="E48" i="61"/>
  <c r="D48" i="61"/>
  <c r="AR48" i="61" s="1"/>
  <c r="P68" i="6"/>
  <c r="B67" i="6"/>
  <c r="B68" i="6" s="1"/>
  <c r="B5" i="6" l="1"/>
  <c r="C9" i="6"/>
  <c r="F9" i="6"/>
  <c r="K9" i="6" s="1"/>
  <c r="G9" i="6"/>
  <c r="H9" i="6"/>
  <c r="I9" i="6"/>
  <c r="N9" i="6"/>
  <c r="B6" i="6"/>
  <c r="B7" i="6" s="1"/>
  <c r="B8" i="6" s="1"/>
  <c r="B9" i="6" s="1"/>
  <c r="B10" i="6" s="1"/>
  <c r="B11" i="6" s="1"/>
  <c r="B12" i="6" s="1"/>
  <c r="B13" i="6" s="1"/>
  <c r="B14" i="6" s="1"/>
  <c r="B15" i="6" s="1"/>
  <c r="B16" i="6" s="1"/>
  <c r="C67" i="6"/>
  <c r="F67" i="6"/>
  <c r="K67" i="6" s="1"/>
  <c r="G67" i="6"/>
  <c r="H67" i="6"/>
  <c r="I67" i="6"/>
  <c r="N67" i="6"/>
  <c r="C6" i="6"/>
  <c r="F6" i="6"/>
  <c r="O6" i="6" s="1"/>
  <c r="G6" i="6"/>
  <c r="H6" i="6"/>
  <c r="I6" i="6"/>
  <c r="N6" i="6"/>
  <c r="C16" i="6"/>
  <c r="F16" i="6"/>
  <c r="K16" i="6" s="1"/>
  <c r="G16" i="6"/>
  <c r="H16" i="6"/>
  <c r="I16" i="6"/>
  <c r="N16" i="6"/>
  <c r="C7" i="6"/>
  <c r="F7" i="6"/>
  <c r="K7" i="6" s="1"/>
  <c r="G7" i="6"/>
  <c r="H7" i="6"/>
  <c r="I7" i="6"/>
  <c r="N7" i="6"/>
  <c r="C65" i="6"/>
  <c r="F65" i="6"/>
  <c r="J65" i="6" s="1"/>
  <c r="G65" i="6"/>
  <c r="H65" i="6"/>
  <c r="I65" i="6"/>
  <c r="N65" i="6"/>
  <c r="C54" i="6"/>
  <c r="F54" i="6"/>
  <c r="K54" i="6" s="1"/>
  <c r="G54" i="6"/>
  <c r="H54" i="6"/>
  <c r="I54" i="6"/>
  <c r="N54" i="6"/>
  <c r="C56" i="6"/>
  <c r="F56" i="6"/>
  <c r="K56" i="6" s="1"/>
  <c r="G56" i="6"/>
  <c r="H56" i="6"/>
  <c r="I56" i="6"/>
  <c r="N56" i="6"/>
  <c r="C30" i="6"/>
  <c r="F30" i="6"/>
  <c r="K30" i="6" s="1"/>
  <c r="G30" i="6"/>
  <c r="H30" i="6"/>
  <c r="I30" i="6"/>
  <c r="N30" i="6"/>
  <c r="C62" i="6"/>
  <c r="F62" i="6"/>
  <c r="J62" i="6" s="1"/>
  <c r="G62" i="6"/>
  <c r="H62" i="6"/>
  <c r="I62" i="6"/>
  <c r="N62" i="6"/>
  <c r="C11" i="6"/>
  <c r="F11" i="6"/>
  <c r="J11" i="6" s="1"/>
  <c r="G11" i="6"/>
  <c r="H11" i="6"/>
  <c r="I11" i="6"/>
  <c r="N11" i="6"/>
  <c r="C33" i="6"/>
  <c r="F33" i="6"/>
  <c r="K33" i="6" s="1"/>
  <c r="G33" i="6"/>
  <c r="H33" i="6"/>
  <c r="I33" i="6"/>
  <c r="N33" i="6"/>
  <c r="K6" i="6" l="1"/>
  <c r="D33" i="6"/>
  <c r="D56" i="6"/>
  <c r="K11" i="6"/>
  <c r="D11" i="6"/>
  <c r="D67" i="6"/>
  <c r="D9" i="6"/>
  <c r="D62" i="6"/>
  <c r="D54" i="6"/>
  <c r="D16" i="6"/>
  <c r="D6" i="6"/>
  <c r="D65" i="6"/>
  <c r="D30" i="6"/>
  <c r="D7" i="6"/>
  <c r="J54" i="6"/>
  <c r="L54" i="6" s="1"/>
  <c r="K65" i="6"/>
  <c r="O54" i="6"/>
  <c r="J33" i="6"/>
  <c r="L33" i="6" s="1"/>
  <c r="M33" i="6" s="1"/>
  <c r="K62" i="6"/>
  <c r="J30" i="6"/>
  <c r="O11" i="6"/>
  <c r="J16" i="6"/>
  <c r="O65" i="6"/>
  <c r="J6" i="6"/>
  <c r="L6" i="6" s="1"/>
  <c r="J56" i="6"/>
  <c r="L56" i="6" s="1"/>
  <c r="O62" i="6"/>
  <c r="L11" i="6"/>
  <c r="M11" i="6" s="1"/>
  <c r="O67" i="6"/>
  <c r="J67" i="6"/>
  <c r="L67" i="6" s="1"/>
  <c r="L62" i="6"/>
  <c r="M62" i="6" s="1"/>
  <c r="L65" i="6"/>
  <c r="M65" i="6" s="1"/>
  <c r="J9" i="6"/>
  <c r="O33" i="6"/>
  <c r="O56" i="6"/>
  <c r="O16" i="6"/>
  <c r="J7" i="6"/>
  <c r="O30" i="6"/>
  <c r="O7" i="6"/>
  <c r="O9" i="6"/>
  <c r="M54" i="6" l="1"/>
  <c r="L30" i="6"/>
  <c r="M30" i="6" s="1"/>
  <c r="M56" i="6"/>
  <c r="M6" i="6"/>
  <c r="L16" i="6"/>
  <c r="M16" i="6" s="1"/>
  <c r="M67" i="6"/>
  <c r="L9" i="6"/>
  <c r="M9" i="6" s="1"/>
  <c r="L7" i="6"/>
  <c r="M7" i="6" s="1"/>
  <c r="B4" i="31"/>
  <c r="B5" i="31" s="1"/>
  <c r="B6" i="31" s="1"/>
  <c r="B7" i="31" s="1"/>
  <c r="B8" i="31" s="1"/>
  <c r="B9" i="31" s="1"/>
  <c r="B10" i="31" s="1"/>
  <c r="B11" i="31" s="1"/>
  <c r="B12" i="31" s="1"/>
  <c r="B13" i="31" s="1"/>
  <c r="B14" i="31" s="1"/>
  <c r="B15" i="31" s="1"/>
  <c r="B16" i="31" s="1"/>
  <c r="B17" i="31" s="1"/>
  <c r="B18" i="31" s="1"/>
  <c r="B19" i="31" s="1"/>
  <c r="D26" i="61" l="1"/>
  <c r="AV46" i="61" l="1"/>
  <c r="AQ35" i="61" l="1"/>
  <c r="AU35" i="61"/>
  <c r="C64" i="6" l="1"/>
  <c r="C35" i="6"/>
  <c r="C34" i="6"/>
  <c r="C18" i="6"/>
  <c r="C28" i="6"/>
  <c r="C24" i="6"/>
  <c r="C8" i="6"/>
  <c r="C13" i="6"/>
  <c r="C27" i="6"/>
  <c r="C61" i="6"/>
  <c r="C58" i="6"/>
  <c r="C19" i="6"/>
  <c r="C10" i="6"/>
  <c r="C63" i="6"/>
  <c r="C31" i="6"/>
  <c r="C21" i="6"/>
  <c r="C25" i="6"/>
  <c r="C57" i="6"/>
  <c r="AQ15" i="61" l="1"/>
  <c r="AQ36" i="61"/>
  <c r="AQ38" i="61"/>
  <c r="AQ37" i="61"/>
  <c r="AQ26" i="61"/>
  <c r="AQ43" i="61"/>
  <c r="AQ10" i="61"/>
  <c r="AQ34" i="61"/>
  <c r="AQ25" i="61"/>
  <c r="AQ13" i="61"/>
  <c r="AQ12" i="61"/>
  <c r="AQ46" i="61"/>
  <c r="AQ47" i="61"/>
  <c r="AQ45" i="61"/>
  <c r="AQ44" i="61"/>
  <c r="AQ42" i="61"/>
  <c r="AQ41" i="61"/>
  <c r="AQ40" i="61"/>
  <c r="AQ39" i="61"/>
  <c r="AQ33" i="61"/>
  <c r="AQ31" i="61"/>
  <c r="AQ30" i="61"/>
  <c r="AQ29" i="61"/>
  <c r="AQ28" i="61"/>
  <c r="AQ27" i="61"/>
  <c r="AQ24" i="61"/>
  <c r="AQ23" i="61"/>
  <c r="AQ22" i="61"/>
  <c r="AQ21" i="61"/>
  <c r="AQ20" i="61"/>
  <c r="AQ19" i="61"/>
  <c r="AQ18" i="61"/>
  <c r="AQ17" i="61"/>
  <c r="AQ16" i="61"/>
  <c r="AQ14" i="61"/>
  <c r="AQ11" i="61"/>
  <c r="D17" i="61" l="1"/>
  <c r="S1" i="1" l="1"/>
  <c r="I3" i="6" l="1"/>
  <c r="H3" i="28"/>
  <c r="E1" i="9"/>
  <c r="C40" i="28" l="1"/>
  <c r="C49" i="28"/>
  <c r="C51" i="28"/>
  <c r="C55" i="28"/>
  <c r="C52" i="28"/>
  <c r="C36" i="28"/>
  <c r="C39" i="28"/>
  <c r="C38" i="28"/>
  <c r="C48" i="28"/>
  <c r="C43" i="28"/>
  <c r="C64" i="28"/>
  <c r="C56" i="28"/>
  <c r="C58" i="28"/>
  <c r="C47" i="28"/>
  <c r="C46" i="28"/>
  <c r="C37" i="28"/>
  <c r="C44" i="28"/>
  <c r="C45" i="28"/>
  <c r="AN39" i="61" l="1"/>
  <c r="AN33" i="61"/>
  <c r="AN24" i="61"/>
  <c r="AN29" i="61"/>
  <c r="AN28" i="61"/>
  <c r="AN13" i="61"/>
  <c r="AN27" i="61"/>
  <c r="AN19" i="61"/>
  <c r="AN46" i="61"/>
  <c r="AN11" i="61"/>
  <c r="AN44" i="61"/>
  <c r="AN41" i="61"/>
  <c r="AN26" i="61"/>
  <c r="AN35" i="61"/>
  <c r="AN20" i="61"/>
  <c r="AN25" i="61"/>
  <c r="AN31" i="61"/>
  <c r="AN38" i="61"/>
  <c r="AN10" i="61"/>
  <c r="AN15" i="61"/>
  <c r="AN36" i="61"/>
  <c r="AN37" i="61"/>
  <c r="AN43" i="61"/>
  <c r="AN34" i="61"/>
  <c r="AN12" i="61"/>
  <c r="AN47" i="61"/>
  <c r="AN18" i="61"/>
  <c r="AN30" i="61"/>
  <c r="AN16" i="61"/>
  <c r="AN40" i="61"/>
  <c r="AN45" i="61"/>
  <c r="AN32" i="61"/>
  <c r="AN22" i="61"/>
  <c r="AN42" i="61"/>
  <c r="AN21" i="61"/>
  <c r="AN23" i="61"/>
  <c r="AN17" i="61"/>
  <c r="AN14" i="61"/>
  <c r="AM39" i="61"/>
  <c r="AM33" i="61"/>
  <c r="AM24" i="61"/>
  <c r="AM29" i="61"/>
  <c r="AM28" i="61"/>
  <c r="AM13" i="61"/>
  <c r="AM27" i="61"/>
  <c r="AM19" i="61"/>
  <c r="AM46" i="61"/>
  <c r="AM11" i="61"/>
  <c r="AM44" i="61"/>
  <c r="AM41" i="61"/>
  <c r="AM26" i="61"/>
  <c r="AM35" i="61"/>
  <c r="AM20" i="61"/>
  <c r="AM25" i="61"/>
  <c r="AM31" i="61"/>
  <c r="AM38" i="61"/>
  <c r="AM10" i="61"/>
  <c r="AM15" i="61"/>
  <c r="AM36" i="61"/>
  <c r="AM37" i="61"/>
  <c r="AM43" i="61"/>
  <c r="AM34" i="61"/>
  <c r="AM12" i="61"/>
  <c r="AM47" i="61"/>
  <c r="AM18" i="61"/>
  <c r="AM30" i="61"/>
  <c r="AM16" i="61"/>
  <c r="AM40" i="61"/>
  <c r="AM45" i="61"/>
  <c r="AM32" i="61"/>
  <c r="AM22" i="61"/>
  <c r="AM42" i="61"/>
  <c r="AM21" i="61"/>
  <c r="AM23" i="61"/>
  <c r="AM17" i="61"/>
  <c r="AM14" i="61"/>
  <c r="AK39" i="61"/>
  <c r="AJ39" i="61"/>
  <c r="AK33" i="61"/>
  <c r="AJ33" i="61"/>
  <c r="AK24" i="61"/>
  <c r="AJ24" i="61"/>
  <c r="AK29" i="61"/>
  <c r="AJ29" i="61"/>
  <c r="AK28" i="61"/>
  <c r="AJ28" i="61"/>
  <c r="AK13" i="61"/>
  <c r="AJ13" i="61"/>
  <c r="AK27" i="61"/>
  <c r="AJ27" i="61"/>
  <c r="AK19" i="61"/>
  <c r="AJ19" i="61"/>
  <c r="AK46" i="61"/>
  <c r="AJ46" i="61"/>
  <c r="AK11" i="61"/>
  <c r="AJ11" i="61"/>
  <c r="AK44" i="61"/>
  <c r="AJ44" i="61"/>
  <c r="AK41" i="61"/>
  <c r="AJ41" i="61"/>
  <c r="AK26" i="61"/>
  <c r="AJ26" i="61"/>
  <c r="AK35" i="61"/>
  <c r="AJ35" i="61"/>
  <c r="AK20" i="61"/>
  <c r="AJ20" i="61"/>
  <c r="AK25" i="61"/>
  <c r="AJ25" i="61"/>
  <c r="AK31" i="61"/>
  <c r="AJ31" i="61"/>
  <c r="AK38" i="61"/>
  <c r="AJ38" i="61"/>
  <c r="AK10" i="61"/>
  <c r="AJ10" i="61"/>
  <c r="AK15" i="61"/>
  <c r="AJ15" i="61"/>
  <c r="AK36" i="61"/>
  <c r="AJ36" i="61"/>
  <c r="AK37" i="61"/>
  <c r="AJ37" i="61"/>
  <c r="AK43" i="61"/>
  <c r="AJ43" i="61"/>
  <c r="AK34" i="61"/>
  <c r="AJ34" i="61"/>
  <c r="AK12" i="61"/>
  <c r="AJ12" i="61"/>
  <c r="AK47" i="61"/>
  <c r="AJ47" i="61"/>
  <c r="AK18" i="61"/>
  <c r="AJ18" i="61"/>
  <c r="AK30" i="61"/>
  <c r="AJ30" i="61"/>
  <c r="AK16" i="61"/>
  <c r="AJ16" i="61"/>
  <c r="AK40" i="61"/>
  <c r="AJ40" i="61"/>
  <c r="AK45" i="61"/>
  <c r="AJ45" i="61"/>
  <c r="AK32" i="61"/>
  <c r="AJ32" i="61"/>
  <c r="AK22" i="61"/>
  <c r="AJ22" i="61"/>
  <c r="AK42" i="61"/>
  <c r="AJ42" i="61"/>
  <c r="AK21" i="61"/>
  <c r="AJ21" i="61"/>
  <c r="AK23" i="61"/>
  <c r="AJ23" i="61"/>
  <c r="AK17" i="61"/>
  <c r="AJ17" i="61"/>
  <c r="AK14" i="61"/>
  <c r="AJ14" i="61"/>
  <c r="AH39" i="61"/>
  <c r="AG39" i="61"/>
  <c r="AH33" i="61"/>
  <c r="AG33" i="61"/>
  <c r="AH24" i="61"/>
  <c r="AG24" i="61"/>
  <c r="AH29" i="61"/>
  <c r="AG29" i="61"/>
  <c r="AH28" i="61"/>
  <c r="AG28" i="61"/>
  <c r="AH13" i="61"/>
  <c r="AG13" i="61"/>
  <c r="AH27" i="61"/>
  <c r="AG27" i="61"/>
  <c r="AH19" i="61"/>
  <c r="AG19" i="61"/>
  <c r="AH46" i="61"/>
  <c r="AG46" i="61"/>
  <c r="AH11" i="61"/>
  <c r="AG11" i="61"/>
  <c r="AH44" i="61"/>
  <c r="AG44" i="61"/>
  <c r="AH41" i="61"/>
  <c r="AG41" i="61"/>
  <c r="AH26" i="61"/>
  <c r="AG26" i="61"/>
  <c r="AH35" i="61"/>
  <c r="AG35" i="61"/>
  <c r="AH20" i="61"/>
  <c r="AG20" i="61"/>
  <c r="AH25" i="61"/>
  <c r="AG25" i="61"/>
  <c r="AH31" i="61"/>
  <c r="AG31" i="61"/>
  <c r="AH38" i="61"/>
  <c r="AG38" i="61"/>
  <c r="AH10" i="61"/>
  <c r="AG10" i="61"/>
  <c r="AH15" i="61"/>
  <c r="AG15" i="61"/>
  <c r="AH36" i="61"/>
  <c r="AG36" i="61"/>
  <c r="AH37" i="61"/>
  <c r="AG37" i="61"/>
  <c r="AH43" i="61"/>
  <c r="AG43" i="61"/>
  <c r="AH34" i="61"/>
  <c r="AG34" i="61"/>
  <c r="AH12" i="61"/>
  <c r="AG12" i="61"/>
  <c r="AH47" i="61"/>
  <c r="AG47" i="61"/>
  <c r="AH18" i="61"/>
  <c r="AG18" i="61"/>
  <c r="AH30" i="61"/>
  <c r="AG30" i="61"/>
  <c r="AH16" i="61"/>
  <c r="AG16" i="61"/>
  <c r="AH40" i="61"/>
  <c r="AG40" i="61"/>
  <c r="AH45" i="61"/>
  <c r="AG45" i="61"/>
  <c r="AH32" i="61"/>
  <c r="AG32" i="61"/>
  <c r="AH22" i="61"/>
  <c r="AG22" i="61"/>
  <c r="AH42" i="61"/>
  <c r="AG42" i="61"/>
  <c r="AH21" i="61"/>
  <c r="AG21" i="61"/>
  <c r="AH23" i="61"/>
  <c r="AG23" i="61"/>
  <c r="AH17" i="61"/>
  <c r="AG17" i="61"/>
  <c r="AH14" i="61"/>
  <c r="AG14" i="61"/>
  <c r="O2" i="61" l="1"/>
  <c r="N2" i="61"/>
  <c r="M2" i="61"/>
  <c r="L2" i="61"/>
  <c r="K2" i="61"/>
  <c r="J2" i="61"/>
  <c r="I2" i="61"/>
  <c r="H2" i="61"/>
  <c r="D39" i="61" l="1"/>
  <c r="D33" i="61"/>
  <c r="D24" i="61"/>
  <c r="D29" i="61"/>
  <c r="D28" i="61"/>
  <c r="D13" i="61"/>
  <c r="D27" i="61"/>
  <c r="D19" i="61"/>
  <c r="D46" i="61"/>
  <c r="D11" i="61"/>
  <c r="D44" i="61"/>
  <c r="D41" i="61"/>
  <c r="D35" i="61"/>
  <c r="D20" i="61"/>
  <c r="D25" i="61"/>
  <c r="D31" i="61"/>
  <c r="D38" i="61"/>
  <c r="D10" i="61"/>
  <c r="D21" i="61"/>
  <c r="D16" i="61"/>
  <c r="D18" i="61"/>
  <c r="D12" i="61"/>
  <c r="D34" i="61"/>
  <c r="D45" i="61"/>
  <c r="D30" i="61"/>
  <c r="D15" i="61"/>
  <c r="D47" i="61"/>
  <c r="D32" i="61"/>
  <c r="D23" i="61"/>
  <c r="D37" i="61"/>
  <c r="D36" i="61"/>
  <c r="D43" i="61"/>
  <c r="D40" i="61"/>
  <c r="D22" i="61"/>
  <c r="D42" i="61"/>
  <c r="D14" i="61"/>
  <c r="AB2" i="61"/>
  <c r="AA2" i="61"/>
  <c r="Z2" i="61"/>
  <c r="Y2" i="61"/>
  <c r="X2" i="61"/>
  <c r="W2" i="61"/>
  <c r="V2" i="61"/>
  <c r="U2" i="61"/>
  <c r="T2" i="61"/>
  <c r="S2" i="61"/>
  <c r="R2" i="61"/>
  <c r="Q2" i="61"/>
  <c r="P2" i="61"/>
  <c r="AE5" i="61" l="1"/>
  <c r="AE4" i="61"/>
  <c r="AF2" i="61"/>
  <c r="AF4" i="61" s="1"/>
  <c r="AR14" i="61" l="1"/>
  <c r="E14" i="61"/>
  <c r="F14" i="61"/>
  <c r="AE14" i="61"/>
  <c r="AS14" i="61"/>
  <c r="AT14" i="61"/>
  <c r="AU14" i="61"/>
  <c r="AV14" i="61"/>
  <c r="AW14" i="61"/>
  <c r="AX14" i="61"/>
  <c r="AY14" i="61"/>
  <c r="AZ14" i="61"/>
  <c r="AR42" i="61"/>
  <c r="E42" i="61"/>
  <c r="F42" i="61"/>
  <c r="AE42" i="61"/>
  <c r="AS42" i="61"/>
  <c r="AT42" i="61"/>
  <c r="AU42" i="61"/>
  <c r="AV42" i="61"/>
  <c r="AW42" i="61"/>
  <c r="AX42" i="61"/>
  <c r="AY42" i="61"/>
  <c r="AZ42" i="61"/>
  <c r="AR22" i="61"/>
  <c r="E22" i="61"/>
  <c r="F22" i="61"/>
  <c r="AE22" i="61"/>
  <c r="AS22" i="61"/>
  <c r="AT22" i="61"/>
  <c r="AU22" i="61"/>
  <c r="AV22" i="61"/>
  <c r="AW22" i="61"/>
  <c r="AX22" i="61"/>
  <c r="AY22" i="61"/>
  <c r="AZ22" i="61"/>
  <c r="AR17" i="61"/>
  <c r="E17" i="61"/>
  <c r="F17" i="61"/>
  <c r="AE17" i="61"/>
  <c r="AS17" i="61"/>
  <c r="AT17" i="61"/>
  <c r="AU17" i="61"/>
  <c r="AV17" i="61"/>
  <c r="AW17" i="61"/>
  <c r="AX17" i="61"/>
  <c r="AY17" i="61"/>
  <c r="AZ17" i="61"/>
  <c r="AR43" i="61"/>
  <c r="E43" i="61"/>
  <c r="F43" i="61"/>
  <c r="AE43" i="61"/>
  <c r="AS43" i="61"/>
  <c r="AT43" i="61"/>
  <c r="AU43" i="61"/>
  <c r="AV43" i="61"/>
  <c r="AW43" i="61"/>
  <c r="AX43" i="61"/>
  <c r="AY43" i="61"/>
  <c r="AZ43" i="61"/>
  <c r="AR40" i="61"/>
  <c r="E40" i="61"/>
  <c r="F40" i="61"/>
  <c r="AE40" i="61"/>
  <c r="AS40" i="61"/>
  <c r="AT40" i="61"/>
  <c r="AU40" i="61"/>
  <c r="AV40" i="61"/>
  <c r="AW40" i="61"/>
  <c r="AX40" i="61"/>
  <c r="AY40" i="61"/>
  <c r="AZ40" i="61"/>
  <c r="AR36" i="61"/>
  <c r="E36" i="61"/>
  <c r="F36" i="61"/>
  <c r="AE36" i="61"/>
  <c r="AS36" i="61"/>
  <c r="AT36" i="61"/>
  <c r="AU36" i="61"/>
  <c r="AV36" i="61"/>
  <c r="AW36" i="61"/>
  <c r="AX36" i="61"/>
  <c r="AY36" i="61"/>
  <c r="AZ36" i="61"/>
  <c r="AR37" i="61"/>
  <c r="E37" i="61"/>
  <c r="F37" i="61"/>
  <c r="AE37" i="61"/>
  <c r="AS37" i="61"/>
  <c r="AT37" i="61"/>
  <c r="AU37" i="61"/>
  <c r="AV37" i="61"/>
  <c r="AW37" i="61"/>
  <c r="AX37" i="61"/>
  <c r="AY37" i="61"/>
  <c r="AZ37" i="61"/>
  <c r="AR23" i="61"/>
  <c r="E23" i="61"/>
  <c r="F23" i="61"/>
  <c r="AE23" i="61"/>
  <c r="AS23" i="61"/>
  <c r="AT23" i="61"/>
  <c r="AU23" i="61"/>
  <c r="AV23" i="61"/>
  <c r="AW23" i="61"/>
  <c r="AX23" i="61"/>
  <c r="AY23" i="61"/>
  <c r="AZ23" i="61"/>
  <c r="AR32" i="61"/>
  <c r="E32" i="61"/>
  <c r="F32" i="61"/>
  <c r="AE32" i="61"/>
  <c r="AS32" i="61"/>
  <c r="AT32" i="61"/>
  <c r="AU32" i="61"/>
  <c r="AV32" i="61"/>
  <c r="AW32" i="61"/>
  <c r="AX32" i="61"/>
  <c r="AY32" i="61"/>
  <c r="AZ32" i="61"/>
  <c r="AR47" i="61"/>
  <c r="E47" i="61"/>
  <c r="F47" i="61"/>
  <c r="AE47" i="61"/>
  <c r="AS47" i="61"/>
  <c r="AT47" i="61"/>
  <c r="AU47" i="61"/>
  <c r="AV47" i="61"/>
  <c r="AW47" i="61"/>
  <c r="AX47" i="61"/>
  <c r="AY47" i="61"/>
  <c r="AZ47" i="61"/>
  <c r="AR15" i="61"/>
  <c r="E15" i="61"/>
  <c r="F15" i="61"/>
  <c r="AE15" i="61"/>
  <c r="AS15" i="61"/>
  <c r="AT15" i="61"/>
  <c r="AU15" i="61"/>
  <c r="AV15" i="61"/>
  <c r="AW15" i="61"/>
  <c r="AX15" i="61"/>
  <c r="AY15" i="61"/>
  <c r="AZ15" i="61"/>
  <c r="AR30" i="61"/>
  <c r="E30" i="61"/>
  <c r="F30" i="61"/>
  <c r="AE30" i="61"/>
  <c r="AS30" i="61"/>
  <c r="AT30" i="61"/>
  <c r="AU30" i="61"/>
  <c r="AV30" i="61"/>
  <c r="AW30" i="61"/>
  <c r="AX30" i="61"/>
  <c r="AY30" i="61"/>
  <c r="AZ30" i="61"/>
  <c r="AR45" i="61"/>
  <c r="E45" i="61"/>
  <c r="F45" i="61"/>
  <c r="AE45" i="61"/>
  <c r="AS45" i="61"/>
  <c r="AT45" i="61"/>
  <c r="AU45" i="61"/>
  <c r="AV45" i="61"/>
  <c r="AW45" i="61"/>
  <c r="AX45" i="61"/>
  <c r="AY45" i="61"/>
  <c r="AZ45" i="61"/>
  <c r="AR34" i="61"/>
  <c r="E34" i="61"/>
  <c r="F34" i="61"/>
  <c r="AE34" i="61"/>
  <c r="AS34" i="61"/>
  <c r="AT34" i="61"/>
  <c r="AU34" i="61"/>
  <c r="AV34" i="61"/>
  <c r="AW34" i="61"/>
  <c r="AX34" i="61"/>
  <c r="AY34" i="61"/>
  <c r="AZ34" i="61"/>
  <c r="AR12" i="61"/>
  <c r="E12" i="61"/>
  <c r="F12" i="61"/>
  <c r="AE12" i="61"/>
  <c r="AS12" i="61"/>
  <c r="AT12" i="61"/>
  <c r="AU12" i="61"/>
  <c r="AV12" i="61"/>
  <c r="AW12" i="61"/>
  <c r="AX12" i="61"/>
  <c r="AY12" i="61"/>
  <c r="AZ12" i="61"/>
  <c r="AR18" i="61"/>
  <c r="E18" i="61"/>
  <c r="F18" i="61"/>
  <c r="AE18" i="61"/>
  <c r="AS18" i="61"/>
  <c r="AT18" i="61"/>
  <c r="AU18" i="61"/>
  <c r="AV18" i="61"/>
  <c r="AW18" i="61"/>
  <c r="AX18" i="61"/>
  <c r="AY18" i="61"/>
  <c r="AZ18" i="61"/>
  <c r="AR16" i="61"/>
  <c r="E16" i="61"/>
  <c r="F16" i="61"/>
  <c r="AE16" i="61"/>
  <c r="AS16" i="61"/>
  <c r="AT16" i="61"/>
  <c r="AU16" i="61"/>
  <c r="AV16" i="61"/>
  <c r="AW16" i="61"/>
  <c r="AX16" i="61"/>
  <c r="AY16" i="61"/>
  <c r="AZ16" i="61"/>
  <c r="AR21" i="61"/>
  <c r="E21" i="61"/>
  <c r="F21" i="61"/>
  <c r="AE21" i="61"/>
  <c r="AS21" i="61"/>
  <c r="AT21" i="61"/>
  <c r="AU21" i="61"/>
  <c r="AV21" i="61"/>
  <c r="AW21" i="61"/>
  <c r="AX21" i="61"/>
  <c r="AY21" i="61"/>
  <c r="AZ21" i="61"/>
  <c r="AR10" i="61"/>
  <c r="E10" i="61"/>
  <c r="F10" i="61"/>
  <c r="AE10" i="61"/>
  <c r="AS10" i="61"/>
  <c r="AT10" i="61"/>
  <c r="AU10" i="61"/>
  <c r="AV10" i="61"/>
  <c r="AW10" i="61"/>
  <c r="AX10" i="61"/>
  <c r="AY10" i="61"/>
  <c r="AZ10" i="61"/>
  <c r="AR38" i="61"/>
  <c r="E38" i="61"/>
  <c r="F38" i="61"/>
  <c r="AE38" i="61"/>
  <c r="AS38" i="61"/>
  <c r="AT38" i="61"/>
  <c r="AU38" i="61"/>
  <c r="AV38" i="61"/>
  <c r="AW38" i="61"/>
  <c r="AX38" i="61"/>
  <c r="AY38" i="61"/>
  <c r="AZ38" i="61"/>
  <c r="AR31" i="61"/>
  <c r="E31" i="61"/>
  <c r="F31" i="61"/>
  <c r="AE31" i="61"/>
  <c r="AS31" i="61"/>
  <c r="AT31" i="61"/>
  <c r="AU31" i="61"/>
  <c r="AV31" i="61"/>
  <c r="AW31" i="61"/>
  <c r="AX31" i="61"/>
  <c r="AY31" i="61"/>
  <c r="AZ31" i="61"/>
  <c r="AR25" i="61"/>
  <c r="E25" i="61"/>
  <c r="F25" i="61"/>
  <c r="AE25" i="61"/>
  <c r="AS25" i="61"/>
  <c r="AT25" i="61"/>
  <c r="AU25" i="61"/>
  <c r="AV25" i="61"/>
  <c r="AW25" i="61"/>
  <c r="AX25" i="61"/>
  <c r="AY25" i="61"/>
  <c r="AZ25" i="61"/>
  <c r="AR20" i="61"/>
  <c r="E20" i="61"/>
  <c r="F20" i="61"/>
  <c r="AE20" i="61"/>
  <c r="AS20" i="61"/>
  <c r="AT20" i="61"/>
  <c r="AU20" i="61"/>
  <c r="AV20" i="61"/>
  <c r="AW20" i="61"/>
  <c r="AX20" i="61"/>
  <c r="AY20" i="61"/>
  <c r="AZ20" i="61"/>
  <c r="AR35" i="61"/>
  <c r="E35" i="61"/>
  <c r="F35" i="61"/>
  <c r="AE35" i="61"/>
  <c r="AS35" i="61"/>
  <c r="AT35" i="61"/>
  <c r="AV35" i="61"/>
  <c r="AW35" i="61"/>
  <c r="AX35" i="61"/>
  <c r="AY35" i="61"/>
  <c r="AZ35" i="61"/>
  <c r="AR26" i="61"/>
  <c r="E26" i="61"/>
  <c r="F26" i="61"/>
  <c r="AE26" i="61"/>
  <c r="AS26" i="61"/>
  <c r="AT26" i="61"/>
  <c r="AU26" i="61"/>
  <c r="AV26" i="61"/>
  <c r="AW26" i="61"/>
  <c r="AX26" i="61"/>
  <c r="AY26" i="61"/>
  <c r="AZ26" i="61"/>
  <c r="AR41" i="61"/>
  <c r="E41" i="61"/>
  <c r="F41" i="61"/>
  <c r="AE41" i="61"/>
  <c r="AS41" i="61"/>
  <c r="AT41" i="61"/>
  <c r="AU41" i="61"/>
  <c r="AV41" i="61"/>
  <c r="AW41" i="61"/>
  <c r="AX41" i="61"/>
  <c r="AY41" i="61"/>
  <c r="AZ41" i="61"/>
  <c r="AR44" i="61"/>
  <c r="E44" i="61"/>
  <c r="F44" i="61"/>
  <c r="AE44" i="61"/>
  <c r="AS44" i="61"/>
  <c r="AT44" i="61"/>
  <c r="AU44" i="61"/>
  <c r="AV44" i="61"/>
  <c r="AW44" i="61"/>
  <c r="AX44" i="61"/>
  <c r="AY44" i="61"/>
  <c r="AZ44" i="61"/>
  <c r="AR11" i="61"/>
  <c r="E11" i="61"/>
  <c r="F11" i="61"/>
  <c r="AE11" i="61"/>
  <c r="AS11" i="61"/>
  <c r="AT11" i="61"/>
  <c r="AU11" i="61"/>
  <c r="AV11" i="61"/>
  <c r="AW11" i="61"/>
  <c r="AX11" i="61"/>
  <c r="AY11" i="61"/>
  <c r="AZ11" i="61"/>
  <c r="AR46" i="61"/>
  <c r="E46" i="61"/>
  <c r="F46" i="61"/>
  <c r="AE46" i="61"/>
  <c r="AS46" i="61"/>
  <c r="AT46" i="61"/>
  <c r="AU46" i="61"/>
  <c r="AW46" i="61"/>
  <c r="AX46" i="61"/>
  <c r="AY46" i="61"/>
  <c r="AZ46" i="61"/>
  <c r="AR19" i="61"/>
  <c r="E19" i="61"/>
  <c r="F19" i="61"/>
  <c r="AE19" i="61"/>
  <c r="AS19" i="61"/>
  <c r="AT19" i="61"/>
  <c r="AU19" i="61"/>
  <c r="AV19" i="61"/>
  <c r="AW19" i="61"/>
  <c r="AX19" i="61"/>
  <c r="AY19" i="61"/>
  <c r="AZ19" i="61"/>
  <c r="AR27" i="61"/>
  <c r="E27" i="61"/>
  <c r="F27" i="61"/>
  <c r="AE27" i="61"/>
  <c r="AS27" i="61"/>
  <c r="AT27" i="61"/>
  <c r="AU27" i="61"/>
  <c r="AV27" i="61"/>
  <c r="AW27" i="61"/>
  <c r="AX27" i="61"/>
  <c r="AY27" i="61"/>
  <c r="AZ27" i="61"/>
  <c r="AR13" i="61"/>
  <c r="E13" i="61"/>
  <c r="F13" i="61"/>
  <c r="AE13" i="61"/>
  <c r="AS13" i="61"/>
  <c r="AT13" i="61"/>
  <c r="AU13" i="61"/>
  <c r="AV13" i="61"/>
  <c r="AW13" i="61"/>
  <c r="AX13" i="61"/>
  <c r="AY13" i="61"/>
  <c r="AZ13" i="61"/>
  <c r="AR28" i="61"/>
  <c r="E28" i="61"/>
  <c r="F28" i="61"/>
  <c r="AE28" i="61"/>
  <c r="AS28" i="61"/>
  <c r="AT28" i="61"/>
  <c r="AU28" i="61"/>
  <c r="AV28" i="61"/>
  <c r="AW28" i="61"/>
  <c r="AX28" i="61"/>
  <c r="AY28" i="61"/>
  <c r="AZ28" i="61"/>
  <c r="AR29" i="61"/>
  <c r="E29" i="61"/>
  <c r="F29" i="61"/>
  <c r="AE29" i="61"/>
  <c r="AS29" i="61"/>
  <c r="AT29" i="61"/>
  <c r="AU29" i="61"/>
  <c r="AV29" i="61"/>
  <c r="AW29" i="61"/>
  <c r="AX29" i="61"/>
  <c r="AY29" i="61"/>
  <c r="AZ29" i="61"/>
  <c r="AR24" i="61"/>
  <c r="E24" i="61"/>
  <c r="F24" i="61"/>
  <c r="AE24" i="61"/>
  <c r="AS24" i="61"/>
  <c r="AT24" i="61"/>
  <c r="AU24" i="61"/>
  <c r="AV24" i="61"/>
  <c r="AW24" i="61"/>
  <c r="AX24" i="61"/>
  <c r="AY24" i="61"/>
  <c r="AZ24" i="61"/>
  <c r="AR33" i="61"/>
  <c r="E33" i="61"/>
  <c r="F33" i="61"/>
  <c r="AE33" i="61"/>
  <c r="AS33" i="61"/>
  <c r="AT33" i="61"/>
  <c r="AU33" i="61"/>
  <c r="AV33" i="61"/>
  <c r="AW33" i="61"/>
  <c r="AX33" i="61"/>
  <c r="AY33" i="61"/>
  <c r="AZ33" i="61"/>
  <c r="AR39" i="61"/>
  <c r="E39" i="61"/>
  <c r="F39" i="61"/>
  <c r="AE39" i="61"/>
  <c r="AS39" i="61"/>
  <c r="AT39" i="61"/>
  <c r="AU39" i="61"/>
  <c r="AV39" i="61"/>
  <c r="AW39" i="61"/>
  <c r="AX39" i="61"/>
  <c r="AY39" i="61"/>
  <c r="AZ39" i="61"/>
  <c r="AD45" i="61" l="1"/>
  <c r="AD33" i="61"/>
  <c r="AP33" i="61" s="1"/>
  <c r="AD22" i="61"/>
  <c r="AD35" i="61"/>
  <c r="AD28" i="61"/>
  <c r="AP28" i="61" s="1"/>
  <c r="AI4" i="61"/>
  <c r="AD39" i="61"/>
  <c r="AP39" i="61" s="1"/>
  <c r="AD24" i="61"/>
  <c r="AP24" i="61" s="1"/>
  <c r="AD29" i="61"/>
  <c r="AP29" i="61" s="1"/>
  <c r="AD13" i="61"/>
  <c r="AP13" i="61" s="1"/>
  <c r="AD19" i="61"/>
  <c r="AP19" i="61" s="1"/>
  <c r="AD27" i="61"/>
  <c r="AP27" i="61" s="1"/>
  <c r="AD46" i="61"/>
  <c r="AP46" i="61" s="1"/>
  <c r="AD44" i="61"/>
  <c r="AP44" i="61" s="1"/>
  <c r="AD26" i="61"/>
  <c r="AP26" i="61" s="1"/>
  <c r="AD41" i="61"/>
  <c r="AP41" i="61" s="1"/>
  <c r="AJ2" i="61"/>
  <c r="AI2" i="61"/>
  <c r="F33" i="28"/>
  <c r="F32" i="28"/>
  <c r="F31" i="28"/>
  <c r="F30" i="28"/>
  <c r="F29" i="28"/>
  <c r="F28" i="28"/>
  <c r="F27" i="28"/>
  <c r="F26" i="28"/>
  <c r="F25" i="28"/>
  <c r="F24" i="28"/>
  <c r="F23" i="28"/>
  <c r="F22" i="28"/>
  <c r="F21" i="28"/>
  <c r="F20" i="28"/>
  <c r="F19" i="28"/>
  <c r="F18" i="28"/>
  <c r="F17" i="28"/>
  <c r="F16" i="28"/>
  <c r="F15" i="28"/>
  <c r="F14" i="28"/>
  <c r="F13" i="28"/>
  <c r="F12" i="28"/>
  <c r="D12" i="28" s="1"/>
  <c r="F10" i="28"/>
  <c r="D10" i="28" s="1"/>
  <c r="F6" i="28"/>
  <c r="D6" i="28" s="1"/>
  <c r="F11" i="28"/>
  <c r="D11" i="28" s="1"/>
  <c r="F8" i="28"/>
  <c r="D8" i="28" s="1"/>
  <c r="F7" i="28"/>
  <c r="D7" i="28" s="1"/>
  <c r="F5" i="28"/>
  <c r="D5" i="28" s="1"/>
  <c r="F9" i="28"/>
  <c r="D9" i="28" s="1"/>
  <c r="F65" i="28"/>
  <c r="D65" i="28" s="1"/>
  <c r="F61" i="28"/>
  <c r="F59" i="28"/>
  <c r="D59" i="28" s="1"/>
  <c r="F60" i="28"/>
  <c r="D60" i="28" s="1"/>
  <c r="F68" i="28"/>
  <c r="D68" i="28" s="1"/>
  <c r="F66" i="28"/>
  <c r="F62" i="28"/>
  <c r="D62" i="28" s="1"/>
  <c r="F67" i="28"/>
  <c r="D67" i="28" s="1"/>
  <c r="F63" i="28"/>
  <c r="D63" i="28" s="1"/>
  <c r="F50" i="28"/>
  <c r="D50" i="28" s="1"/>
  <c r="F34" i="28"/>
  <c r="D34" i="28" s="1"/>
  <c r="F51" i="28"/>
  <c r="F41" i="28"/>
  <c r="F42" i="28"/>
  <c r="F56" i="28"/>
  <c r="F46" i="28"/>
  <c r="F58" i="28"/>
  <c r="F45" i="28"/>
  <c r="F57" i="28"/>
  <c r="F49" i="28"/>
  <c r="F47" i="28"/>
  <c r="D47" i="28" s="1"/>
  <c r="F37" i="28"/>
  <c r="F38" i="28"/>
  <c r="F54" i="28"/>
  <c r="F64" i="28"/>
  <c r="D64" i="28" s="1"/>
  <c r="F52" i="28"/>
  <c r="F36" i="28"/>
  <c r="F44" i="28"/>
  <c r="F35" i="28"/>
  <c r="F40" i="28"/>
  <c r="F39" i="28"/>
  <c r="F55" i="28"/>
  <c r="F48" i="28"/>
  <c r="F43" i="28"/>
  <c r="F53" i="28"/>
  <c r="D53" i="28" s="1"/>
  <c r="G53" i="28"/>
  <c r="D33" i="28"/>
  <c r="C33" i="28"/>
  <c r="D32" i="28"/>
  <c r="C32" i="28"/>
  <c r="D31" i="28"/>
  <c r="C31" i="28"/>
  <c r="D30" i="28"/>
  <c r="C30" i="28"/>
  <c r="D29" i="28"/>
  <c r="C29" i="28"/>
  <c r="D28" i="28"/>
  <c r="C28" i="28"/>
  <c r="D27" i="28"/>
  <c r="C27" i="28"/>
  <c r="D26" i="28"/>
  <c r="C26" i="28"/>
  <c r="D25" i="28"/>
  <c r="C25" i="28"/>
  <c r="D24" i="28"/>
  <c r="C24" i="28"/>
  <c r="D23" i="28"/>
  <c r="C23" i="28"/>
  <c r="D22" i="28"/>
  <c r="C22" i="28"/>
  <c r="D21" i="28"/>
  <c r="C21" i="28"/>
  <c r="D20" i="28"/>
  <c r="C20" i="28"/>
  <c r="D19" i="28"/>
  <c r="C19" i="28"/>
  <c r="D18" i="28"/>
  <c r="C18" i="28"/>
  <c r="D17" i="28"/>
  <c r="C17" i="28"/>
  <c r="D16" i="28"/>
  <c r="C16" i="28"/>
  <c r="D15" i="28"/>
  <c r="C15" i="28"/>
  <c r="D14" i="28"/>
  <c r="C14" i="28"/>
  <c r="D13" i="28"/>
  <c r="C13" i="28"/>
  <c r="C12" i="28"/>
  <c r="C10" i="28"/>
  <c r="C6" i="28"/>
  <c r="C11" i="28"/>
  <c r="C8" i="28"/>
  <c r="C7" i="28"/>
  <c r="C5" i="28"/>
  <c r="C9" i="28"/>
  <c r="C65" i="28"/>
  <c r="D61" i="28"/>
  <c r="C61" i="28"/>
  <c r="C59" i="28"/>
  <c r="C60" i="28"/>
  <c r="C68" i="28"/>
  <c r="D66" i="28"/>
  <c r="C66" i="28"/>
  <c r="C62" i="28"/>
  <c r="C67" i="28"/>
  <c r="C63" i="28"/>
  <c r="C50" i="28"/>
  <c r="C34" i="28"/>
  <c r="C53" i="28"/>
  <c r="C41" i="28"/>
  <c r="C57" i="28"/>
  <c r="C54" i="28"/>
  <c r="C42" i="28"/>
  <c r="C35" i="28"/>
  <c r="D53" i="6"/>
  <c r="C53" i="6"/>
  <c r="D52" i="6"/>
  <c r="C52" i="6"/>
  <c r="D51" i="6"/>
  <c r="C51" i="6"/>
  <c r="D50" i="6"/>
  <c r="C50" i="6"/>
  <c r="D49" i="6"/>
  <c r="C49" i="6"/>
  <c r="D48" i="6"/>
  <c r="C48" i="6"/>
  <c r="D47" i="6"/>
  <c r="C47" i="6"/>
  <c r="C46" i="6"/>
  <c r="C45" i="6"/>
  <c r="D44" i="6"/>
  <c r="C44" i="6"/>
  <c r="C43" i="6"/>
  <c r="C42" i="6"/>
  <c r="C41" i="6"/>
  <c r="D40" i="6"/>
  <c r="C40" i="6"/>
  <c r="C39" i="6"/>
  <c r="C22" i="6"/>
  <c r="C20" i="6"/>
  <c r="C37" i="6"/>
  <c r="C60" i="6"/>
  <c r="C55" i="6"/>
  <c r="C17" i="6"/>
  <c r="C32" i="6"/>
  <c r="C15" i="6"/>
  <c r="C12" i="6"/>
  <c r="C26" i="6"/>
  <c r="C59" i="6"/>
  <c r="C36" i="6"/>
  <c r="C14" i="6"/>
  <c r="C5" i="6"/>
  <c r="C66" i="6"/>
  <c r="C23" i="6"/>
  <c r="C38" i="6"/>
  <c r="C29" i="6"/>
  <c r="F53" i="6"/>
  <c r="F52" i="6"/>
  <c r="F51" i="6"/>
  <c r="F50" i="6"/>
  <c r="F49" i="6"/>
  <c r="F48" i="6"/>
  <c r="F47" i="6"/>
  <c r="F46" i="6"/>
  <c r="D46" i="6" s="1"/>
  <c r="F45" i="6"/>
  <c r="D45" i="6" s="1"/>
  <c r="F44" i="6"/>
  <c r="F43" i="6"/>
  <c r="D43" i="6" s="1"/>
  <c r="F42" i="6"/>
  <c r="D42" i="6" s="1"/>
  <c r="F41" i="6"/>
  <c r="D41" i="6" s="1"/>
  <c r="F40" i="6"/>
  <c r="F39" i="6"/>
  <c r="D39" i="6" s="1"/>
  <c r="F22" i="6"/>
  <c r="D22" i="6" s="1"/>
  <c r="F20" i="6"/>
  <c r="D20" i="6" s="1"/>
  <c r="F37" i="6"/>
  <c r="D37" i="6" s="1"/>
  <c r="F60" i="6"/>
  <c r="D60" i="6" s="1"/>
  <c r="F55" i="6"/>
  <c r="D55" i="6" s="1"/>
  <c r="F17" i="6"/>
  <c r="D17" i="6" s="1"/>
  <c r="F32" i="6"/>
  <c r="D32" i="6" s="1"/>
  <c r="F15" i="6"/>
  <c r="D15" i="6" s="1"/>
  <c r="F12" i="6"/>
  <c r="D12" i="6" s="1"/>
  <c r="F26" i="6"/>
  <c r="D26" i="6" s="1"/>
  <c r="F59" i="6"/>
  <c r="D59" i="6" s="1"/>
  <c r="F36" i="6"/>
  <c r="D36" i="6" s="1"/>
  <c r="F21" i="6"/>
  <c r="F10" i="6"/>
  <c r="F61" i="6"/>
  <c r="F64" i="6"/>
  <c r="F24" i="6"/>
  <c r="F58" i="6"/>
  <c r="F31" i="6"/>
  <c r="F19" i="6"/>
  <c r="F14" i="6"/>
  <c r="D14" i="6" s="1"/>
  <c r="F5" i="6"/>
  <c r="F8" i="6"/>
  <c r="F34" i="6"/>
  <c r="F27" i="6"/>
  <c r="F25" i="6"/>
  <c r="F66" i="6"/>
  <c r="D66" i="6" s="1"/>
  <c r="F57" i="6"/>
  <c r="F35" i="6"/>
  <c r="F28" i="6"/>
  <c r="F63" i="6"/>
  <c r="F23" i="6"/>
  <c r="D23" i="6" s="1"/>
  <c r="F38" i="6"/>
  <c r="D38" i="6" s="1"/>
  <c r="F13" i="6"/>
  <c r="F29" i="6"/>
  <c r="F18" i="6"/>
  <c r="D102" i="9"/>
  <c r="D101" i="9"/>
  <c r="D100" i="9"/>
  <c r="D99" i="9"/>
  <c r="D98" i="9"/>
  <c r="D97" i="9"/>
  <c r="D96" i="9"/>
  <c r="D95" i="9"/>
  <c r="D94" i="9"/>
  <c r="D93" i="9"/>
  <c r="D92" i="9"/>
  <c r="D91" i="9"/>
  <c r="D90" i="9"/>
  <c r="D89" i="9"/>
  <c r="D88" i="9"/>
  <c r="D87" i="9"/>
  <c r="D86" i="9"/>
  <c r="D85" i="9"/>
  <c r="D84" i="9"/>
  <c r="D83" i="9"/>
  <c r="D82" i="9"/>
  <c r="D81" i="9"/>
  <c r="D80" i="9"/>
  <c r="D79" i="9"/>
  <c r="D78" i="9"/>
  <c r="D77" i="9"/>
  <c r="D76" i="9"/>
  <c r="D75" i="9"/>
  <c r="D74" i="9"/>
  <c r="D73" i="9"/>
  <c r="D72" i="9"/>
  <c r="D71" i="9"/>
  <c r="D70" i="9"/>
  <c r="D69" i="9"/>
  <c r="D68" i="9"/>
  <c r="D67" i="9"/>
  <c r="D66" i="9"/>
  <c r="D65" i="9"/>
  <c r="D64" i="9"/>
  <c r="D63" i="9"/>
  <c r="D62" i="9"/>
  <c r="D61" i="9"/>
  <c r="D60" i="9"/>
  <c r="D59" i="9"/>
  <c r="D58" i="9"/>
  <c r="D57" i="9"/>
  <c r="D56" i="9"/>
  <c r="D55" i="9"/>
  <c r="D54" i="9"/>
  <c r="D53" i="9"/>
  <c r="D52" i="9"/>
  <c r="D51" i="9"/>
  <c r="D50" i="9"/>
  <c r="D49" i="9"/>
  <c r="D48" i="9"/>
  <c r="D47" i="9"/>
  <c r="D46" i="9"/>
  <c r="D45" i="9"/>
  <c r="D44" i="9"/>
  <c r="D43" i="9"/>
  <c r="D42" i="9"/>
  <c r="D41" i="9"/>
  <c r="D40" i="9"/>
  <c r="D39" i="9"/>
  <c r="D38" i="9"/>
  <c r="D37" i="9"/>
  <c r="D36" i="9"/>
  <c r="D35" i="9"/>
  <c r="D13" i="9"/>
  <c r="D34" i="9"/>
  <c r="D22" i="9"/>
  <c r="D28" i="9"/>
  <c r="D33" i="9"/>
  <c r="D32" i="9"/>
  <c r="D31" i="9"/>
  <c r="D5" i="9"/>
  <c r="D8" i="9"/>
  <c r="D9" i="9"/>
  <c r="D29" i="9"/>
  <c r="D17" i="9"/>
  <c r="D30" i="9"/>
  <c r="D24" i="9"/>
  <c r="D23" i="9"/>
  <c r="D4" i="9"/>
  <c r="D26" i="9"/>
  <c r="D20" i="9"/>
  <c r="D21" i="9"/>
  <c r="D27" i="9"/>
  <c r="D18" i="9"/>
  <c r="D15" i="9"/>
  <c r="D14" i="9"/>
  <c r="D16" i="9"/>
  <c r="D3" i="9"/>
  <c r="D11" i="9"/>
  <c r="D19" i="9"/>
  <c r="D10" i="9"/>
  <c r="D25" i="9"/>
  <c r="D12" i="9"/>
  <c r="D7" i="9"/>
  <c r="D6" i="9"/>
  <c r="D102" i="31"/>
  <c r="D101" i="31"/>
  <c r="D100" i="31"/>
  <c r="D99" i="31"/>
  <c r="D98" i="31"/>
  <c r="D97" i="31"/>
  <c r="D96" i="31"/>
  <c r="D95" i="31"/>
  <c r="D94" i="31"/>
  <c r="D93" i="31"/>
  <c r="D92" i="31"/>
  <c r="D91" i="31"/>
  <c r="D90" i="31"/>
  <c r="D89" i="31"/>
  <c r="D88" i="31"/>
  <c r="D87" i="31"/>
  <c r="D86" i="31"/>
  <c r="D85" i="31"/>
  <c r="D84" i="31"/>
  <c r="D83" i="31"/>
  <c r="D82" i="31"/>
  <c r="D81" i="31"/>
  <c r="D80" i="31"/>
  <c r="D79" i="31"/>
  <c r="D78" i="31"/>
  <c r="D77" i="31"/>
  <c r="D76" i="31"/>
  <c r="D75" i="31"/>
  <c r="D74" i="31"/>
  <c r="D73" i="31"/>
  <c r="D72" i="31"/>
  <c r="D71" i="31"/>
  <c r="D70" i="31"/>
  <c r="D69" i="31"/>
  <c r="D68" i="31"/>
  <c r="D67" i="31"/>
  <c r="D66" i="31"/>
  <c r="D65" i="31"/>
  <c r="D64" i="31"/>
  <c r="D63" i="31"/>
  <c r="D62" i="31"/>
  <c r="D61" i="31"/>
  <c r="D60" i="31"/>
  <c r="D59" i="31"/>
  <c r="D58" i="31"/>
  <c r="D57" i="31"/>
  <c r="D56" i="31"/>
  <c r="D55" i="31"/>
  <c r="D54" i="31"/>
  <c r="D53" i="31"/>
  <c r="D52" i="31"/>
  <c r="D51" i="31"/>
  <c r="D50" i="31"/>
  <c r="D49" i="31"/>
  <c r="D48" i="31"/>
  <c r="D47" i="31"/>
  <c r="D46" i="31"/>
  <c r="D45" i="31"/>
  <c r="D44" i="3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D25" i="31"/>
  <c r="D24" i="31"/>
  <c r="D23" i="31"/>
  <c r="D22" i="31"/>
  <c r="D21" i="31"/>
  <c r="D20" i="31"/>
  <c r="D19" i="31"/>
  <c r="D3" i="31"/>
  <c r="D5" i="31"/>
  <c r="D18" i="31"/>
  <c r="D17" i="31"/>
  <c r="D16" i="31"/>
  <c r="D15" i="31"/>
  <c r="D14" i="31"/>
  <c r="D13" i="31"/>
  <c r="D12" i="31"/>
  <c r="D7" i="31"/>
  <c r="D11" i="31"/>
  <c r="D10" i="31"/>
  <c r="D9" i="31"/>
  <c r="D6" i="31"/>
  <c r="D8" i="31"/>
  <c r="D4" i="31"/>
  <c r="D51" i="28" l="1"/>
  <c r="D49" i="28"/>
  <c r="D58" i="28"/>
  <c r="D56" i="28"/>
  <c r="D40" i="28"/>
  <c r="D42" i="28"/>
  <c r="D28" i="6"/>
  <c r="D64" i="6"/>
  <c r="D35" i="6"/>
  <c r="D24" i="6"/>
  <c r="D34" i="6"/>
  <c r="D18" i="6"/>
  <c r="D63" i="6"/>
  <c r="D25" i="6"/>
  <c r="D10" i="6"/>
  <c r="D8" i="6"/>
  <c r="D13" i="6"/>
  <c r="D61" i="6"/>
  <c r="D21" i="6"/>
  <c r="D58" i="6"/>
  <c r="D31" i="6"/>
  <c r="D57" i="6"/>
  <c r="D27" i="6"/>
  <c r="D5" i="6"/>
  <c r="D19" i="6"/>
  <c r="D29" i="6"/>
  <c r="D54" i="28"/>
  <c r="D35" i="28"/>
  <c r="D37" i="28"/>
  <c r="D38" i="28"/>
  <c r="D48" i="28"/>
  <c r="D55" i="28"/>
  <c r="D57" i="28"/>
  <c r="D52" i="28"/>
  <c r="D41" i="28"/>
  <c r="D36" i="28"/>
  <c r="D43" i="28"/>
  <c r="D45" i="28"/>
  <c r="D39" i="28"/>
  <c r="D46" i="28"/>
  <c r="A11" i="61"/>
  <c r="A12" i="61" s="1"/>
  <c r="A13" i="61" s="1"/>
  <c r="A14" i="61" s="1"/>
  <c r="A15" i="61" s="1"/>
  <c r="A16" i="61" s="1"/>
  <c r="A17" i="61" s="1"/>
  <c r="A18" i="61" s="1"/>
  <c r="A19" i="61" s="1"/>
  <c r="A20" i="61" s="1"/>
  <c r="A21" i="61" s="1"/>
  <c r="A22" i="61" s="1"/>
  <c r="A23" i="61" s="1"/>
  <c r="A24" i="61" s="1"/>
  <c r="A25" i="61" s="1"/>
  <c r="A26" i="61" s="1"/>
  <c r="A27" i="61" s="1"/>
  <c r="A28" i="61" s="1"/>
  <c r="A29" i="61" s="1"/>
  <c r="A30" i="61" s="1"/>
  <c r="A31" i="61" s="1"/>
  <c r="A32" i="61" s="1"/>
  <c r="A33" i="61" s="1"/>
  <c r="A34" i="61" s="1"/>
  <c r="A35" i="61" s="1"/>
  <c r="A36" i="61" s="1"/>
  <c r="A37" i="61" s="1"/>
  <c r="A38" i="61" s="1"/>
  <c r="A39" i="61" s="1"/>
  <c r="A40" i="61" s="1"/>
  <c r="A41" i="61" s="1"/>
  <c r="A42" i="61" s="1"/>
  <c r="A43" i="61" s="1"/>
  <c r="A44" i="61" s="1"/>
  <c r="A45" i="61" s="1"/>
  <c r="A46" i="61" s="1"/>
  <c r="A47" i="61" s="1"/>
  <c r="B7" i="61"/>
  <c r="AE3" i="61" l="1"/>
  <c r="AD2" i="61"/>
  <c r="A48" i="61" l="1"/>
  <c r="A49" i="61" s="1"/>
  <c r="A50" i="61" s="1"/>
  <c r="A51" i="61" s="1"/>
  <c r="AH2" i="61"/>
  <c r="AH4" i="61"/>
  <c r="F4" i="38"/>
  <c r="D4" i="38"/>
  <c r="AD11" i="61" l="1"/>
  <c r="AP11" i="61" s="1"/>
  <c r="AP22" i="61"/>
  <c r="AD42" i="61"/>
  <c r="AP42" i="61" s="1"/>
  <c r="AD31" i="61"/>
  <c r="AP31" i="61" s="1"/>
  <c r="AD21" i="61"/>
  <c r="AP21" i="61" s="1"/>
  <c r="D44" i="28"/>
  <c r="O52" i="6" l="1"/>
  <c r="O51" i="6"/>
  <c r="K49" i="6"/>
  <c r="O48" i="6"/>
  <c r="O47" i="6"/>
  <c r="O46" i="6"/>
  <c r="K45" i="6"/>
  <c r="K44" i="6"/>
  <c r="K43" i="6"/>
  <c r="K42" i="6"/>
  <c r="O41" i="6"/>
  <c r="J40" i="6"/>
  <c r="J39" i="6"/>
  <c r="O22" i="6"/>
  <c r="J37" i="6"/>
  <c r="K60" i="6"/>
  <c r="K55" i="6"/>
  <c r="O17" i="6"/>
  <c r="K32" i="6"/>
  <c r="K26" i="6"/>
  <c r="J59" i="6"/>
  <c r="K36" i="6"/>
  <c r="J21" i="6"/>
  <c r="L21" i="6" s="1"/>
  <c r="K10" i="6"/>
  <c r="J61" i="6"/>
  <c r="K64" i="6"/>
  <c r="K24" i="6"/>
  <c r="O58" i="6"/>
  <c r="O31" i="6"/>
  <c r="K19" i="6"/>
  <c r="K14" i="6"/>
  <c r="O5" i="6"/>
  <c r="O34" i="6"/>
  <c r="K27" i="6"/>
  <c r="K66" i="6"/>
  <c r="O57" i="6"/>
  <c r="K28" i="6"/>
  <c r="O63" i="6"/>
  <c r="K18" i="6"/>
  <c r="K23" i="6"/>
  <c r="J29" i="6"/>
  <c r="O13" i="6"/>
  <c r="H21" i="31"/>
  <c r="G38" i="6"/>
  <c r="H38" i="6"/>
  <c r="I38" i="6"/>
  <c r="N38" i="6"/>
  <c r="G13" i="6"/>
  <c r="H13" i="6"/>
  <c r="I13" i="6"/>
  <c r="N13" i="6"/>
  <c r="G29" i="6"/>
  <c r="H29" i="6"/>
  <c r="I29" i="6"/>
  <c r="N29" i="6"/>
  <c r="G23" i="6"/>
  <c r="H23" i="6"/>
  <c r="I23" i="6"/>
  <c r="N23" i="6"/>
  <c r="G18" i="6"/>
  <c r="H18" i="6"/>
  <c r="I18" i="6"/>
  <c r="N18" i="6"/>
  <c r="G63" i="6"/>
  <c r="H63" i="6"/>
  <c r="I63" i="6"/>
  <c r="N63" i="6"/>
  <c r="G28" i="6"/>
  <c r="H28" i="6"/>
  <c r="I28" i="6"/>
  <c r="N28" i="6"/>
  <c r="G35" i="6"/>
  <c r="H35" i="6"/>
  <c r="I35" i="6"/>
  <c r="N35" i="6"/>
  <c r="G57" i="6"/>
  <c r="H57" i="6"/>
  <c r="I57" i="6"/>
  <c r="N57" i="6"/>
  <c r="G66" i="6"/>
  <c r="H66" i="6"/>
  <c r="I66" i="6"/>
  <c r="N66" i="6"/>
  <c r="G25" i="6"/>
  <c r="H25" i="6"/>
  <c r="I25" i="6"/>
  <c r="N25" i="6"/>
  <c r="G27" i="6"/>
  <c r="H27" i="6"/>
  <c r="I27" i="6"/>
  <c r="N27" i="6"/>
  <c r="G34" i="6"/>
  <c r="H34" i="6"/>
  <c r="I34" i="6"/>
  <c r="N34" i="6"/>
  <c r="G8" i="6"/>
  <c r="H8" i="6"/>
  <c r="I8" i="6"/>
  <c r="N8" i="6"/>
  <c r="G5" i="6"/>
  <c r="H5" i="6"/>
  <c r="I5" i="6"/>
  <c r="N5" i="6"/>
  <c r="G14" i="6"/>
  <c r="H14" i="6"/>
  <c r="I14" i="6"/>
  <c r="N14" i="6"/>
  <c r="G19" i="6"/>
  <c r="H19" i="6"/>
  <c r="I19" i="6"/>
  <c r="N19" i="6"/>
  <c r="G31" i="6"/>
  <c r="H31" i="6"/>
  <c r="I31" i="6"/>
  <c r="N31" i="6"/>
  <c r="G58" i="6"/>
  <c r="H58" i="6"/>
  <c r="I58" i="6"/>
  <c r="N58" i="6"/>
  <c r="G24" i="6"/>
  <c r="H24" i="6"/>
  <c r="I24" i="6"/>
  <c r="N24" i="6"/>
  <c r="G64" i="6"/>
  <c r="H64" i="6"/>
  <c r="I64" i="6"/>
  <c r="N64" i="6"/>
  <c r="G61" i="6"/>
  <c r="H61" i="6"/>
  <c r="I61" i="6"/>
  <c r="N61" i="6"/>
  <c r="G10" i="6"/>
  <c r="H10" i="6"/>
  <c r="I10" i="6"/>
  <c r="N10" i="6"/>
  <c r="G21" i="6"/>
  <c r="H21" i="6"/>
  <c r="I21" i="6"/>
  <c r="N21" i="6"/>
  <c r="G36" i="6"/>
  <c r="H36" i="6"/>
  <c r="I36" i="6"/>
  <c r="N36" i="6"/>
  <c r="G59" i="6"/>
  <c r="H59" i="6"/>
  <c r="I59" i="6"/>
  <c r="N59" i="6"/>
  <c r="G26" i="6"/>
  <c r="H26" i="6"/>
  <c r="I26" i="6"/>
  <c r="N26" i="6"/>
  <c r="G12" i="6"/>
  <c r="H12" i="6"/>
  <c r="I12" i="6"/>
  <c r="N12" i="6"/>
  <c r="G15" i="6"/>
  <c r="H15" i="6"/>
  <c r="I15" i="6"/>
  <c r="N15" i="6"/>
  <c r="G32" i="6"/>
  <c r="H32" i="6"/>
  <c r="I32" i="6"/>
  <c r="N32" i="6"/>
  <c r="G17" i="6"/>
  <c r="H17" i="6"/>
  <c r="I17" i="6"/>
  <c r="N17" i="6"/>
  <c r="G55" i="6"/>
  <c r="H55" i="6"/>
  <c r="I55" i="6"/>
  <c r="N55" i="6"/>
  <c r="G60" i="6"/>
  <c r="H60" i="6"/>
  <c r="I60" i="6"/>
  <c r="N60" i="6"/>
  <c r="G37" i="6"/>
  <c r="H37" i="6"/>
  <c r="I37" i="6"/>
  <c r="N37" i="6"/>
  <c r="G20" i="6"/>
  <c r="H20" i="6"/>
  <c r="I20" i="6"/>
  <c r="N20" i="6"/>
  <c r="G22" i="6"/>
  <c r="H22" i="6"/>
  <c r="I22" i="6"/>
  <c r="N22" i="6"/>
  <c r="G39" i="6"/>
  <c r="H39" i="6"/>
  <c r="I39" i="6"/>
  <c r="N39" i="6"/>
  <c r="G40" i="6"/>
  <c r="H40" i="6"/>
  <c r="I40" i="6"/>
  <c r="N40" i="6"/>
  <c r="G41" i="6"/>
  <c r="H41" i="6"/>
  <c r="I41" i="6"/>
  <c r="N41" i="6"/>
  <c r="G42" i="6"/>
  <c r="H42" i="6"/>
  <c r="I42" i="6"/>
  <c r="N42" i="6"/>
  <c r="G43" i="6"/>
  <c r="H43" i="6"/>
  <c r="I43" i="6"/>
  <c r="N43" i="6"/>
  <c r="G44" i="6"/>
  <c r="H44" i="6"/>
  <c r="I44" i="6"/>
  <c r="N44" i="6"/>
  <c r="G45" i="6"/>
  <c r="H45" i="6"/>
  <c r="I45" i="6"/>
  <c r="N45" i="6"/>
  <c r="G46" i="6"/>
  <c r="H46" i="6"/>
  <c r="I46" i="6"/>
  <c r="N46" i="6"/>
  <c r="G47" i="6"/>
  <c r="H47" i="6"/>
  <c r="I47" i="6"/>
  <c r="N47" i="6"/>
  <c r="G48" i="6"/>
  <c r="H48" i="6"/>
  <c r="I48" i="6"/>
  <c r="N48" i="6"/>
  <c r="G49" i="6"/>
  <c r="H49" i="6"/>
  <c r="I49" i="6"/>
  <c r="N49" i="6"/>
  <c r="G50" i="6"/>
  <c r="H50" i="6"/>
  <c r="I50" i="6"/>
  <c r="N50" i="6"/>
  <c r="G51" i="6"/>
  <c r="H51" i="6"/>
  <c r="I51" i="6"/>
  <c r="N51" i="6"/>
  <c r="G52" i="6"/>
  <c r="H52" i="6"/>
  <c r="I52" i="6"/>
  <c r="N52" i="6"/>
  <c r="G53" i="6"/>
  <c r="H53" i="6"/>
  <c r="I53" i="6"/>
  <c r="N53" i="6"/>
  <c r="E6" i="31"/>
  <c r="F6" i="31"/>
  <c r="J6" i="31" s="1"/>
  <c r="G6" i="31"/>
  <c r="H6" i="31"/>
  <c r="E4" i="31"/>
  <c r="F4" i="31"/>
  <c r="J4" i="31" s="1"/>
  <c r="G4" i="31"/>
  <c r="H4" i="31"/>
  <c r="E8" i="31"/>
  <c r="F8" i="31"/>
  <c r="J8" i="31" s="1"/>
  <c r="G8" i="31"/>
  <c r="H8" i="31"/>
  <c r="E9" i="31"/>
  <c r="F9" i="31"/>
  <c r="J9" i="31" s="1"/>
  <c r="G9" i="31"/>
  <c r="H9" i="31"/>
  <c r="E10" i="31"/>
  <c r="F10" i="31"/>
  <c r="J10" i="31" s="1"/>
  <c r="G10" i="31"/>
  <c r="H10" i="31"/>
  <c r="E11" i="31"/>
  <c r="F11" i="31"/>
  <c r="J11" i="31" s="1"/>
  <c r="G11" i="31"/>
  <c r="H11" i="31"/>
  <c r="E7" i="31"/>
  <c r="F7" i="31"/>
  <c r="J7" i="31" s="1"/>
  <c r="G7" i="31"/>
  <c r="H7" i="31"/>
  <c r="E12" i="31"/>
  <c r="F12" i="31"/>
  <c r="J12" i="31" s="1"/>
  <c r="K10" i="31" s="1"/>
  <c r="G12" i="31"/>
  <c r="H12" i="31"/>
  <c r="E13" i="31"/>
  <c r="F13" i="31"/>
  <c r="J13" i="31" s="1"/>
  <c r="K11" i="31" s="1"/>
  <c r="G13" i="31"/>
  <c r="H13" i="31"/>
  <c r="E14" i="31"/>
  <c r="F14" i="31"/>
  <c r="J14" i="31" s="1"/>
  <c r="K12" i="31" s="1"/>
  <c r="G14" i="31"/>
  <c r="H14" i="31"/>
  <c r="E15" i="31"/>
  <c r="F15" i="31"/>
  <c r="J15" i="31" s="1"/>
  <c r="K13" i="31" s="1"/>
  <c r="G15" i="31"/>
  <c r="H15" i="31"/>
  <c r="E16" i="31"/>
  <c r="F16" i="31"/>
  <c r="J16" i="31" s="1"/>
  <c r="K14" i="31" s="1"/>
  <c r="G16" i="31"/>
  <c r="H16" i="31"/>
  <c r="E17" i="31"/>
  <c r="F17" i="31"/>
  <c r="J17" i="31" s="1"/>
  <c r="G17" i="31"/>
  <c r="H17" i="31"/>
  <c r="E18" i="31"/>
  <c r="F18" i="31"/>
  <c r="J18" i="31" s="1"/>
  <c r="G18" i="31"/>
  <c r="H18" i="31"/>
  <c r="E5" i="31"/>
  <c r="F5" i="31"/>
  <c r="J5" i="31" s="1"/>
  <c r="G5" i="31"/>
  <c r="H5" i="31"/>
  <c r="E3" i="31"/>
  <c r="F3" i="31"/>
  <c r="J3" i="31" s="1"/>
  <c r="G3" i="31"/>
  <c r="H3" i="31"/>
  <c r="E19" i="31"/>
  <c r="F19" i="31"/>
  <c r="J19" i="31" s="1"/>
  <c r="K19" i="31" s="1"/>
  <c r="G19" i="31"/>
  <c r="H19" i="31"/>
  <c r="E20" i="31"/>
  <c r="F20" i="31"/>
  <c r="J20" i="31" s="1"/>
  <c r="K20" i="31" s="1"/>
  <c r="G20" i="31"/>
  <c r="H20" i="31"/>
  <c r="E21" i="31"/>
  <c r="F21" i="31"/>
  <c r="J21" i="31" s="1"/>
  <c r="K21" i="31" s="1"/>
  <c r="G21" i="31"/>
  <c r="I21" i="31" s="1"/>
  <c r="E22" i="31"/>
  <c r="F22" i="31"/>
  <c r="J22" i="31" s="1"/>
  <c r="K22" i="31" s="1"/>
  <c r="G22" i="31"/>
  <c r="I22" i="31" s="1"/>
  <c r="H22" i="31"/>
  <c r="E23" i="31"/>
  <c r="F23" i="31"/>
  <c r="J23" i="31" s="1"/>
  <c r="K23" i="31" s="1"/>
  <c r="G23" i="31"/>
  <c r="I23" i="31" s="1"/>
  <c r="H23" i="31"/>
  <c r="E24" i="31"/>
  <c r="F24" i="31"/>
  <c r="J24" i="31" s="1"/>
  <c r="K24" i="31" s="1"/>
  <c r="G24" i="31"/>
  <c r="I24" i="31" s="1"/>
  <c r="H24" i="31"/>
  <c r="E25" i="31"/>
  <c r="F25" i="31"/>
  <c r="J25" i="31" s="1"/>
  <c r="K25" i="31" s="1"/>
  <c r="G25" i="31"/>
  <c r="I25" i="31" s="1"/>
  <c r="H25" i="31"/>
  <c r="E26" i="31"/>
  <c r="F26" i="31"/>
  <c r="J26" i="31" s="1"/>
  <c r="K26" i="31" s="1"/>
  <c r="G26" i="31"/>
  <c r="I26" i="31" s="1"/>
  <c r="H26" i="31"/>
  <c r="E27" i="31"/>
  <c r="F27" i="31"/>
  <c r="J27" i="31" s="1"/>
  <c r="K27" i="31" s="1"/>
  <c r="G27" i="31"/>
  <c r="I27" i="31" s="1"/>
  <c r="H27" i="31"/>
  <c r="E28" i="31"/>
  <c r="F28" i="31"/>
  <c r="J28" i="31" s="1"/>
  <c r="K28" i="31" s="1"/>
  <c r="G28" i="31"/>
  <c r="I28" i="31" s="1"/>
  <c r="H28" i="31"/>
  <c r="E29" i="31"/>
  <c r="F29" i="31"/>
  <c r="J29" i="31" s="1"/>
  <c r="K29" i="31" s="1"/>
  <c r="G29" i="31"/>
  <c r="I29" i="31" s="1"/>
  <c r="H29" i="31"/>
  <c r="E30" i="31"/>
  <c r="F30" i="31"/>
  <c r="J30" i="31" s="1"/>
  <c r="K30" i="31" s="1"/>
  <c r="G30" i="31"/>
  <c r="I30" i="31" s="1"/>
  <c r="H30" i="31"/>
  <c r="E31" i="31"/>
  <c r="F31" i="31"/>
  <c r="J31" i="31" s="1"/>
  <c r="K31" i="31" s="1"/>
  <c r="G31" i="31"/>
  <c r="I31" i="31" s="1"/>
  <c r="H31" i="31"/>
  <c r="E32" i="31"/>
  <c r="F32" i="31"/>
  <c r="J32" i="31" s="1"/>
  <c r="K32" i="31" s="1"/>
  <c r="G32" i="31"/>
  <c r="I32" i="31" s="1"/>
  <c r="H32" i="31"/>
  <c r="E33" i="31"/>
  <c r="F33" i="31"/>
  <c r="J33" i="31" s="1"/>
  <c r="K33" i="31" s="1"/>
  <c r="G33" i="31"/>
  <c r="I33" i="31" s="1"/>
  <c r="H33" i="31"/>
  <c r="E34" i="31"/>
  <c r="F34" i="31"/>
  <c r="J34" i="31" s="1"/>
  <c r="K34" i="31" s="1"/>
  <c r="G34" i="31"/>
  <c r="I34" i="31" s="1"/>
  <c r="H34" i="31"/>
  <c r="E35" i="31"/>
  <c r="F35" i="31"/>
  <c r="J35" i="31" s="1"/>
  <c r="K35" i="31" s="1"/>
  <c r="G35" i="31"/>
  <c r="I35" i="31" s="1"/>
  <c r="H35" i="31"/>
  <c r="E36" i="31"/>
  <c r="F36" i="31"/>
  <c r="J36" i="31" s="1"/>
  <c r="K36" i="31" s="1"/>
  <c r="G36" i="31"/>
  <c r="I36" i="31" s="1"/>
  <c r="H36" i="31"/>
  <c r="E37" i="31"/>
  <c r="F37" i="31"/>
  <c r="J37" i="31" s="1"/>
  <c r="K37" i="31" s="1"/>
  <c r="G37" i="31"/>
  <c r="I37" i="31" s="1"/>
  <c r="H37" i="31"/>
  <c r="E38" i="31"/>
  <c r="F38" i="31"/>
  <c r="J38" i="31" s="1"/>
  <c r="K38" i="31" s="1"/>
  <c r="G38" i="31"/>
  <c r="I38" i="31" s="1"/>
  <c r="H38" i="31"/>
  <c r="E39" i="31"/>
  <c r="F39" i="31"/>
  <c r="J39" i="31" s="1"/>
  <c r="K39" i="31" s="1"/>
  <c r="G39" i="31"/>
  <c r="I39" i="31" s="1"/>
  <c r="H39" i="31"/>
  <c r="E40" i="31"/>
  <c r="F40" i="31"/>
  <c r="J40" i="31" s="1"/>
  <c r="K40" i="31" s="1"/>
  <c r="G40" i="31"/>
  <c r="I40" i="31" s="1"/>
  <c r="H40" i="31"/>
  <c r="E41" i="31"/>
  <c r="F41" i="31"/>
  <c r="J41" i="31" s="1"/>
  <c r="K41" i="31" s="1"/>
  <c r="G41" i="31"/>
  <c r="I41" i="31" s="1"/>
  <c r="H41" i="31"/>
  <c r="E42" i="31"/>
  <c r="F42" i="31"/>
  <c r="J42" i="31" s="1"/>
  <c r="K42" i="31" s="1"/>
  <c r="G42" i="31"/>
  <c r="I42" i="31" s="1"/>
  <c r="H42" i="31"/>
  <c r="E43" i="31"/>
  <c r="F43" i="31"/>
  <c r="J43" i="31" s="1"/>
  <c r="K43" i="31" s="1"/>
  <c r="G43" i="31"/>
  <c r="I43" i="31" s="1"/>
  <c r="H43" i="31"/>
  <c r="E44" i="31"/>
  <c r="F44" i="31"/>
  <c r="J44" i="31" s="1"/>
  <c r="K44" i="31" s="1"/>
  <c r="G44" i="31"/>
  <c r="I44" i="31" s="1"/>
  <c r="H44" i="31"/>
  <c r="E45" i="31"/>
  <c r="F45" i="31"/>
  <c r="J45" i="31" s="1"/>
  <c r="K45" i="31" s="1"/>
  <c r="G45" i="31"/>
  <c r="I45" i="31" s="1"/>
  <c r="H45" i="31"/>
  <c r="E46" i="31"/>
  <c r="F46" i="31"/>
  <c r="J46" i="31" s="1"/>
  <c r="K46" i="31" s="1"/>
  <c r="G46" i="31"/>
  <c r="I46" i="31" s="1"/>
  <c r="H46" i="31"/>
  <c r="E47" i="31"/>
  <c r="F47" i="31"/>
  <c r="J47" i="31" s="1"/>
  <c r="K47" i="31" s="1"/>
  <c r="G47" i="31"/>
  <c r="I47" i="31" s="1"/>
  <c r="H47" i="31"/>
  <c r="E48" i="31"/>
  <c r="F48" i="31"/>
  <c r="J48" i="31" s="1"/>
  <c r="K48" i="31" s="1"/>
  <c r="G48" i="31"/>
  <c r="I48" i="31" s="1"/>
  <c r="H48" i="31"/>
  <c r="E49" i="31"/>
  <c r="F49" i="31"/>
  <c r="J49" i="31" s="1"/>
  <c r="K49" i="31" s="1"/>
  <c r="G49" i="31"/>
  <c r="I49" i="31" s="1"/>
  <c r="H49" i="31"/>
  <c r="E50" i="31"/>
  <c r="F50" i="31"/>
  <c r="J50" i="31" s="1"/>
  <c r="K50" i="31" s="1"/>
  <c r="G50" i="31"/>
  <c r="I50" i="31" s="1"/>
  <c r="H50" i="31"/>
  <c r="E51" i="31"/>
  <c r="F51" i="31"/>
  <c r="J51" i="31" s="1"/>
  <c r="K51" i="31" s="1"/>
  <c r="G51" i="31"/>
  <c r="I51" i="31" s="1"/>
  <c r="H51" i="31"/>
  <c r="E52" i="31"/>
  <c r="F52" i="31"/>
  <c r="J52" i="31" s="1"/>
  <c r="K52" i="31" s="1"/>
  <c r="G52" i="31"/>
  <c r="I52" i="31" s="1"/>
  <c r="H52" i="31"/>
  <c r="E53" i="31"/>
  <c r="F53" i="31"/>
  <c r="J53" i="31" s="1"/>
  <c r="K53" i="31" s="1"/>
  <c r="G53" i="31"/>
  <c r="I53" i="31" s="1"/>
  <c r="H53" i="31"/>
  <c r="E54" i="31"/>
  <c r="F54" i="31"/>
  <c r="J54" i="31" s="1"/>
  <c r="K54" i="31" s="1"/>
  <c r="G54" i="31"/>
  <c r="I54" i="31" s="1"/>
  <c r="H54" i="31"/>
  <c r="E55" i="31"/>
  <c r="F55" i="31"/>
  <c r="J55" i="31" s="1"/>
  <c r="K55" i="31" s="1"/>
  <c r="G55" i="31"/>
  <c r="I55" i="31" s="1"/>
  <c r="H55" i="31"/>
  <c r="E56" i="31"/>
  <c r="F56" i="31"/>
  <c r="J56" i="31" s="1"/>
  <c r="K56" i="31" s="1"/>
  <c r="G56" i="31"/>
  <c r="I56" i="31" s="1"/>
  <c r="H56" i="31"/>
  <c r="E57" i="31"/>
  <c r="F57" i="31"/>
  <c r="J57" i="31" s="1"/>
  <c r="K57" i="31" s="1"/>
  <c r="G57" i="31"/>
  <c r="I57" i="31" s="1"/>
  <c r="H57" i="31"/>
  <c r="E58" i="31"/>
  <c r="F58" i="31"/>
  <c r="J58" i="31" s="1"/>
  <c r="K58" i="31" s="1"/>
  <c r="G58" i="31"/>
  <c r="I58" i="31" s="1"/>
  <c r="H58" i="31"/>
  <c r="E59" i="31"/>
  <c r="F59" i="31"/>
  <c r="J59" i="31" s="1"/>
  <c r="K59" i="31" s="1"/>
  <c r="G59" i="31"/>
  <c r="I59" i="31" s="1"/>
  <c r="H59" i="31"/>
  <c r="E60" i="31"/>
  <c r="F60" i="31"/>
  <c r="J60" i="31" s="1"/>
  <c r="K60" i="31" s="1"/>
  <c r="G60" i="31"/>
  <c r="I60" i="31" s="1"/>
  <c r="H60" i="31"/>
  <c r="E61" i="31"/>
  <c r="F61" i="31"/>
  <c r="J61" i="31" s="1"/>
  <c r="K61" i="31" s="1"/>
  <c r="G61" i="31"/>
  <c r="I61" i="31" s="1"/>
  <c r="H61" i="31"/>
  <c r="E62" i="31"/>
  <c r="F62" i="31"/>
  <c r="J62" i="31" s="1"/>
  <c r="K62" i="31" s="1"/>
  <c r="G62" i="31"/>
  <c r="I62" i="31" s="1"/>
  <c r="H62" i="31"/>
  <c r="E63" i="31"/>
  <c r="F63" i="31"/>
  <c r="J63" i="31" s="1"/>
  <c r="K63" i="31" s="1"/>
  <c r="G63" i="31"/>
  <c r="I63" i="31" s="1"/>
  <c r="H63" i="31"/>
  <c r="E64" i="31"/>
  <c r="F64" i="31"/>
  <c r="J64" i="31" s="1"/>
  <c r="K64" i="31" s="1"/>
  <c r="G64" i="31"/>
  <c r="I64" i="31" s="1"/>
  <c r="H64" i="31"/>
  <c r="E65" i="31"/>
  <c r="F65" i="31"/>
  <c r="J65" i="31" s="1"/>
  <c r="K65" i="31" s="1"/>
  <c r="G65" i="31"/>
  <c r="I65" i="31" s="1"/>
  <c r="H65" i="31"/>
  <c r="E66" i="31"/>
  <c r="F66" i="31"/>
  <c r="J66" i="31" s="1"/>
  <c r="K66" i="31" s="1"/>
  <c r="G66" i="31"/>
  <c r="I66" i="31" s="1"/>
  <c r="H66" i="31"/>
  <c r="E67" i="31"/>
  <c r="F67" i="31"/>
  <c r="J67" i="31" s="1"/>
  <c r="K67" i="31" s="1"/>
  <c r="G67" i="31"/>
  <c r="I67" i="31" s="1"/>
  <c r="H67" i="31"/>
  <c r="E68" i="31"/>
  <c r="F68" i="31"/>
  <c r="J68" i="31" s="1"/>
  <c r="K68" i="31" s="1"/>
  <c r="G68" i="31"/>
  <c r="I68" i="31" s="1"/>
  <c r="H68" i="31"/>
  <c r="E69" i="31"/>
  <c r="F69" i="31"/>
  <c r="J69" i="31" s="1"/>
  <c r="K69" i="31" s="1"/>
  <c r="G69" i="31"/>
  <c r="I69" i="31" s="1"/>
  <c r="H69" i="31"/>
  <c r="E70" i="31"/>
  <c r="F70" i="31"/>
  <c r="J70" i="31" s="1"/>
  <c r="K70" i="31" s="1"/>
  <c r="G70" i="31"/>
  <c r="I70" i="31" s="1"/>
  <c r="H70" i="31"/>
  <c r="E71" i="31"/>
  <c r="F71" i="31"/>
  <c r="J71" i="31" s="1"/>
  <c r="K71" i="31" s="1"/>
  <c r="G71" i="31"/>
  <c r="I71" i="31" s="1"/>
  <c r="H71" i="31"/>
  <c r="E72" i="31"/>
  <c r="F72" i="31"/>
  <c r="J72" i="31" s="1"/>
  <c r="K72" i="31" s="1"/>
  <c r="G72" i="31"/>
  <c r="I72" i="31" s="1"/>
  <c r="H72" i="31"/>
  <c r="E73" i="31"/>
  <c r="F73" i="31"/>
  <c r="J73" i="31" s="1"/>
  <c r="K73" i="31" s="1"/>
  <c r="G73" i="31"/>
  <c r="I73" i="31" s="1"/>
  <c r="H73" i="31"/>
  <c r="E74" i="31"/>
  <c r="F74" i="31"/>
  <c r="J74" i="31" s="1"/>
  <c r="K74" i="31" s="1"/>
  <c r="G74" i="31"/>
  <c r="I74" i="31" s="1"/>
  <c r="H74" i="31"/>
  <c r="E75" i="31"/>
  <c r="F75" i="31"/>
  <c r="J75" i="31" s="1"/>
  <c r="K75" i="31" s="1"/>
  <c r="G75" i="31"/>
  <c r="I75" i="31" s="1"/>
  <c r="H75" i="31"/>
  <c r="E76" i="31"/>
  <c r="F76" i="31"/>
  <c r="J76" i="31" s="1"/>
  <c r="K76" i="31" s="1"/>
  <c r="G76" i="31"/>
  <c r="I76" i="31" s="1"/>
  <c r="H76" i="31"/>
  <c r="E77" i="31"/>
  <c r="F77" i="31"/>
  <c r="J77" i="31" s="1"/>
  <c r="K77" i="31" s="1"/>
  <c r="G77" i="31"/>
  <c r="I77" i="31" s="1"/>
  <c r="H77" i="31"/>
  <c r="E78" i="31"/>
  <c r="F78" i="31"/>
  <c r="J78" i="31" s="1"/>
  <c r="K78" i="31" s="1"/>
  <c r="G78" i="31"/>
  <c r="I78" i="31" s="1"/>
  <c r="H78" i="31"/>
  <c r="E79" i="31"/>
  <c r="F79" i="31"/>
  <c r="J79" i="31" s="1"/>
  <c r="K79" i="31" s="1"/>
  <c r="G79" i="31"/>
  <c r="I79" i="31" s="1"/>
  <c r="H79" i="31"/>
  <c r="E80" i="31"/>
  <c r="F80" i="31"/>
  <c r="J80" i="31" s="1"/>
  <c r="K80" i="31" s="1"/>
  <c r="G80" i="31"/>
  <c r="I80" i="31" s="1"/>
  <c r="H80" i="31"/>
  <c r="E81" i="31"/>
  <c r="F81" i="31"/>
  <c r="J81" i="31" s="1"/>
  <c r="K81" i="31" s="1"/>
  <c r="G81" i="31"/>
  <c r="I81" i="31" s="1"/>
  <c r="H81" i="31"/>
  <c r="E82" i="31"/>
  <c r="F82" i="31"/>
  <c r="J82" i="31" s="1"/>
  <c r="K82" i="31" s="1"/>
  <c r="G82" i="31"/>
  <c r="I82" i="31" s="1"/>
  <c r="H82" i="31"/>
  <c r="E83" i="31"/>
  <c r="F83" i="31"/>
  <c r="J83" i="31" s="1"/>
  <c r="K83" i="31" s="1"/>
  <c r="G83" i="31"/>
  <c r="I83" i="31" s="1"/>
  <c r="H83" i="31"/>
  <c r="E84" i="31"/>
  <c r="F84" i="31"/>
  <c r="J84" i="31" s="1"/>
  <c r="K84" i="31" s="1"/>
  <c r="G84" i="31"/>
  <c r="I84" i="31" s="1"/>
  <c r="H84" i="31"/>
  <c r="E85" i="31"/>
  <c r="F85" i="31"/>
  <c r="J85" i="31" s="1"/>
  <c r="K85" i="31" s="1"/>
  <c r="G85" i="31"/>
  <c r="I85" i="31" s="1"/>
  <c r="H85" i="31"/>
  <c r="E86" i="31"/>
  <c r="F86" i="31"/>
  <c r="J86" i="31" s="1"/>
  <c r="K86" i="31" s="1"/>
  <c r="G86" i="31"/>
  <c r="I86" i="31" s="1"/>
  <c r="H86" i="31"/>
  <c r="E87" i="31"/>
  <c r="F87" i="31"/>
  <c r="J87" i="31" s="1"/>
  <c r="K87" i="31" s="1"/>
  <c r="G87" i="31"/>
  <c r="I87" i="31" s="1"/>
  <c r="H87" i="31"/>
  <c r="E88" i="31"/>
  <c r="F88" i="31"/>
  <c r="J88" i="31" s="1"/>
  <c r="K88" i="31" s="1"/>
  <c r="G88" i="31"/>
  <c r="I88" i="31" s="1"/>
  <c r="H88" i="31"/>
  <c r="E89" i="31"/>
  <c r="F89" i="31"/>
  <c r="J89" i="31" s="1"/>
  <c r="K89" i="31" s="1"/>
  <c r="G89" i="31"/>
  <c r="I89" i="31" s="1"/>
  <c r="H89" i="31"/>
  <c r="E90" i="31"/>
  <c r="F90" i="31"/>
  <c r="J90" i="31" s="1"/>
  <c r="K90" i="31" s="1"/>
  <c r="G90" i="31"/>
  <c r="I90" i="31" s="1"/>
  <c r="H90" i="31"/>
  <c r="E91" i="31"/>
  <c r="F91" i="31"/>
  <c r="J91" i="31" s="1"/>
  <c r="K91" i="31" s="1"/>
  <c r="G91" i="31"/>
  <c r="I91" i="31" s="1"/>
  <c r="H91" i="31"/>
  <c r="E92" i="31"/>
  <c r="F92" i="31"/>
  <c r="J92" i="31" s="1"/>
  <c r="K92" i="31" s="1"/>
  <c r="G92" i="31"/>
  <c r="I92" i="31" s="1"/>
  <c r="H92" i="31"/>
  <c r="E93" i="31"/>
  <c r="F93" i="31"/>
  <c r="J93" i="31" s="1"/>
  <c r="K93" i="31" s="1"/>
  <c r="G93" i="31"/>
  <c r="I93" i="31" s="1"/>
  <c r="H93" i="31"/>
  <c r="E94" i="31"/>
  <c r="F94" i="31"/>
  <c r="J94" i="31" s="1"/>
  <c r="K94" i="31" s="1"/>
  <c r="G94" i="31"/>
  <c r="I94" i="31" s="1"/>
  <c r="H94" i="31"/>
  <c r="E95" i="31"/>
  <c r="F95" i="31"/>
  <c r="J95" i="31" s="1"/>
  <c r="K95" i="31" s="1"/>
  <c r="G95" i="31"/>
  <c r="I95" i="31" s="1"/>
  <c r="H95" i="31"/>
  <c r="E96" i="31"/>
  <c r="F96" i="31"/>
  <c r="J96" i="31" s="1"/>
  <c r="K96" i="31" s="1"/>
  <c r="G96" i="31"/>
  <c r="I96" i="31" s="1"/>
  <c r="H96" i="31"/>
  <c r="E97" i="31"/>
  <c r="F97" i="31"/>
  <c r="J97" i="31" s="1"/>
  <c r="K97" i="31" s="1"/>
  <c r="G97" i="31"/>
  <c r="I97" i="31" s="1"/>
  <c r="H97" i="31"/>
  <c r="E98" i="31"/>
  <c r="F98" i="31"/>
  <c r="J98" i="31" s="1"/>
  <c r="K98" i="31" s="1"/>
  <c r="G98" i="31"/>
  <c r="I98" i="31" s="1"/>
  <c r="H98" i="31"/>
  <c r="E99" i="31"/>
  <c r="F99" i="31"/>
  <c r="J99" i="31" s="1"/>
  <c r="K99" i="31" s="1"/>
  <c r="G99" i="31"/>
  <c r="I99" i="31" s="1"/>
  <c r="H99" i="31"/>
  <c r="E100" i="31"/>
  <c r="F100" i="31"/>
  <c r="J100" i="31" s="1"/>
  <c r="K100" i="31" s="1"/>
  <c r="G100" i="31"/>
  <c r="I100" i="31" s="1"/>
  <c r="H100" i="31"/>
  <c r="E101" i="31"/>
  <c r="F101" i="31"/>
  <c r="J101" i="31" s="1"/>
  <c r="K101" i="31" s="1"/>
  <c r="G101" i="31"/>
  <c r="I101" i="31" s="1"/>
  <c r="H101" i="31"/>
  <c r="E102" i="31"/>
  <c r="F102" i="31"/>
  <c r="J102" i="31" s="1"/>
  <c r="K102" i="31" s="1"/>
  <c r="G102" i="31"/>
  <c r="I102" i="31" s="1"/>
  <c r="H102" i="31"/>
  <c r="K43" i="28"/>
  <c r="O39" i="28"/>
  <c r="O40" i="28"/>
  <c r="O35" i="28"/>
  <c r="O44" i="28"/>
  <c r="J54" i="28"/>
  <c r="L37" i="28"/>
  <c r="K47" i="28"/>
  <c r="J57" i="28"/>
  <c r="J45" i="28"/>
  <c r="J46" i="28"/>
  <c r="L56" i="28"/>
  <c r="L51" i="28"/>
  <c r="O34" i="28"/>
  <c r="L50" i="28"/>
  <c r="K67" i="28"/>
  <c r="K62" i="28"/>
  <c r="L60" i="28"/>
  <c r="O59" i="28"/>
  <c r="K61" i="28"/>
  <c r="O9" i="28"/>
  <c r="K5" i="28"/>
  <c r="J7" i="28"/>
  <c r="K8" i="28"/>
  <c r="J11" i="28"/>
  <c r="L6" i="28"/>
  <c r="O12" i="28"/>
  <c r="K14" i="28"/>
  <c r="K16" i="28"/>
  <c r="L17" i="28"/>
  <c r="J19" i="28"/>
  <c r="M19" i="28" s="1"/>
  <c r="K21" i="28"/>
  <c r="K22" i="28"/>
  <c r="L23" i="28"/>
  <c r="L24" i="28"/>
  <c r="K25" i="28"/>
  <c r="J27" i="28"/>
  <c r="M27" i="28" s="1"/>
  <c r="L28" i="28"/>
  <c r="J29" i="28"/>
  <c r="M29" i="28" s="1"/>
  <c r="K30" i="28"/>
  <c r="L31" i="28"/>
  <c r="O32" i="28"/>
  <c r="K33" i="28"/>
  <c r="H53" i="28"/>
  <c r="I53" i="28"/>
  <c r="N53" i="28"/>
  <c r="G43" i="28"/>
  <c r="H43" i="28"/>
  <c r="I43" i="28"/>
  <c r="N43" i="28"/>
  <c r="G48" i="28"/>
  <c r="H48" i="28"/>
  <c r="I48" i="28"/>
  <c r="N48" i="28"/>
  <c r="G55" i="28"/>
  <c r="H55" i="28"/>
  <c r="I55" i="28"/>
  <c r="N55" i="28"/>
  <c r="G39" i="28"/>
  <c r="H39" i="28"/>
  <c r="I39" i="28"/>
  <c r="N39" i="28"/>
  <c r="G40" i="28"/>
  <c r="H40" i="28"/>
  <c r="I40" i="28"/>
  <c r="N40" i="28"/>
  <c r="G35" i="28"/>
  <c r="H35" i="28"/>
  <c r="I35" i="28"/>
  <c r="N35" i="28"/>
  <c r="G44" i="28"/>
  <c r="H44" i="28"/>
  <c r="I44" i="28"/>
  <c r="N44" i="28"/>
  <c r="G36" i="28"/>
  <c r="H36" i="28"/>
  <c r="I36" i="28"/>
  <c r="N36" i="28"/>
  <c r="G52" i="28"/>
  <c r="H52" i="28"/>
  <c r="I52" i="28"/>
  <c r="N52" i="28"/>
  <c r="G64" i="28"/>
  <c r="H64" i="28"/>
  <c r="I64" i="28"/>
  <c r="N64" i="28"/>
  <c r="G54" i="28"/>
  <c r="H54" i="28"/>
  <c r="I54" i="28"/>
  <c r="N54" i="28"/>
  <c r="G38" i="28"/>
  <c r="H38" i="28"/>
  <c r="I38" i="28"/>
  <c r="N38" i="28"/>
  <c r="G37" i="28"/>
  <c r="H37" i="28"/>
  <c r="I37" i="28"/>
  <c r="N37" i="28"/>
  <c r="G47" i="28"/>
  <c r="H47" i="28"/>
  <c r="I47" i="28"/>
  <c r="N47" i="28"/>
  <c r="G49" i="28"/>
  <c r="H49" i="28"/>
  <c r="I49" i="28"/>
  <c r="N49" i="28"/>
  <c r="G57" i="28"/>
  <c r="H57" i="28"/>
  <c r="I57" i="28"/>
  <c r="N57" i="28"/>
  <c r="G45" i="28"/>
  <c r="H45" i="28"/>
  <c r="I45" i="28"/>
  <c r="N45" i="28"/>
  <c r="G58" i="28"/>
  <c r="H58" i="28"/>
  <c r="I58" i="28"/>
  <c r="N58" i="28"/>
  <c r="G46" i="28"/>
  <c r="H46" i="28"/>
  <c r="I46" i="28"/>
  <c r="N46" i="28"/>
  <c r="G56" i="28"/>
  <c r="H56" i="28"/>
  <c r="I56" i="28"/>
  <c r="N56" i="28"/>
  <c r="G42" i="28"/>
  <c r="H42" i="28"/>
  <c r="I42" i="28"/>
  <c r="N42" i="28"/>
  <c r="G41" i="28"/>
  <c r="H41" i="28"/>
  <c r="I41" i="28"/>
  <c r="N41" i="28"/>
  <c r="G51" i="28"/>
  <c r="H51" i="28"/>
  <c r="I51" i="28"/>
  <c r="N51" i="28"/>
  <c r="G34" i="28"/>
  <c r="H34" i="28"/>
  <c r="I34" i="28"/>
  <c r="N34" i="28"/>
  <c r="G50" i="28"/>
  <c r="H50" i="28"/>
  <c r="I50" i="28"/>
  <c r="N50" i="28"/>
  <c r="G63" i="28"/>
  <c r="H63" i="28"/>
  <c r="I63" i="28"/>
  <c r="N63" i="28"/>
  <c r="G67" i="28"/>
  <c r="H67" i="28"/>
  <c r="I67" i="28"/>
  <c r="N67" i="28"/>
  <c r="G62" i="28"/>
  <c r="H62" i="28"/>
  <c r="I62" i="28"/>
  <c r="N62" i="28"/>
  <c r="G66" i="28"/>
  <c r="H66" i="28"/>
  <c r="I66" i="28"/>
  <c r="N66" i="28"/>
  <c r="G68" i="28"/>
  <c r="H68" i="28"/>
  <c r="I68" i="28"/>
  <c r="N68" i="28"/>
  <c r="G60" i="28"/>
  <c r="H60" i="28"/>
  <c r="I60" i="28"/>
  <c r="N60" i="28"/>
  <c r="G59" i="28"/>
  <c r="H59" i="28"/>
  <c r="I59" i="28"/>
  <c r="N59" i="28"/>
  <c r="G61" i="28"/>
  <c r="H61" i="28"/>
  <c r="I61" i="28"/>
  <c r="N61" i="28"/>
  <c r="G65" i="28"/>
  <c r="H65" i="28"/>
  <c r="I65" i="28"/>
  <c r="N65" i="28"/>
  <c r="G9" i="28"/>
  <c r="H9" i="28"/>
  <c r="I9" i="28"/>
  <c r="N9" i="28"/>
  <c r="G5" i="28"/>
  <c r="H5" i="28"/>
  <c r="I5" i="28"/>
  <c r="N5" i="28"/>
  <c r="G7" i="28"/>
  <c r="H7" i="28"/>
  <c r="I7" i="28"/>
  <c r="N7" i="28"/>
  <c r="G8" i="28"/>
  <c r="H8" i="28"/>
  <c r="I8" i="28"/>
  <c r="N8" i="28"/>
  <c r="G11" i="28"/>
  <c r="H11" i="28"/>
  <c r="I11" i="28"/>
  <c r="N11" i="28"/>
  <c r="G6" i="28"/>
  <c r="H6" i="28"/>
  <c r="I6" i="28"/>
  <c r="N6" i="28"/>
  <c r="G10" i="28"/>
  <c r="H10" i="28"/>
  <c r="I10" i="28"/>
  <c r="N10" i="28"/>
  <c r="G12" i="28"/>
  <c r="H12" i="28"/>
  <c r="I12" i="28"/>
  <c r="N12" i="28"/>
  <c r="G13" i="28"/>
  <c r="H13" i="28"/>
  <c r="I13" i="28"/>
  <c r="N13" i="28"/>
  <c r="G14" i="28"/>
  <c r="H14" i="28"/>
  <c r="I14" i="28"/>
  <c r="N14" i="28"/>
  <c r="G15" i="28"/>
  <c r="H15" i="28"/>
  <c r="I15" i="28"/>
  <c r="N15" i="28"/>
  <c r="G16" i="28"/>
  <c r="H16" i="28"/>
  <c r="I16" i="28"/>
  <c r="N16" i="28"/>
  <c r="G17" i="28"/>
  <c r="H17" i="28"/>
  <c r="I17" i="28"/>
  <c r="N17" i="28"/>
  <c r="G18" i="28"/>
  <c r="H18" i="28"/>
  <c r="I18" i="28"/>
  <c r="N18" i="28"/>
  <c r="G19" i="28"/>
  <c r="H19" i="28"/>
  <c r="I19" i="28"/>
  <c r="N19" i="28"/>
  <c r="G20" i="28"/>
  <c r="H20" i="28"/>
  <c r="I20" i="28"/>
  <c r="N20" i="28"/>
  <c r="G21" i="28"/>
  <c r="H21" i="28"/>
  <c r="I21" i="28"/>
  <c r="N21" i="28"/>
  <c r="G22" i="28"/>
  <c r="H22" i="28"/>
  <c r="I22" i="28"/>
  <c r="N22" i="28"/>
  <c r="G23" i="28"/>
  <c r="H23" i="28"/>
  <c r="I23" i="28"/>
  <c r="N23" i="28"/>
  <c r="G24" i="28"/>
  <c r="H24" i="28"/>
  <c r="I24" i="28"/>
  <c r="N24" i="28"/>
  <c r="G25" i="28"/>
  <c r="H25" i="28"/>
  <c r="I25" i="28"/>
  <c r="N25" i="28"/>
  <c r="G26" i="28"/>
  <c r="H26" i="28"/>
  <c r="I26" i="28"/>
  <c r="N26" i="28"/>
  <c r="G27" i="28"/>
  <c r="H27" i="28"/>
  <c r="I27" i="28"/>
  <c r="N27" i="28"/>
  <c r="G28" i="28"/>
  <c r="H28" i="28"/>
  <c r="I28" i="28"/>
  <c r="N28" i="28"/>
  <c r="G29" i="28"/>
  <c r="H29" i="28"/>
  <c r="I29" i="28"/>
  <c r="N29" i="28"/>
  <c r="G30" i="28"/>
  <c r="H30" i="28"/>
  <c r="I30" i="28"/>
  <c r="N30" i="28"/>
  <c r="G31" i="28"/>
  <c r="H31" i="28"/>
  <c r="I31" i="28"/>
  <c r="N31" i="28"/>
  <c r="G32" i="28"/>
  <c r="H32" i="28"/>
  <c r="I32" i="28"/>
  <c r="N32" i="28"/>
  <c r="G33" i="28"/>
  <c r="H33" i="28"/>
  <c r="I33" i="28"/>
  <c r="N33" i="28"/>
  <c r="E6" i="9"/>
  <c r="F6" i="9"/>
  <c r="G6" i="9"/>
  <c r="H6" i="9"/>
  <c r="B4" i="9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B40" i="9" s="1"/>
  <c r="B41" i="9" s="1"/>
  <c r="B42" i="9" s="1"/>
  <c r="B43" i="9" s="1"/>
  <c r="B44" i="9" s="1"/>
  <c r="B45" i="9" s="1"/>
  <c r="B46" i="9" s="1"/>
  <c r="B47" i="9" s="1"/>
  <c r="B48" i="9" s="1"/>
  <c r="B49" i="9" s="1"/>
  <c r="B50" i="9" s="1"/>
  <c r="B51" i="9" s="1"/>
  <c r="B52" i="9" s="1"/>
  <c r="B53" i="9" s="1"/>
  <c r="B54" i="9" s="1"/>
  <c r="B55" i="9" s="1"/>
  <c r="B56" i="9" s="1"/>
  <c r="B57" i="9" s="1"/>
  <c r="B58" i="9" s="1"/>
  <c r="B59" i="9" s="1"/>
  <c r="B60" i="9" s="1"/>
  <c r="B61" i="9" s="1"/>
  <c r="B62" i="9" s="1"/>
  <c r="B63" i="9" s="1"/>
  <c r="B64" i="9" s="1"/>
  <c r="B65" i="9" s="1"/>
  <c r="B66" i="9" s="1"/>
  <c r="B67" i="9" s="1"/>
  <c r="B68" i="9" s="1"/>
  <c r="B69" i="9" s="1"/>
  <c r="B70" i="9" s="1"/>
  <c r="B71" i="9" s="1"/>
  <c r="B72" i="9" s="1"/>
  <c r="B73" i="9" s="1"/>
  <c r="B74" i="9" s="1"/>
  <c r="B75" i="9" s="1"/>
  <c r="B76" i="9" s="1"/>
  <c r="B77" i="9" s="1"/>
  <c r="B78" i="9" s="1"/>
  <c r="B79" i="9" s="1"/>
  <c r="B80" i="9" s="1"/>
  <c r="B81" i="9" s="1"/>
  <c r="B82" i="9" s="1"/>
  <c r="B83" i="9" s="1"/>
  <c r="B84" i="9" s="1"/>
  <c r="B85" i="9" s="1"/>
  <c r="B86" i="9" s="1"/>
  <c r="B87" i="9" s="1"/>
  <c r="B88" i="9" s="1"/>
  <c r="B89" i="9" s="1"/>
  <c r="B90" i="9" s="1"/>
  <c r="B91" i="9" s="1"/>
  <c r="B92" i="9" s="1"/>
  <c r="B93" i="9" s="1"/>
  <c r="B94" i="9" s="1"/>
  <c r="B95" i="9" s="1"/>
  <c r="B96" i="9" s="1"/>
  <c r="B97" i="9" s="1"/>
  <c r="B98" i="9" s="1"/>
  <c r="B99" i="9" s="1"/>
  <c r="B100" i="9" s="1"/>
  <c r="B101" i="9" s="1"/>
  <c r="B102" i="9" s="1"/>
  <c r="E7" i="9"/>
  <c r="J7" i="9" s="1"/>
  <c r="F7" i="9"/>
  <c r="G7" i="9"/>
  <c r="H7" i="9"/>
  <c r="E12" i="9"/>
  <c r="F12" i="9"/>
  <c r="G12" i="9"/>
  <c r="H12" i="9"/>
  <c r="E25" i="9"/>
  <c r="F25" i="9"/>
  <c r="G25" i="9"/>
  <c r="H25" i="9"/>
  <c r="E10" i="9"/>
  <c r="F10" i="9"/>
  <c r="G10" i="9"/>
  <c r="H10" i="9"/>
  <c r="E19" i="9"/>
  <c r="F19" i="9"/>
  <c r="G19" i="9"/>
  <c r="H19" i="9"/>
  <c r="E11" i="9"/>
  <c r="F11" i="9"/>
  <c r="G11" i="9"/>
  <c r="H11" i="9"/>
  <c r="E3" i="9"/>
  <c r="F3" i="9"/>
  <c r="G3" i="9"/>
  <c r="H3" i="9"/>
  <c r="E16" i="9"/>
  <c r="F16" i="9"/>
  <c r="G16" i="9"/>
  <c r="H16" i="9"/>
  <c r="E14" i="9"/>
  <c r="F14" i="9"/>
  <c r="G14" i="9"/>
  <c r="H14" i="9"/>
  <c r="E15" i="9"/>
  <c r="F15" i="9"/>
  <c r="G15" i="9"/>
  <c r="H15" i="9"/>
  <c r="E18" i="9"/>
  <c r="F18" i="9"/>
  <c r="G18" i="9"/>
  <c r="H18" i="9"/>
  <c r="E27" i="9"/>
  <c r="F27" i="9"/>
  <c r="G27" i="9"/>
  <c r="H27" i="9"/>
  <c r="E21" i="9"/>
  <c r="F21" i="9"/>
  <c r="G21" i="9"/>
  <c r="H21" i="9"/>
  <c r="E20" i="9"/>
  <c r="F20" i="9"/>
  <c r="G20" i="9"/>
  <c r="H20" i="9"/>
  <c r="E26" i="9"/>
  <c r="F26" i="9"/>
  <c r="G26" i="9"/>
  <c r="H26" i="9"/>
  <c r="E4" i="9"/>
  <c r="J15" i="9" s="1"/>
  <c r="F4" i="9"/>
  <c r="G4" i="9"/>
  <c r="H4" i="9"/>
  <c r="E23" i="9"/>
  <c r="F23" i="9"/>
  <c r="G23" i="9"/>
  <c r="H23" i="9"/>
  <c r="E24" i="9"/>
  <c r="F24" i="9"/>
  <c r="G24" i="9"/>
  <c r="H24" i="9"/>
  <c r="E30" i="9"/>
  <c r="F30" i="9"/>
  <c r="G30" i="9"/>
  <c r="H30" i="9"/>
  <c r="E17" i="9"/>
  <c r="J20" i="9" s="1"/>
  <c r="F17" i="9"/>
  <c r="G17" i="9"/>
  <c r="H17" i="9"/>
  <c r="E29" i="9"/>
  <c r="F29" i="9"/>
  <c r="G29" i="9"/>
  <c r="H29" i="9"/>
  <c r="E9" i="9"/>
  <c r="F9" i="9"/>
  <c r="G9" i="9"/>
  <c r="H9" i="9"/>
  <c r="E8" i="9"/>
  <c r="J8" i="9" s="1"/>
  <c r="F8" i="9"/>
  <c r="G8" i="9"/>
  <c r="H8" i="9"/>
  <c r="E5" i="9"/>
  <c r="F5" i="9"/>
  <c r="G5" i="9"/>
  <c r="H5" i="9"/>
  <c r="E31" i="9"/>
  <c r="J30" i="9" s="1"/>
  <c r="F31" i="9"/>
  <c r="G31" i="9"/>
  <c r="H31" i="9"/>
  <c r="E32" i="9"/>
  <c r="F32" i="9"/>
  <c r="G32" i="9"/>
  <c r="H32" i="9"/>
  <c r="E33" i="9"/>
  <c r="F33" i="9"/>
  <c r="G33" i="9"/>
  <c r="H33" i="9"/>
  <c r="E28" i="9"/>
  <c r="F28" i="9"/>
  <c r="G28" i="9"/>
  <c r="H28" i="9"/>
  <c r="E22" i="9"/>
  <c r="J12" i="9" s="1"/>
  <c r="F22" i="9"/>
  <c r="G22" i="9"/>
  <c r="H22" i="9"/>
  <c r="E34" i="9"/>
  <c r="F34" i="9"/>
  <c r="G34" i="9"/>
  <c r="H34" i="9"/>
  <c r="E13" i="9"/>
  <c r="F13" i="9"/>
  <c r="G13" i="9"/>
  <c r="H13" i="9"/>
  <c r="E35" i="9"/>
  <c r="J35" i="9" s="1"/>
  <c r="F35" i="9"/>
  <c r="G35" i="9"/>
  <c r="H35" i="9"/>
  <c r="E36" i="9"/>
  <c r="J36" i="9" s="1"/>
  <c r="F36" i="9"/>
  <c r="G36" i="9"/>
  <c r="H36" i="9"/>
  <c r="E37" i="9"/>
  <c r="J37" i="9" s="1"/>
  <c r="F37" i="9"/>
  <c r="G37" i="9"/>
  <c r="H37" i="9"/>
  <c r="E38" i="9"/>
  <c r="J38" i="9" s="1"/>
  <c r="F38" i="9"/>
  <c r="G38" i="9"/>
  <c r="H38" i="9"/>
  <c r="E39" i="9"/>
  <c r="J39" i="9" s="1"/>
  <c r="F39" i="9"/>
  <c r="G39" i="9"/>
  <c r="H39" i="9"/>
  <c r="E40" i="9"/>
  <c r="J40" i="9" s="1"/>
  <c r="F40" i="9"/>
  <c r="G40" i="9"/>
  <c r="H40" i="9"/>
  <c r="E41" i="9"/>
  <c r="J41" i="9" s="1"/>
  <c r="F41" i="9"/>
  <c r="G41" i="9"/>
  <c r="H41" i="9"/>
  <c r="E42" i="9"/>
  <c r="J42" i="9" s="1"/>
  <c r="F42" i="9"/>
  <c r="G42" i="9"/>
  <c r="H42" i="9"/>
  <c r="E43" i="9"/>
  <c r="J43" i="9" s="1"/>
  <c r="F43" i="9"/>
  <c r="G43" i="9"/>
  <c r="H43" i="9"/>
  <c r="E44" i="9"/>
  <c r="J44" i="9" s="1"/>
  <c r="F44" i="9"/>
  <c r="G44" i="9"/>
  <c r="H44" i="9"/>
  <c r="E45" i="9"/>
  <c r="J45" i="9" s="1"/>
  <c r="F45" i="9"/>
  <c r="G45" i="9"/>
  <c r="H45" i="9"/>
  <c r="E46" i="9"/>
  <c r="J46" i="9" s="1"/>
  <c r="F46" i="9"/>
  <c r="G46" i="9"/>
  <c r="H46" i="9"/>
  <c r="E47" i="9"/>
  <c r="J47" i="9" s="1"/>
  <c r="F47" i="9"/>
  <c r="G47" i="9"/>
  <c r="H47" i="9"/>
  <c r="E48" i="9"/>
  <c r="J48" i="9" s="1"/>
  <c r="F48" i="9"/>
  <c r="G48" i="9"/>
  <c r="H48" i="9"/>
  <c r="E49" i="9"/>
  <c r="J49" i="9" s="1"/>
  <c r="F49" i="9"/>
  <c r="G49" i="9"/>
  <c r="H49" i="9"/>
  <c r="E50" i="9"/>
  <c r="J50" i="9" s="1"/>
  <c r="F50" i="9"/>
  <c r="G50" i="9"/>
  <c r="H50" i="9"/>
  <c r="E51" i="9"/>
  <c r="J51" i="9" s="1"/>
  <c r="F51" i="9"/>
  <c r="G51" i="9"/>
  <c r="H51" i="9"/>
  <c r="E52" i="9"/>
  <c r="J52" i="9" s="1"/>
  <c r="F52" i="9"/>
  <c r="G52" i="9"/>
  <c r="H52" i="9"/>
  <c r="E53" i="9"/>
  <c r="J53" i="9" s="1"/>
  <c r="F53" i="9"/>
  <c r="G53" i="9"/>
  <c r="H53" i="9"/>
  <c r="E54" i="9"/>
  <c r="J54" i="9" s="1"/>
  <c r="F54" i="9"/>
  <c r="G54" i="9"/>
  <c r="H54" i="9"/>
  <c r="E55" i="9"/>
  <c r="J55" i="9" s="1"/>
  <c r="F55" i="9"/>
  <c r="G55" i="9"/>
  <c r="H55" i="9"/>
  <c r="E56" i="9"/>
  <c r="J56" i="9" s="1"/>
  <c r="F56" i="9"/>
  <c r="G56" i="9"/>
  <c r="H56" i="9"/>
  <c r="E57" i="9"/>
  <c r="J57" i="9" s="1"/>
  <c r="F57" i="9"/>
  <c r="G57" i="9"/>
  <c r="H57" i="9"/>
  <c r="E58" i="9"/>
  <c r="J58" i="9" s="1"/>
  <c r="F58" i="9"/>
  <c r="G58" i="9"/>
  <c r="H58" i="9"/>
  <c r="E59" i="9"/>
  <c r="J59" i="9" s="1"/>
  <c r="F59" i="9"/>
  <c r="G59" i="9"/>
  <c r="H59" i="9"/>
  <c r="E60" i="9"/>
  <c r="J60" i="9" s="1"/>
  <c r="F60" i="9"/>
  <c r="G60" i="9"/>
  <c r="H60" i="9"/>
  <c r="E61" i="9"/>
  <c r="J61" i="9" s="1"/>
  <c r="F61" i="9"/>
  <c r="G61" i="9"/>
  <c r="H61" i="9"/>
  <c r="E62" i="9"/>
  <c r="J62" i="9" s="1"/>
  <c r="F62" i="9"/>
  <c r="G62" i="9"/>
  <c r="H62" i="9"/>
  <c r="E63" i="9"/>
  <c r="J63" i="9" s="1"/>
  <c r="F63" i="9"/>
  <c r="G63" i="9"/>
  <c r="H63" i="9"/>
  <c r="E64" i="9"/>
  <c r="J64" i="9" s="1"/>
  <c r="F64" i="9"/>
  <c r="G64" i="9"/>
  <c r="I64" i="9" s="1"/>
  <c r="H64" i="9"/>
  <c r="E65" i="9"/>
  <c r="J65" i="9" s="1"/>
  <c r="F65" i="9"/>
  <c r="G65" i="9"/>
  <c r="I65" i="9" s="1"/>
  <c r="H65" i="9"/>
  <c r="E66" i="9"/>
  <c r="J66" i="9" s="1"/>
  <c r="F66" i="9"/>
  <c r="G66" i="9"/>
  <c r="I66" i="9" s="1"/>
  <c r="H66" i="9"/>
  <c r="E67" i="9"/>
  <c r="J67" i="9" s="1"/>
  <c r="F67" i="9"/>
  <c r="G67" i="9"/>
  <c r="I67" i="9" s="1"/>
  <c r="H67" i="9"/>
  <c r="E68" i="9"/>
  <c r="J68" i="9" s="1"/>
  <c r="F68" i="9"/>
  <c r="G68" i="9"/>
  <c r="I68" i="9" s="1"/>
  <c r="H68" i="9"/>
  <c r="E69" i="9"/>
  <c r="J69" i="9" s="1"/>
  <c r="F69" i="9"/>
  <c r="G69" i="9"/>
  <c r="I69" i="9" s="1"/>
  <c r="H69" i="9"/>
  <c r="E70" i="9"/>
  <c r="J70" i="9" s="1"/>
  <c r="F70" i="9"/>
  <c r="G70" i="9"/>
  <c r="I70" i="9" s="1"/>
  <c r="H70" i="9"/>
  <c r="E71" i="9"/>
  <c r="J71" i="9" s="1"/>
  <c r="F71" i="9"/>
  <c r="G71" i="9"/>
  <c r="I71" i="9" s="1"/>
  <c r="H71" i="9"/>
  <c r="E72" i="9"/>
  <c r="J72" i="9" s="1"/>
  <c r="F72" i="9"/>
  <c r="G72" i="9"/>
  <c r="I72" i="9" s="1"/>
  <c r="H72" i="9"/>
  <c r="E73" i="9"/>
  <c r="J73" i="9" s="1"/>
  <c r="F73" i="9"/>
  <c r="G73" i="9"/>
  <c r="I73" i="9" s="1"/>
  <c r="H73" i="9"/>
  <c r="E74" i="9"/>
  <c r="J74" i="9" s="1"/>
  <c r="F74" i="9"/>
  <c r="G74" i="9"/>
  <c r="I74" i="9" s="1"/>
  <c r="H74" i="9"/>
  <c r="E75" i="9"/>
  <c r="J75" i="9" s="1"/>
  <c r="F75" i="9"/>
  <c r="G75" i="9"/>
  <c r="I75" i="9" s="1"/>
  <c r="H75" i="9"/>
  <c r="E76" i="9"/>
  <c r="J76" i="9" s="1"/>
  <c r="F76" i="9"/>
  <c r="G76" i="9"/>
  <c r="I76" i="9" s="1"/>
  <c r="H76" i="9"/>
  <c r="E77" i="9"/>
  <c r="J77" i="9" s="1"/>
  <c r="F77" i="9"/>
  <c r="G77" i="9"/>
  <c r="I77" i="9" s="1"/>
  <c r="H77" i="9"/>
  <c r="E78" i="9"/>
  <c r="J78" i="9" s="1"/>
  <c r="F78" i="9"/>
  <c r="G78" i="9"/>
  <c r="I78" i="9" s="1"/>
  <c r="H78" i="9"/>
  <c r="E79" i="9"/>
  <c r="J79" i="9" s="1"/>
  <c r="F79" i="9"/>
  <c r="G79" i="9"/>
  <c r="I79" i="9" s="1"/>
  <c r="H79" i="9"/>
  <c r="E80" i="9"/>
  <c r="J80" i="9" s="1"/>
  <c r="F80" i="9"/>
  <c r="G80" i="9"/>
  <c r="I80" i="9" s="1"/>
  <c r="H80" i="9"/>
  <c r="E81" i="9"/>
  <c r="J81" i="9" s="1"/>
  <c r="F81" i="9"/>
  <c r="G81" i="9"/>
  <c r="I81" i="9" s="1"/>
  <c r="H81" i="9"/>
  <c r="E82" i="9"/>
  <c r="J82" i="9" s="1"/>
  <c r="F82" i="9"/>
  <c r="G82" i="9"/>
  <c r="I82" i="9" s="1"/>
  <c r="H82" i="9"/>
  <c r="E83" i="9"/>
  <c r="J83" i="9" s="1"/>
  <c r="F83" i="9"/>
  <c r="G83" i="9"/>
  <c r="I83" i="9" s="1"/>
  <c r="H83" i="9"/>
  <c r="E84" i="9"/>
  <c r="J84" i="9" s="1"/>
  <c r="F84" i="9"/>
  <c r="G84" i="9"/>
  <c r="I84" i="9" s="1"/>
  <c r="H84" i="9"/>
  <c r="E85" i="9"/>
  <c r="J85" i="9" s="1"/>
  <c r="F85" i="9"/>
  <c r="G85" i="9"/>
  <c r="I85" i="9" s="1"/>
  <c r="H85" i="9"/>
  <c r="E86" i="9"/>
  <c r="J86" i="9" s="1"/>
  <c r="F86" i="9"/>
  <c r="G86" i="9"/>
  <c r="I86" i="9" s="1"/>
  <c r="H86" i="9"/>
  <c r="E87" i="9"/>
  <c r="J87" i="9" s="1"/>
  <c r="F87" i="9"/>
  <c r="G87" i="9"/>
  <c r="I87" i="9" s="1"/>
  <c r="H87" i="9"/>
  <c r="E88" i="9"/>
  <c r="J88" i="9" s="1"/>
  <c r="F88" i="9"/>
  <c r="G88" i="9"/>
  <c r="I88" i="9" s="1"/>
  <c r="H88" i="9"/>
  <c r="E89" i="9"/>
  <c r="J89" i="9" s="1"/>
  <c r="F89" i="9"/>
  <c r="G89" i="9"/>
  <c r="I89" i="9" s="1"/>
  <c r="H89" i="9"/>
  <c r="E90" i="9"/>
  <c r="J90" i="9" s="1"/>
  <c r="F90" i="9"/>
  <c r="G90" i="9"/>
  <c r="I90" i="9" s="1"/>
  <c r="H90" i="9"/>
  <c r="E91" i="9"/>
  <c r="J91" i="9" s="1"/>
  <c r="F91" i="9"/>
  <c r="G91" i="9"/>
  <c r="I91" i="9" s="1"/>
  <c r="H91" i="9"/>
  <c r="E92" i="9"/>
  <c r="J92" i="9" s="1"/>
  <c r="F92" i="9"/>
  <c r="G92" i="9"/>
  <c r="I92" i="9" s="1"/>
  <c r="H92" i="9"/>
  <c r="E93" i="9"/>
  <c r="J93" i="9" s="1"/>
  <c r="F93" i="9"/>
  <c r="G93" i="9"/>
  <c r="I93" i="9" s="1"/>
  <c r="H93" i="9"/>
  <c r="E94" i="9"/>
  <c r="J94" i="9" s="1"/>
  <c r="F94" i="9"/>
  <c r="G94" i="9"/>
  <c r="I94" i="9" s="1"/>
  <c r="H94" i="9"/>
  <c r="E95" i="9"/>
  <c r="J95" i="9" s="1"/>
  <c r="F95" i="9"/>
  <c r="G95" i="9"/>
  <c r="I95" i="9" s="1"/>
  <c r="H95" i="9"/>
  <c r="E96" i="9"/>
  <c r="J96" i="9" s="1"/>
  <c r="F96" i="9"/>
  <c r="G96" i="9"/>
  <c r="I96" i="9" s="1"/>
  <c r="H96" i="9"/>
  <c r="E97" i="9"/>
  <c r="J97" i="9" s="1"/>
  <c r="F97" i="9"/>
  <c r="G97" i="9"/>
  <c r="I97" i="9" s="1"/>
  <c r="H97" i="9"/>
  <c r="E98" i="9"/>
  <c r="J98" i="9" s="1"/>
  <c r="F98" i="9"/>
  <c r="G98" i="9"/>
  <c r="I98" i="9" s="1"/>
  <c r="H98" i="9"/>
  <c r="E99" i="9"/>
  <c r="J99" i="9" s="1"/>
  <c r="F99" i="9"/>
  <c r="G99" i="9"/>
  <c r="I99" i="9" s="1"/>
  <c r="H99" i="9"/>
  <c r="E100" i="9"/>
  <c r="J100" i="9" s="1"/>
  <c r="F100" i="9"/>
  <c r="G100" i="9"/>
  <c r="I100" i="9" s="1"/>
  <c r="H100" i="9"/>
  <c r="E101" i="9"/>
  <c r="J101" i="9" s="1"/>
  <c r="F101" i="9"/>
  <c r="G101" i="9"/>
  <c r="I101" i="9" s="1"/>
  <c r="H101" i="9"/>
  <c r="E102" i="9"/>
  <c r="J102" i="9" s="1"/>
  <c r="F102" i="9"/>
  <c r="G102" i="9"/>
  <c r="I102" i="9" s="1"/>
  <c r="H102" i="9"/>
  <c r="D5" i="38"/>
  <c r="F5" i="38"/>
  <c r="K15" i="31" l="1"/>
  <c r="K17" i="31"/>
  <c r="K16" i="31"/>
  <c r="K18" i="31"/>
  <c r="J4" i="9"/>
  <c r="J25" i="9"/>
  <c r="I20" i="31"/>
  <c r="I19" i="31"/>
  <c r="I3" i="31"/>
  <c r="I5" i="31"/>
  <c r="I18" i="31"/>
  <c r="I17" i="31"/>
  <c r="J6" i="9"/>
  <c r="J31" i="9"/>
  <c r="J14" i="9"/>
  <c r="J3" i="9"/>
  <c r="J33" i="9"/>
  <c r="J21" i="9"/>
  <c r="J29" i="9"/>
  <c r="J19" i="9"/>
  <c r="J26" i="9"/>
  <c r="J18" i="9"/>
  <c r="J23" i="9"/>
  <c r="J9" i="9"/>
  <c r="J5" i="9"/>
  <c r="J24" i="9"/>
  <c r="J28" i="9"/>
  <c r="J13" i="9"/>
  <c r="J17" i="9"/>
  <c r="J10" i="9"/>
  <c r="J27" i="9"/>
  <c r="J11" i="9"/>
  <c r="J22" i="9"/>
  <c r="J16" i="9"/>
  <c r="J34" i="9"/>
  <c r="J32" i="9"/>
  <c r="I13" i="9"/>
  <c r="I35" i="9"/>
  <c r="I34" i="9"/>
  <c r="I22" i="9"/>
  <c r="I62" i="9"/>
  <c r="I60" i="9"/>
  <c r="I58" i="9"/>
  <c r="I56" i="9"/>
  <c r="I54" i="9"/>
  <c r="I52" i="9"/>
  <c r="I50" i="9"/>
  <c r="I48" i="9"/>
  <c r="I46" i="9"/>
  <c r="I44" i="9"/>
  <c r="I42" i="9"/>
  <c r="I40" i="9"/>
  <c r="I38" i="9"/>
  <c r="I36" i="9"/>
  <c r="I63" i="9"/>
  <c r="I61" i="9"/>
  <c r="I59" i="9"/>
  <c r="I57" i="9"/>
  <c r="I55" i="9"/>
  <c r="I53" i="9"/>
  <c r="I51" i="9"/>
  <c r="I49" i="9"/>
  <c r="I47" i="9"/>
  <c r="I45" i="9"/>
  <c r="I43" i="9"/>
  <c r="I41" i="9"/>
  <c r="I39" i="9"/>
  <c r="I37" i="9"/>
  <c r="I31" i="9"/>
  <c r="I28" i="9"/>
  <c r="I9" i="9"/>
  <c r="I8" i="9"/>
  <c r="I33" i="9"/>
  <c r="I32" i="9"/>
  <c r="I5" i="9"/>
  <c r="K9" i="31"/>
  <c r="K6" i="31"/>
  <c r="K7" i="31"/>
  <c r="I14" i="31"/>
  <c r="K8" i="31"/>
  <c r="I12" i="31"/>
  <c r="I11" i="31"/>
  <c r="I9" i="31"/>
  <c r="I16" i="31"/>
  <c r="I15" i="31"/>
  <c r="I13" i="31"/>
  <c r="I7" i="31"/>
  <c r="I10" i="31"/>
  <c r="F6" i="38"/>
  <c r="AD10" i="61"/>
  <c r="AP10" i="61" s="1"/>
  <c r="D6" i="38"/>
  <c r="AP35" i="61"/>
  <c r="AD30" i="61"/>
  <c r="AP30" i="61" s="1"/>
  <c r="AD32" i="61"/>
  <c r="AP32" i="61" s="1"/>
  <c r="I14" i="9"/>
  <c r="I3" i="9"/>
  <c r="O38" i="6"/>
  <c r="O61" i="6"/>
  <c r="L39" i="6"/>
  <c r="M39" i="6" s="1"/>
  <c r="O14" i="6"/>
  <c r="J19" i="6"/>
  <c r="L19" i="6" s="1"/>
  <c r="K34" i="6"/>
  <c r="J14" i="6"/>
  <c r="O39" i="6"/>
  <c r="K63" i="6"/>
  <c r="J34" i="6"/>
  <c r="L34" i="6" s="1"/>
  <c r="I25" i="9"/>
  <c r="I20" i="9"/>
  <c r="J22" i="6"/>
  <c r="I21" i="9"/>
  <c r="I1" i="31"/>
  <c r="I11" i="9"/>
  <c r="J66" i="6"/>
  <c r="O28" i="6"/>
  <c r="J31" i="6"/>
  <c r="L31" i="6" s="1"/>
  <c r="M31" i="6" s="1"/>
  <c r="O21" i="6"/>
  <c r="O40" i="6"/>
  <c r="O66" i="6"/>
  <c r="J48" i="6"/>
  <c r="L48" i="6" s="1"/>
  <c r="J18" i="6"/>
  <c r="L18" i="6" s="1"/>
  <c r="M21" i="6"/>
  <c r="J64" i="6"/>
  <c r="J60" i="6"/>
  <c r="J23" i="6"/>
  <c r="K51" i="6"/>
  <c r="K31" i="6"/>
  <c r="J28" i="6"/>
  <c r="O64" i="6"/>
  <c r="J43" i="6"/>
  <c r="L40" i="6"/>
  <c r="M40" i="6" s="1"/>
  <c r="K40" i="6"/>
  <c r="I19" i="9"/>
  <c r="O5" i="28"/>
  <c r="O23" i="28"/>
  <c r="L29" i="28"/>
  <c r="K47" i="6"/>
  <c r="O19" i="6"/>
  <c r="J63" i="6"/>
  <c r="O32" i="6"/>
  <c r="J32" i="6"/>
  <c r="J47" i="6"/>
  <c r="P47" i="6" s="1"/>
  <c r="K39" i="6"/>
  <c r="I6" i="9"/>
  <c r="I17" i="9"/>
  <c r="L12" i="28"/>
  <c r="I12" i="9"/>
  <c r="I26" i="9"/>
  <c r="I7" i="9"/>
  <c r="K12" i="28"/>
  <c r="J27" i="6"/>
  <c r="P19" i="28"/>
  <c r="I23" i="9"/>
  <c r="I4" i="9"/>
  <c r="I16" i="9"/>
  <c r="O19" i="28"/>
  <c r="K46" i="6"/>
  <c r="J46" i="6"/>
  <c r="K22" i="6"/>
  <c r="I10" i="9"/>
  <c r="L66" i="28"/>
  <c r="O66" i="28"/>
  <c r="I24" i="9"/>
  <c r="I30" i="9"/>
  <c r="I18" i="9"/>
  <c r="J10" i="28"/>
  <c r="L10" i="28"/>
  <c r="O26" i="28"/>
  <c r="L26" i="28"/>
  <c r="I29" i="9"/>
  <c r="K48" i="6"/>
  <c r="K21" i="6"/>
  <c r="I1" i="9"/>
  <c r="K50" i="28"/>
  <c r="O55" i="28"/>
  <c r="K17" i="28"/>
  <c r="J51" i="28"/>
  <c r="M51" i="28" s="1"/>
  <c r="J52" i="28"/>
  <c r="L19" i="28"/>
  <c r="J12" i="28"/>
  <c r="O7" i="28"/>
  <c r="O24" i="28"/>
  <c r="J28" i="28"/>
  <c r="M28" i="28" s="1"/>
  <c r="O44" i="6"/>
  <c r="J44" i="6"/>
  <c r="L44" i="6" s="1"/>
  <c r="L27" i="28"/>
  <c r="K66" i="28"/>
  <c r="K55" i="28"/>
  <c r="K52" i="6"/>
  <c r="O37" i="6"/>
  <c r="P29" i="28"/>
  <c r="K27" i="28"/>
  <c r="J52" i="6"/>
  <c r="P52" i="6" s="1"/>
  <c r="L59" i="28"/>
  <c r="J24" i="28"/>
  <c r="M24" i="28" s="1"/>
  <c r="J39" i="28"/>
  <c r="L37" i="6"/>
  <c r="M37" i="6" s="1"/>
  <c r="L54" i="28"/>
  <c r="M54" i="28" s="1"/>
  <c r="J17" i="6"/>
  <c r="L17" i="6" s="1"/>
  <c r="O42" i="6"/>
  <c r="K41" i="6"/>
  <c r="O60" i="6"/>
  <c r="O36" i="6"/>
  <c r="J51" i="6"/>
  <c r="J41" i="6"/>
  <c r="J26" i="6"/>
  <c r="L26" i="6" s="1"/>
  <c r="K54" i="28"/>
  <c r="O43" i="6"/>
  <c r="J57" i="6"/>
  <c r="K51" i="28"/>
  <c r="K7" i="28"/>
  <c r="O60" i="28"/>
  <c r="L45" i="28"/>
  <c r="M45" i="28" s="1"/>
  <c r="K17" i="6"/>
  <c r="O26" i="6"/>
  <c r="O59" i="6"/>
  <c r="K57" i="6"/>
  <c r="O18" i="6"/>
  <c r="O23" i="6"/>
  <c r="O29" i="6"/>
  <c r="J49" i="6"/>
  <c r="M49" i="6" s="1"/>
  <c r="K58" i="6"/>
  <c r="J58" i="6"/>
  <c r="L58" i="6" s="1"/>
  <c r="O45" i="28"/>
  <c r="K39" i="28"/>
  <c r="J42" i="6"/>
  <c r="L42" i="6" s="1"/>
  <c r="L7" i="28"/>
  <c r="M7" i="28" s="1"/>
  <c r="P27" i="28"/>
  <c r="L11" i="28"/>
  <c r="M11" i="28" s="1"/>
  <c r="K45" i="28"/>
  <c r="O54" i="28"/>
  <c r="L52" i="28"/>
  <c r="O49" i="6"/>
  <c r="K37" i="6"/>
  <c r="O52" i="28"/>
  <c r="K52" i="28"/>
  <c r="K10" i="28"/>
  <c r="O10" i="28"/>
  <c r="L65" i="28"/>
  <c r="O65" i="28"/>
  <c r="O63" i="28"/>
  <c r="J47" i="28"/>
  <c r="L47" i="28"/>
  <c r="O35" i="6"/>
  <c r="J35" i="6"/>
  <c r="L35" i="6" s="1"/>
  <c r="K35" i="6"/>
  <c r="O8" i="6"/>
  <c r="J8" i="6"/>
  <c r="K8" i="6"/>
  <c r="J24" i="6"/>
  <c r="L24" i="6" s="1"/>
  <c r="O24" i="6"/>
  <c r="J55" i="6"/>
  <c r="L55" i="6" s="1"/>
  <c r="O55" i="6"/>
  <c r="K50" i="6"/>
  <c r="O50" i="6"/>
  <c r="J23" i="28"/>
  <c r="M23" i="28" s="1"/>
  <c r="J50" i="28"/>
  <c r="O50" i="28"/>
  <c r="K29" i="6"/>
  <c r="J50" i="6"/>
  <c r="M50" i="6" s="1"/>
  <c r="O42" i="28"/>
  <c r="J15" i="28"/>
  <c r="P15" i="28" s="1"/>
  <c r="O15" i="28"/>
  <c r="J58" i="28"/>
  <c r="K58" i="28"/>
  <c r="L38" i="28"/>
  <c r="O38" i="28"/>
  <c r="J38" i="28"/>
  <c r="K38" i="28"/>
  <c r="K28" i="28"/>
  <c r="O28" i="28"/>
  <c r="K20" i="6"/>
  <c r="O20" i="6"/>
  <c r="K23" i="28"/>
  <c r="K15" i="28"/>
  <c r="L42" i="28"/>
  <c r="O58" i="28"/>
  <c r="J21" i="28"/>
  <c r="L21" i="28"/>
  <c r="K68" i="28"/>
  <c r="O68" i="28"/>
  <c r="K40" i="28"/>
  <c r="L40" i="28"/>
  <c r="J20" i="6"/>
  <c r="L20" i="6" s="1"/>
  <c r="J36" i="6"/>
  <c r="L36" i="6" s="1"/>
  <c r="K18" i="28"/>
  <c r="L18" i="28"/>
  <c r="O18" i="28"/>
  <c r="J18" i="28"/>
  <c r="M18" i="28" s="1"/>
  <c r="J45" i="6"/>
  <c r="O45" i="6"/>
  <c r="K20" i="28"/>
  <c r="J20" i="28"/>
  <c r="P20" i="28" s="1"/>
  <c r="L49" i="28"/>
  <c r="O49" i="28"/>
  <c r="J49" i="28"/>
  <c r="K49" i="28"/>
  <c r="K25" i="6"/>
  <c r="O25" i="6"/>
  <c r="J25" i="6"/>
  <c r="J12" i="6"/>
  <c r="O12" i="6"/>
  <c r="K12" i="6"/>
  <c r="O53" i="6"/>
  <c r="K53" i="6"/>
  <c r="L63" i="28"/>
  <c r="L58" i="28"/>
  <c r="O47" i="28"/>
  <c r="L36" i="28"/>
  <c r="K32" i="28"/>
  <c r="J32" i="28"/>
  <c r="M32" i="28" s="1"/>
  <c r="L32" i="28"/>
  <c r="L25" i="28"/>
  <c r="J25" i="28"/>
  <c r="M25" i="28" s="1"/>
  <c r="J42" i="28"/>
  <c r="K57" i="28"/>
  <c r="L57" i="28"/>
  <c r="M57" i="28" s="1"/>
  <c r="J64" i="28"/>
  <c r="K64" i="28"/>
  <c r="J53" i="6"/>
  <c r="P53" i="6" s="1"/>
  <c r="K29" i="28"/>
  <c r="L39" i="28"/>
  <c r="K59" i="6"/>
  <c r="K61" i="6"/>
  <c r="O27" i="6"/>
  <c r="K38" i="6"/>
  <c r="O29" i="28"/>
  <c r="K19" i="28"/>
  <c r="O51" i="28"/>
  <c r="J38" i="6"/>
  <c r="L38" i="6" s="1"/>
  <c r="K24" i="28"/>
  <c r="K9" i="28"/>
  <c r="L62" i="28"/>
  <c r="L67" i="28"/>
  <c r="O37" i="28"/>
  <c r="J33" i="28"/>
  <c r="L33" i="28"/>
  <c r="O33" i="28"/>
  <c r="L14" i="28"/>
  <c r="J14" i="28"/>
  <c r="O14" i="28"/>
  <c r="O11" i="28"/>
  <c r="K11" i="28"/>
  <c r="L61" i="28"/>
  <c r="J61" i="28"/>
  <c r="O61" i="28"/>
  <c r="J37" i="28"/>
  <c r="O64" i="28"/>
  <c r="L64" i="28"/>
  <c r="O62" i="28"/>
  <c r="J35" i="28"/>
  <c r="K35" i="28"/>
  <c r="L59" i="6"/>
  <c r="M59" i="6" s="1"/>
  <c r="O13" i="28"/>
  <c r="J13" i="28"/>
  <c r="M13" i="28" s="1"/>
  <c r="L13" i="28"/>
  <c r="J8" i="28"/>
  <c r="L8" i="28"/>
  <c r="O8" i="28"/>
  <c r="O20" i="28"/>
  <c r="K13" i="28"/>
  <c r="K37" i="28"/>
  <c r="L35" i="28"/>
  <c r="L43" i="28"/>
  <c r="J26" i="28"/>
  <c r="K26" i="28"/>
  <c r="J22" i="28"/>
  <c r="L22" i="28"/>
  <c r="O22" i="28"/>
  <c r="K60" i="28"/>
  <c r="L41" i="28"/>
  <c r="K31" i="28"/>
  <c r="J31" i="28"/>
  <c r="J17" i="28"/>
  <c r="O17" i="28"/>
  <c r="J34" i="28"/>
  <c r="K34" i="28"/>
  <c r="L34" i="28"/>
  <c r="L55" i="28"/>
  <c r="J55" i="28"/>
  <c r="J9" i="28"/>
  <c r="L9" i="28"/>
  <c r="O67" i="28"/>
  <c r="J67" i="28"/>
  <c r="O43" i="28"/>
  <c r="J43" i="28"/>
  <c r="O16" i="28"/>
  <c r="J56" i="28"/>
  <c r="K56" i="28"/>
  <c r="L16" i="28"/>
  <c r="O56" i="28"/>
  <c r="J68" i="28"/>
  <c r="L68" i="28"/>
  <c r="K46" i="28"/>
  <c r="L46" i="28"/>
  <c r="M46" i="28" s="1"/>
  <c r="O46" i="28"/>
  <c r="O31" i="28"/>
  <c r="L20" i="28"/>
  <c r="O6" i="28"/>
  <c r="O41" i="28"/>
  <c r="O57" i="28"/>
  <c r="L30" i="28"/>
  <c r="J30" i="28"/>
  <c r="O30" i="28"/>
  <c r="J16" i="28"/>
  <c r="L5" i="28"/>
  <c r="J5" i="28"/>
  <c r="L44" i="28"/>
  <c r="J44" i="28"/>
  <c r="K44" i="28"/>
  <c r="L48" i="28"/>
  <c r="O25" i="28"/>
  <c r="K15" i="6"/>
  <c r="J15" i="6"/>
  <c r="O15" i="6"/>
  <c r="O27" i="28"/>
  <c r="O21" i="28"/>
  <c r="L15" i="28"/>
  <c r="K42" i="28"/>
  <c r="J5" i="6"/>
  <c r="K5" i="6"/>
  <c r="J10" i="6"/>
  <c r="O10" i="6"/>
  <c r="J13" i="6"/>
  <c r="L13" i="6" s="1"/>
  <c r="K13" i="6"/>
  <c r="I15" i="9"/>
  <c r="I27" i="9"/>
  <c r="K36" i="28"/>
  <c r="J36" i="28"/>
  <c r="O36" i="28"/>
  <c r="J59" i="28"/>
  <c r="K59" i="28"/>
  <c r="J60" i="28"/>
  <c r="J53" i="28"/>
  <c r="K53" i="28"/>
  <c r="O53" i="28"/>
  <c r="J63" i="28"/>
  <c r="K63" i="28"/>
  <c r="J41" i="28"/>
  <c r="K41" i="28"/>
  <c r="L53" i="28"/>
  <c r="K65" i="28"/>
  <c r="J65" i="28"/>
  <c r="J66" i="28"/>
  <c r="K48" i="28"/>
  <c r="J48" i="28"/>
  <c r="O48" i="28"/>
  <c r="K6" i="28"/>
  <c r="J6" i="28"/>
  <c r="J62" i="28"/>
  <c r="J40" i="28"/>
  <c r="L61" i="6"/>
  <c r="M61" i="6" s="1"/>
  <c r="I8" i="31"/>
  <c r="L29" i="6"/>
  <c r="M29" i="6" s="1"/>
  <c r="K5" i="31"/>
  <c r="K4" i="31"/>
  <c r="K3" i="31"/>
  <c r="I4" i="31"/>
  <c r="I6" i="31"/>
  <c r="M10" i="28" l="1"/>
  <c r="M12" i="28"/>
  <c r="Q54" i="6"/>
  <c r="M58" i="28"/>
  <c r="M39" i="28"/>
  <c r="M49" i="28"/>
  <c r="M38" i="28"/>
  <c r="M52" i="28"/>
  <c r="D7" i="38"/>
  <c r="AD36" i="61"/>
  <c r="AP36" i="61" s="1"/>
  <c r="AD14" i="61"/>
  <c r="AP14" i="61" s="1"/>
  <c r="AD12" i="61"/>
  <c r="AP12" i="61" s="1"/>
  <c r="AD37" i="61"/>
  <c r="AP37" i="61" s="1"/>
  <c r="AD16" i="61"/>
  <c r="AP16" i="61" s="1"/>
  <c r="AD40" i="61"/>
  <c r="AP40" i="61" s="1"/>
  <c r="AD17" i="61"/>
  <c r="AP17" i="61" s="1"/>
  <c r="AD23" i="61"/>
  <c r="AP23" i="61" s="1"/>
  <c r="F7" i="38"/>
  <c r="L14" i="6"/>
  <c r="M14" i="6" s="1"/>
  <c r="M19" i="6"/>
  <c r="M34" i="6"/>
  <c r="M48" i="6"/>
  <c r="Q62" i="6" s="1"/>
  <c r="L66" i="6"/>
  <c r="M66" i="6" s="1"/>
  <c r="L22" i="6"/>
  <c r="M22" i="6" s="1"/>
  <c r="M47" i="6"/>
  <c r="P48" i="6"/>
  <c r="M36" i="6"/>
  <c r="L28" i="6"/>
  <c r="M28" i="6" s="1"/>
  <c r="M18" i="6"/>
  <c r="L60" i="6"/>
  <c r="M60" i="6" s="1"/>
  <c r="L63" i="6"/>
  <c r="M63" i="6" s="1"/>
  <c r="M24" i="6"/>
  <c r="L23" i="6"/>
  <c r="M23" i="6" s="1"/>
  <c r="M42" i="6"/>
  <c r="L64" i="6"/>
  <c r="M64" i="6" s="1"/>
  <c r="L32" i="6"/>
  <c r="M32" i="6" s="1"/>
  <c r="L47" i="6"/>
  <c r="L43" i="6"/>
  <c r="M43" i="6" s="1"/>
  <c r="M26" i="6"/>
  <c r="P25" i="28"/>
  <c r="L49" i="6"/>
  <c r="P24" i="28"/>
  <c r="P49" i="6"/>
  <c r="L15" i="6"/>
  <c r="M15" i="6" s="1"/>
  <c r="M17" i="6"/>
  <c r="M53" i="6"/>
  <c r="L46" i="6"/>
  <c r="M46" i="6" s="1"/>
  <c r="L27" i="6"/>
  <c r="M27" i="6" s="1"/>
  <c r="P28" i="28"/>
  <c r="M35" i="6"/>
  <c r="P23" i="28"/>
  <c r="M42" i="28"/>
  <c r="P18" i="28"/>
  <c r="M38" i="6"/>
  <c r="P50" i="6"/>
  <c r="P32" i="28"/>
  <c r="M58" i="6"/>
  <c r="M52" i="6"/>
  <c r="M55" i="6"/>
  <c r="L52" i="6"/>
  <c r="L50" i="6"/>
  <c r="P13" i="28"/>
  <c r="M44" i="6"/>
  <c r="L57" i="6"/>
  <c r="M57" i="6" s="1"/>
  <c r="M50" i="28"/>
  <c r="M15" i="28"/>
  <c r="L25" i="6"/>
  <c r="M25" i="6" s="1"/>
  <c r="M51" i="6"/>
  <c r="L51" i="6"/>
  <c r="L41" i="6"/>
  <c r="M41" i="6" s="1"/>
  <c r="M20" i="6"/>
  <c r="P51" i="6"/>
  <c r="M64" i="28"/>
  <c r="Q64" i="28" s="1"/>
  <c r="L53" i="6"/>
  <c r="M21" i="28"/>
  <c r="P21" i="28"/>
  <c r="M47" i="28"/>
  <c r="L8" i="6"/>
  <c r="M8" i="6" s="1"/>
  <c r="L12" i="6"/>
  <c r="M12" i="6" s="1"/>
  <c r="M20" i="28"/>
  <c r="L45" i="6"/>
  <c r="M45" i="6" s="1"/>
  <c r="M13" i="6"/>
  <c r="M22" i="28"/>
  <c r="P22" i="28"/>
  <c r="M34" i="28"/>
  <c r="M61" i="28"/>
  <c r="M8" i="28"/>
  <c r="M44" i="28"/>
  <c r="M30" i="28"/>
  <c r="P30" i="28"/>
  <c r="M56" i="28"/>
  <c r="M9" i="28"/>
  <c r="M17" i="28"/>
  <c r="P17" i="28"/>
  <c r="M35" i="28"/>
  <c r="M55" i="28"/>
  <c r="M31" i="28"/>
  <c r="P31" i="28"/>
  <c r="M33" i="28"/>
  <c r="P33" i="28"/>
  <c r="M68" i="28"/>
  <c r="M43" i="28"/>
  <c r="M16" i="28"/>
  <c r="P16" i="28"/>
  <c r="M67" i="28"/>
  <c r="P67" i="28"/>
  <c r="L5" i="6"/>
  <c r="M5" i="6" s="1"/>
  <c r="M26" i="28"/>
  <c r="P26" i="28"/>
  <c r="L10" i="6"/>
  <c r="M10" i="6" s="1"/>
  <c r="M5" i="28"/>
  <c r="M37" i="28"/>
  <c r="P14" i="28"/>
  <c r="M14" i="28"/>
  <c r="M6" i="28"/>
  <c r="P60" i="28"/>
  <c r="M60" i="28"/>
  <c r="M40" i="28"/>
  <c r="M66" i="28"/>
  <c r="M41" i="28"/>
  <c r="M36" i="28"/>
  <c r="M65" i="28"/>
  <c r="M59" i="28"/>
  <c r="M63" i="28"/>
  <c r="M53" i="28"/>
  <c r="M48" i="28"/>
  <c r="M62" i="28"/>
  <c r="Q64" i="6" l="1"/>
  <c r="Q66" i="6"/>
  <c r="Q57" i="6"/>
  <c r="Q63" i="6"/>
  <c r="Q67" i="6"/>
  <c r="Q58" i="6"/>
  <c r="Q61" i="6"/>
  <c r="Q56" i="6"/>
  <c r="Q65" i="6"/>
  <c r="Q53" i="6"/>
  <c r="Q49" i="28"/>
  <c r="P6" i="28"/>
  <c r="Q38" i="28"/>
  <c r="P8" i="28"/>
  <c r="P7" i="28"/>
  <c r="P5" i="28"/>
  <c r="Q61" i="28"/>
  <c r="P9" i="28"/>
  <c r="P10" i="28"/>
  <c r="P12" i="28"/>
  <c r="P11" i="28"/>
  <c r="Q33" i="28"/>
  <c r="Q39" i="28"/>
  <c r="Q47" i="28"/>
  <c r="Q37" i="28"/>
  <c r="Q35" i="28"/>
  <c r="Q48" i="28"/>
  <c r="Q67" i="28"/>
  <c r="P61" i="28"/>
  <c r="P62" i="28"/>
  <c r="P65" i="28"/>
  <c r="P66" i="28"/>
  <c r="P68" i="28"/>
  <c r="P59" i="28"/>
  <c r="P63" i="28"/>
  <c r="Q52" i="28"/>
  <c r="Q32" i="28"/>
  <c r="Q62" i="28"/>
  <c r="Q60" i="28"/>
  <c r="Q58" i="28"/>
  <c r="Q45" i="28"/>
  <c r="Q51" i="28"/>
  <c r="Q59" i="28"/>
  <c r="Q54" i="28"/>
  <c r="Q44" i="28"/>
  <c r="Q63" i="28"/>
  <c r="Q31" i="28"/>
  <c r="Q43" i="28"/>
  <c r="Q68" i="28"/>
  <c r="Q34" i="28"/>
  <c r="Q66" i="28"/>
  <c r="Q57" i="28"/>
  <c r="Q55" i="28"/>
  <c r="Q50" i="28"/>
  <c r="Q46" i="28"/>
  <c r="Q41" i="28"/>
  <c r="Q36" i="28"/>
  <c r="Q53" i="28"/>
  <c r="Q42" i="28"/>
  <c r="Q40" i="28"/>
  <c r="Q65" i="28"/>
  <c r="Q56" i="28"/>
  <c r="Q13" i="28"/>
  <c r="Q19" i="28"/>
  <c r="Q11" i="28"/>
  <c r="Q29" i="28"/>
  <c r="Q24" i="28"/>
  <c r="Q17" i="28"/>
  <c r="Q11" i="6"/>
  <c r="Q60" i="6"/>
  <c r="P46" i="6"/>
  <c r="P40" i="6"/>
  <c r="Q59" i="6"/>
  <c r="P45" i="6"/>
  <c r="Q55" i="6"/>
  <c r="P41" i="6"/>
  <c r="P44" i="6"/>
  <c r="P42" i="6"/>
  <c r="P39" i="6"/>
  <c r="Q15" i="6"/>
  <c r="Q51" i="6"/>
  <c r="Q50" i="6"/>
  <c r="Q48" i="6"/>
  <c r="Q12" i="6"/>
  <c r="Q16" i="6"/>
  <c r="Q13" i="6"/>
  <c r="Q7" i="6"/>
  <c r="Q8" i="6"/>
  <c r="Q14" i="6"/>
  <c r="Q9" i="6"/>
  <c r="Q5" i="6"/>
  <c r="Q10" i="6"/>
  <c r="Q6" i="6"/>
  <c r="P54" i="6"/>
  <c r="Q52" i="6"/>
  <c r="P22" i="6"/>
  <c r="P7" i="6"/>
  <c r="P65" i="6"/>
  <c r="P6" i="6"/>
  <c r="P11" i="6"/>
  <c r="P30" i="6"/>
  <c r="P33" i="6"/>
  <c r="P62" i="6"/>
  <c r="P56" i="6"/>
  <c r="P16" i="6"/>
  <c r="P20" i="6"/>
  <c r="P67" i="6"/>
  <c r="P9" i="6"/>
  <c r="Q47" i="6"/>
  <c r="P17" i="6"/>
  <c r="Q49" i="6"/>
  <c r="P60" i="6"/>
  <c r="P37" i="6"/>
  <c r="P55" i="6"/>
  <c r="Q32" i="6"/>
  <c r="Q44" i="6"/>
  <c r="Q29" i="6"/>
  <c r="Q40" i="6"/>
  <c r="Q38" i="6"/>
  <c r="Q39" i="6"/>
  <c r="Q43" i="6"/>
  <c r="Q22" i="6"/>
  <c r="Q41" i="6"/>
  <c r="Q33" i="6"/>
  <c r="Q42" i="6"/>
  <c r="P26" i="6"/>
  <c r="P59" i="6"/>
  <c r="Q45" i="6"/>
  <c r="P32" i="6"/>
  <c r="Q46" i="6"/>
  <c r="P12" i="6"/>
  <c r="P15" i="6"/>
  <c r="P34" i="28"/>
  <c r="P50" i="28"/>
  <c r="P51" i="28"/>
  <c r="Q19" i="6"/>
  <c r="Q26" i="6"/>
  <c r="Q18" i="6"/>
  <c r="Q27" i="6"/>
  <c r="Q25" i="6"/>
  <c r="Q24" i="6"/>
  <c r="Q69" i="6"/>
  <c r="Q68" i="6"/>
  <c r="Q20" i="6"/>
  <c r="Q17" i="6"/>
  <c r="Q30" i="6"/>
  <c r="Q31" i="6"/>
  <c r="Q36" i="6"/>
  <c r="Q34" i="6"/>
  <c r="Q37" i="6"/>
  <c r="Q21" i="6"/>
  <c r="Q23" i="6"/>
  <c r="Q28" i="6"/>
  <c r="Q35" i="6"/>
  <c r="P21" i="6"/>
  <c r="P36" i="6"/>
  <c r="P61" i="6"/>
  <c r="P19" i="6"/>
  <c r="P64" i="6"/>
  <c r="P25" i="6"/>
  <c r="P5" i="6"/>
  <c r="P66" i="6"/>
  <c r="P8" i="6"/>
  <c r="P57" i="6"/>
  <c r="P27" i="6"/>
  <c r="P35" i="6"/>
  <c r="P34" i="6"/>
  <c r="P31" i="6"/>
  <c r="P14" i="6"/>
  <c r="P41" i="28"/>
  <c r="Q7" i="28"/>
  <c r="Q28" i="28"/>
  <c r="P56" i="28"/>
  <c r="P46" i="28"/>
  <c r="P42" i="28"/>
  <c r="P58" i="28"/>
  <c r="Q22" i="28"/>
  <c r="Q5" i="28"/>
  <c r="Q10" i="28"/>
  <c r="Q14" i="28"/>
  <c r="Q8" i="28"/>
  <c r="Q27" i="28"/>
  <c r="P49" i="28"/>
  <c r="Q6" i="28"/>
  <c r="Q16" i="28"/>
  <c r="Q21" i="28"/>
  <c r="Q12" i="28"/>
  <c r="Q26" i="28"/>
  <c r="Q20" i="28"/>
  <c r="Q9" i="28"/>
  <c r="Q23" i="28"/>
  <c r="Q25" i="28"/>
  <c r="Q30" i="28"/>
  <c r="P38" i="28"/>
  <c r="P37" i="28"/>
  <c r="P45" i="28"/>
  <c r="P47" i="28"/>
  <c r="P57" i="28"/>
  <c r="P40" i="28"/>
  <c r="P35" i="28"/>
  <c r="P64" i="28"/>
  <c r="P48" i="28"/>
  <c r="P36" i="28"/>
  <c r="Q18" i="28"/>
  <c r="P54" i="28"/>
  <c r="P39" i="28"/>
  <c r="P55" i="28"/>
  <c r="P44" i="28"/>
  <c r="P52" i="28"/>
  <c r="F8" i="38"/>
  <c r="AD47" i="61"/>
  <c r="AP47" i="61" s="1"/>
  <c r="D8" i="38"/>
  <c r="AD20" i="61"/>
  <c r="AP20" i="61" s="1"/>
  <c r="AD25" i="61"/>
  <c r="AP25" i="61" s="1"/>
  <c r="P10" i="6"/>
  <c r="P43" i="6"/>
  <c r="P58" i="6"/>
  <c r="P24" i="6"/>
  <c r="P13" i="6"/>
  <c r="P18" i="6"/>
  <c r="P29" i="6"/>
  <c r="P23" i="6"/>
  <c r="P63" i="6"/>
  <c r="P28" i="6"/>
  <c r="P53" i="28"/>
  <c r="P43" i="28"/>
  <c r="P38" i="6"/>
  <c r="O3" i="6"/>
  <c r="Q15" i="28"/>
  <c r="O3" i="28"/>
  <c r="R4" i="28"/>
  <c r="D9" i="38" l="1"/>
  <c r="AD38" i="61"/>
  <c r="AP38" i="61" s="1"/>
  <c r="AD15" i="61"/>
  <c r="AP15" i="61" s="1"/>
  <c r="F9" i="38"/>
  <c r="AD34" i="61"/>
  <c r="AP34" i="61" s="1"/>
  <c r="F10" i="38" l="1"/>
  <c r="F11" i="38" s="1"/>
  <c r="F12" i="38" s="1"/>
  <c r="D10" i="38"/>
  <c r="AP45" i="61"/>
  <c r="AD18" i="61"/>
  <c r="AP18" i="61" s="1"/>
  <c r="D11" i="38" l="1"/>
  <c r="D12" i="38" s="1"/>
  <c r="AD43" i="61"/>
  <c r="AP43" i="61" s="1"/>
  <c r="AE2" i="61" l="1"/>
  <c r="AG2" i="61" l="1"/>
  <c r="AG4" i="61"/>
  <c r="B17" i="6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B50" i="6" s="1"/>
  <c r="B51" i="6" s="1"/>
  <c r="B52" i="6" s="1"/>
  <c r="B53" i="6" s="1"/>
  <c r="B54" i="6" s="1"/>
  <c r="B55" i="6" s="1"/>
  <c r="B56" i="6" s="1"/>
  <c r="B57" i="6" s="1"/>
  <c r="B58" i="6" s="1"/>
  <c r="B59" i="6" s="1"/>
  <c r="B60" i="6" s="1"/>
  <c r="B61" i="6" s="1"/>
  <c r="B62" i="6" s="1"/>
  <c r="B63" i="6" s="1"/>
  <c r="B64" i="6" s="1"/>
  <c r="B65" i="6" s="1"/>
  <c r="B66" i="6" s="1"/>
  <c r="B69" i="6" s="1"/>
  <c r="B20" i="31"/>
  <c r="B21" i="31" s="1"/>
  <c r="B22" i="31" s="1"/>
  <c r="B23" i="31" s="1"/>
  <c r="B24" i="31" s="1"/>
  <c r="B25" i="31" s="1"/>
  <c r="B26" i="31" s="1"/>
  <c r="B27" i="31" s="1"/>
  <c r="B28" i="31" s="1"/>
  <c r="B29" i="31" s="1"/>
  <c r="B30" i="31" s="1"/>
  <c r="B31" i="31" s="1"/>
  <c r="B32" i="31" s="1"/>
  <c r="B33" i="31" s="1"/>
  <c r="B34" i="31" s="1"/>
  <c r="B35" i="31" s="1"/>
  <c r="B36" i="31" s="1"/>
  <c r="B37" i="31" s="1"/>
  <c r="B38" i="31" s="1"/>
  <c r="B39" i="31" s="1"/>
  <c r="B40" i="31" s="1"/>
  <c r="B41" i="31" s="1"/>
  <c r="B42" i="31" s="1"/>
  <c r="B43" i="31" s="1"/>
  <c r="B44" i="31" s="1"/>
  <c r="B45" i="31" s="1"/>
  <c r="B46" i="31" s="1"/>
  <c r="B47" i="31" s="1"/>
  <c r="B48" i="31" s="1"/>
  <c r="B49" i="31" s="1"/>
  <c r="B50" i="31" s="1"/>
  <c r="B51" i="31" s="1"/>
  <c r="B52" i="31" s="1"/>
  <c r="B53" i="31" s="1"/>
  <c r="B54" i="31" s="1"/>
  <c r="B55" i="31" s="1"/>
  <c r="B56" i="31" s="1"/>
  <c r="B57" i="31" s="1"/>
  <c r="B58" i="31" s="1"/>
  <c r="B59" i="31" s="1"/>
  <c r="B60" i="31" s="1"/>
  <c r="B61" i="31" s="1"/>
  <c r="B62" i="31" s="1"/>
  <c r="B63" i="31" s="1"/>
  <c r="B64" i="31" s="1"/>
  <c r="B65" i="31" s="1"/>
  <c r="B66" i="31" s="1"/>
  <c r="B67" i="31" s="1"/>
  <c r="B68" i="31" s="1"/>
  <c r="B69" i="31" s="1"/>
  <c r="B70" i="31" s="1"/>
  <c r="B71" i="31" s="1"/>
  <c r="B72" i="31" s="1"/>
  <c r="B73" i="31" s="1"/>
  <c r="B74" i="31" s="1"/>
  <c r="B75" i="31" s="1"/>
  <c r="B76" i="31" s="1"/>
  <c r="B77" i="31" s="1"/>
  <c r="B78" i="31" s="1"/>
  <c r="B79" i="31" s="1"/>
  <c r="B80" i="31" s="1"/>
  <c r="B81" i="31" s="1"/>
  <c r="B82" i="31" s="1"/>
  <c r="B83" i="31" s="1"/>
  <c r="B84" i="31" s="1"/>
  <c r="B85" i="31" s="1"/>
  <c r="B86" i="31" s="1"/>
  <c r="B87" i="31" s="1"/>
  <c r="B88" i="31" s="1"/>
  <c r="B89" i="31" s="1"/>
  <c r="B90" i="31" s="1"/>
  <c r="B91" i="31" s="1"/>
  <c r="B92" i="31" s="1"/>
  <c r="B93" i="31" s="1"/>
  <c r="B94" i="31" s="1"/>
  <c r="B95" i="31" s="1"/>
  <c r="B96" i="31" s="1"/>
  <c r="B97" i="31" s="1"/>
  <c r="B98" i="31" s="1"/>
  <c r="B99" i="31" s="1"/>
  <c r="B100" i="31" s="1"/>
  <c r="B101" i="31" s="1"/>
  <c r="B102" i="31" s="1"/>
  <c r="B7" i="28"/>
  <c r="B8" i="28"/>
  <c r="B9" i="28"/>
  <c r="B10" i="28"/>
  <c r="B11" i="28"/>
  <c r="B12" i="28"/>
  <c r="B13" i="28"/>
  <c r="B14" i="28"/>
  <c r="B15" i="28"/>
  <c r="B16" i="28"/>
  <c r="B17" i="28"/>
  <c r="B18" i="28"/>
  <c r="B19" i="28"/>
  <c r="B20" i="28"/>
  <c r="B21" i="28"/>
  <c r="B22" i="28"/>
  <c r="B23" i="28"/>
  <c r="B24" i="28"/>
  <c r="B25" i="28"/>
  <c r="B26" i="28"/>
  <c r="B27" i="28"/>
  <c r="B28" i="28"/>
  <c r="B29" i="28"/>
  <c r="B30" i="28"/>
  <c r="B5" i="28"/>
  <c r="B31" i="28"/>
  <c r="B32" i="28"/>
  <c r="B33" i="28"/>
  <c r="B34" i="28"/>
  <c r="B35" i="28"/>
  <c r="B36" i="28"/>
  <c r="B37" i="28"/>
  <c r="B38" i="28"/>
  <c r="B39" i="28"/>
  <c r="B40" i="28"/>
  <c r="B41" i="28"/>
  <c r="B42" i="28"/>
  <c r="B43" i="28"/>
  <c r="B44" i="28"/>
  <c r="B45" i="28"/>
  <c r="B46" i="28"/>
  <c r="B47" i="28"/>
  <c r="B48" i="28"/>
  <c r="B49" i="28"/>
  <c r="B50" i="28"/>
  <c r="B51" i="28"/>
  <c r="B52" i="28"/>
  <c r="B53" i="28"/>
  <c r="B54" i="28"/>
  <c r="B55" i="28"/>
  <c r="B56" i="28"/>
  <c r="B57" i="28"/>
  <c r="B58" i="28"/>
  <c r="B59" i="28"/>
  <c r="B60" i="28"/>
  <c r="B61" i="28"/>
  <c r="B62" i="28"/>
  <c r="B63" i="28"/>
  <c r="B64" i="28"/>
  <c r="B65" i="28"/>
  <c r="B66" i="28"/>
  <c r="B67" i="28"/>
  <c r="B68" i="28"/>
</calcChain>
</file>

<file path=xl/sharedStrings.xml><?xml version="1.0" encoding="utf-8"?>
<sst xmlns="http://schemas.openxmlformats.org/spreadsheetml/2006/main" count="2527" uniqueCount="839">
  <si>
    <t>12H</t>
  </si>
  <si>
    <t>O</t>
  </si>
  <si>
    <t>Mis à jour le</t>
  </si>
  <si>
    <t>dossard</t>
  </si>
  <si>
    <t>N° de licence</t>
  </si>
  <si>
    <t xml:space="preserve"> Points Classement</t>
  </si>
  <si>
    <t>Prénoms</t>
  </si>
  <si>
    <t>Nb Tab</t>
  </si>
  <si>
    <t>P.U.</t>
  </si>
  <si>
    <t>TOTAL</t>
  </si>
  <si>
    <t>Réglé</t>
  </si>
  <si>
    <t>C</t>
  </si>
  <si>
    <t>Nb TAB</t>
  </si>
  <si>
    <t>Dos 1</t>
  </si>
  <si>
    <t>Dos2</t>
  </si>
  <si>
    <t>Dos 2</t>
  </si>
  <si>
    <t>différence</t>
  </si>
  <si>
    <t>Double</t>
  </si>
  <si>
    <t>P</t>
  </si>
  <si>
    <t>Q</t>
  </si>
  <si>
    <t>R</t>
  </si>
  <si>
    <t>T</t>
  </si>
  <si>
    <t>U</t>
  </si>
  <si>
    <t>Entrer le Numéro du premier licencié;  a la fin sortir les paires en doubles uniquement le premier N° licence puis faire un tri sur colonne P</t>
  </si>
  <si>
    <t>CLUB</t>
  </si>
  <si>
    <t>NOM</t>
  </si>
  <si>
    <t>PRENOM</t>
  </si>
  <si>
    <t>S</t>
  </si>
  <si>
    <t>NAIS</t>
  </si>
  <si>
    <t>LICENCE</t>
  </si>
  <si>
    <t>Numéro</t>
  </si>
  <si>
    <t>Noms</t>
  </si>
  <si>
    <t>N° de licence 1er joueur</t>
  </si>
  <si>
    <t>N° de licence 2ème joueur</t>
  </si>
  <si>
    <t>RANG</t>
  </si>
  <si>
    <t>Noms  Prénoms 1er joueur</t>
  </si>
  <si>
    <t>Noms  Prénoms 2ème joueur</t>
  </si>
  <si>
    <t>CLUBS</t>
  </si>
  <si>
    <t>TOTAL PAR JOUEUR</t>
  </si>
  <si>
    <t>engagés</t>
  </si>
  <si>
    <t>Montant TOT</t>
  </si>
  <si>
    <t>Points</t>
  </si>
  <si>
    <t>TOTAL PTS</t>
  </si>
  <si>
    <t>Samedi</t>
  </si>
  <si>
    <t>10H</t>
  </si>
  <si>
    <t>Prix inscriptionsTableaux</t>
  </si>
  <si>
    <t>ligne a garder en cas de double uniquement</t>
  </si>
  <si>
    <t>Total Inscrits</t>
  </si>
  <si>
    <t>SEXE</t>
  </si>
  <si>
    <t>L</t>
  </si>
  <si>
    <t>Type Licence</t>
  </si>
  <si>
    <t>Recherche CLUB</t>
  </si>
  <si>
    <t>Dossard</t>
  </si>
  <si>
    <t xml:space="preserve">LICENCE </t>
  </si>
  <si>
    <t>Tableaux</t>
  </si>
  <si>
    <t>Handicap</t>
  </si>
  <si>
    <t>N</t>
  </si>
  <si>
    <t>A</t>
  </si>
  <si>
    <t>B</t>
  </si>
  <si>
    <t>D</t>
  </si>
  <si>
    <t>E</t>
  </si>
  <si>
    <t>G</t>
  </si>
  <si>
    <t>H</t>
  </si>
  <si>
    <t>I</t>
  </si>
  <si>
    <t>J</t>
  </si>
  <si>
    <t>K</t>
  </si>
  <si>
    <t>remise</t>
  </si>
  <si>
    <t>Dble</t>
  </si>
  <si>
    <t>11H</t>
  </si>
  <si>
    <t>14H</t>
  </si>
  <si>
    <t>15H</t>
  </si>
  <si>
    <t>Handisport</t>
  </si>
  <si>
    <t>moy./engagé</t>
  </si>
  <si>
    <t>moy/tabl</t>
  </si>
  <si>
    <t>F</t>
  </si>
  <si>
    <t>TRI</t>
  </si>
  <si>
    <t>Toutes categories Non Num</t>
  </si>
  <si>
    <t>INSCRIPTIONS</t>
  </si>
  <si>
    <t>9H00</t>
  </si>
  <si>
    <t>12H30</t>
  </si>
  <si>
    <t>M</t>
  </si>
  <si>
    <t>COLONNE A SAISIR</t>
  </si>
  <si>
    <t>Catég</t>
  </si>
  <si>
    <t>pour faciliter trier sur P Croissant et sur colonne I décroissant puis supprimer doublon</t>
  </si>
  <si>
    <t>paiement anticipé</t>
  </si>
  <si>
    <t>Réglement effectué par avance</t>
  </si>
  <si>
    <t xml:space="preserve">Type licence </t>
  </si>
  <si>
    <t>Départ</t>
  </si>
  <si>
    <t>loisirs</t>
  </si>
  <si>
    <t>20H</t>
  </si>
  <si>
    <t>15H30</t>
  </si>
  <si>
    <t>LOISIRS</t>
  </si>
  <si>
    <t>CPE3400</t>
  </si>
  <si>
    <t>COUPE 3400</t>
  </si>
  <si>
    <t>DOUBLE 4000</t>
  </si>
  <si>
    <t>TC</t>
  </si>
  <si>
    <t>TS MESSIEURS</t>
  </si>
  <si>
    <t>HANDISPORT</t>
  </si>
  <si>
    <t>HAN</t>
  </si>
  <si>
    <t>TC F</t>
  </si>
  <si>
    <t>TS Dames</t>
  </si>
  <si>
    <t>Hard</t>
  </si>
  <si>
    <t>Hardbat</t>
  </si>
  <si>
    <t>B-M</t>
  </si>
  <si>
    <t>Benjamins - Minimes</t>
  </si>
  <si>
    <t>double 2400</t>
  </si>
  <si>
    <t>catégo</t>
  </si>
  <si>
    <t>Harbat</t>
  </si>
  <si>
    <t>HardBat</t>
  </si>
  <si>
    <t>Loisirs</t>
  </si>
  <si>
    <t>1 € de moins si paiement anticipé</t>
  </si>
  <si>
    <t>colonne a renseigner uniquement</t>
  </si>
  <si>
    <t>Catégories</t>
  </si>
  <si>
    <t>handisport</t>
  </si>
  <si>
    <t>pour calcul prix non utilisé</t>
  </si>
  <si>
    <t>19 H</t>
  </si>
  <si>
    <t>09H30</t>
  </si>
  <si>
    <t>10H30</t>
  </si>
  <si>
    <t>11H30</t>
  </si>
  <si>
    <t>14 H</t>
  </si>
  <si>
    <t>15 H</t>
  </si>
  <si>
    <t>16 H</t>
  </si>
  <si>
    <t>17H</t>
  </si>
  <si>
    <r>
      <t>PARTENAIRE 3400   tableau</t>
    </r>
    <r>
      <rPr>
        <b/>
        <sz val="10"/>
        <rFont val="Times New Roman"/>
        <family val="1"/>
      </rPr>
      <t xml:space="preserve"> S</t>
    </r>
  </si>
  <si>
    <t>DOUBLE 2400 tableau  D</t>
  </si>
  <si>
    <t>Double  4000 Tableau L</t>
  </si>
  <si>
    <t>Type licence</t>
  </si>
  <si>
    <t>Montant des engagements : 1 tableau: 9 €, le 2eme: 8€, à partir du 3eme: 6€.  Double: 5€ par joueur</t>
  </si>
  <si>
    <t>Julien</t>
  </si>
  <si>
    <t>Alexandre</t>
  </si>
  <si>
    <t>BONNAUD</t>
  </si>
  <si>
    <t>Adrien</t>
  </si>
  <si>
    <t>Hervé</t>
  </si>
  <si>
    <t>STADE MONTOIS</t>
  </si>
  <si>
    <t>Kevin</t>
  </si>
  <si>
    <t>Patrice</t>
  </si>
  <si>
    <t>V1</t>
  </si>
  <si>
    <t>M2</t>
  </si>
  <si>
    <t>C1</t>
  </si>
  <si>
    <t>J3</t>
  </si>
  <si>
    <t>B2</t>
  </si>
  <si>
    <t>J1</t>
  </si>
  <si>
    <t>Jean pierre</t>
  </si>
  <si>
    <t>V2</t>
  </si>
  <si>
    <t>M1</t>
  </si>
  <si>
    <t>Corinne</t>
  </si>
  <si>
    <t>Paul</t>
  </si>
  <si>
    <t>Christian</t>
  </si>
  <si>
    <t>Stéphane</t>
  </si>
  <si>
    <t>B1</t>
  </si>
  <si>
    <t>Laurent</t>
  </si>
  <si>
    <t>Emmanuel</t>
  </si>
  <si>
    <t>Antoine</t>
  </si>
  <si>
    <t>C2</t>
  </si>
  <si>
    <t>Romain</t>
  </si>
  <si>
    <t>Philippe</t>
  </si>
  <si>
    <t>Serge</t>
  </si>
  <si>
    <t>Jean yves</t>
  </si>
  <si>
    <t>Alice</t>
  </si>
  <si>
    <t>LJ ST ETIENNE DU BOIS</t>
  </si>
  <si>
    <t>Pierre</t>
  </si>
  <si>
    <t>Gregory</t>
  </si>
  <si>
    <t>Maxime</t>
  </si>
  <si>
    <t>David</t>
  </si>
  <si>
    <t>Nicolas</t>
  </si>
  <si>
    <t>Alain</t>
  </si>
  <si>
    <t>Lucas</t>
  </si>
  <si>
    <t>Karine</t>
  </si>
  <si>
    <t>VILLIERS ES</t>
  </si>
  <si>
    <t>Jonathan</t>
  </si>
  <si>
    <t>Nathalie</t>
  </si>
  <si>
    <t>Bruno</t>
  </si>
  <si>
    <t>Thierry</t>
  </si>
  <si>
    <t>Frederic</t>
  </si>
  <si>
    <t>Amaury</t>
  </si>
  <si>
    <t>Florian</t>
  </si>
  <si>
    <t>Benjamin</t>
  </si>
  <si>
    <t>Baptiste</t>
  </si>
  <si>
    <t>Ludovic</t>
  </si>
  <si>
    <t>Tristan</t>
  </si>
  <si>
    <t>Daniel</t>
  </si>
  <si>
    <t>Clément</t>
  </si>
  <si>
    <t>ST HERBLAIN T.T.</t>
  </si>
  <si>
    <t>Anthony</t>
  </si>
  <si>
    <t>Hugo</t>
  </si>
  <si>
    <t>Sébastien</t>
  </si>
  <si>
    <t>ATT SAINT BABEL</t>
  </si>
  <si>
    <t>Arthur</t>
  </si>
  <si>
    <t>Samuel</t>
  </si>
  <si>
    <t>ASPTT  MONTLUCON</t>
  </si>
  <si>
    <t>VILLE LE MARCLET-FLIXECOURT ENT</t>
  </si>
  <si>
    <t>Stephane</t>
  </si>
  <si>
    <t>RONCQ ULJAP</t>
  </si>
  <si>
    <t>Gerard</t>
  </si>
  <si>
    <t>CAM BORDEAUX</t>
  </si>
  <si>
    <t>Olivier</t>
  </si>
  <si>
    <t>Francis</t>
  </si>
  <si>
    <t>Thomas</t>
  </si>
  <si>
    <t>J2</t>
  </si>
  <si>
    <t>Cécile</t>
  </si>
  <si>
    <t>Mohamed</t>
  </si>
  <si>
    <t>Michel</t>
  </si>
  <si>
    <t>Michael</t>
  </si>
  <si>
    <t>HORNAING TT</t>
  </si>
  <si>
    <t>Yves</t>
  </si>
  <si>
    <t>Remy</t>
  </si>
  <si>
    <t>GAZELEC SPORT NICE CT AZUR</t>
  </si>
  <si>
    <t>Alexis</t>
  </si>
  <si>
    <t>Eric</t>
  </si>
  <si>
    <t>Herve</t>
  </si>
  <si>
    <t>Sebastien</t>
  </si>
  <si>
    <t>Patrick</t>
  </si>
  <si>
    <t>Gaetan</t>
  </si>
  <si>
    <t>Nathan</t>
  </si>
  <si>
    <t>Didier</t>
  </si>
  <si>
    <t>Vincent</t>
  </si>
  <si>
    <t>Dominique</t>
  </si>
  <si>
    <t>Jean-philippe</t>
  </si>
  <si>
    <t>Christophe</t>
  </si>
  <si>
    <t>ADAM</t>
  </si>
  <si>
    <t>Jérôme</t>
  </si>
  <si>
    <t>CHAUNY-AUTREVILLE ACTT</t>
  </si>
  <si>
    <t>Lilian</t>
  </si>
  <si>
    <t>Camille</t>
  </si>
  <si>
    <t>Lucie</t>
  </si>
  <si>
    <t>BEAUTOR GS</t>
  </si>
  <si>
    <t>Frédéric</t>
  </si>
  <si>
    <t>Leo</t>
  </si>
  <si>
    <t>Franck</t>
  </si>
  <si>
    <t>VOLONT COURTISOLS</t>
  </si>
  <si>
    <t>Arnaud</t>
  </si>
  <si>
    <t>AULNOY SPORT TENNIS DE TABLE</t>
  </si>
  <si>
    <t>Richard</t>
  </si>
  <si>
    <t>Gilles</t>
  </si>
  <si>
    <t>Jean-paul</t>
  </si>
  <si>
    <t>BLAINVILLE DAMELEVIERES AC</t>
  </si>
  <si>
    <t>Elias</t>
  </si>
  <si>
    <t>F.L. KERYADO LORIENT</t>
  </si>
  <si>
    <t>GUISE TT</t>
  </si>
  <si>
    <t>Guillaume</t>
  </si>
  <si>
    <t>VENIZEL TT</t>
  </si>
  <si>
    <t>Jean marc</t>
  </si>
  <si>
    <t>PPC FUXEEN</t>
  </si>
  <si>
    <t>Pascal</t>
  </si>
  <si>
    <t>Bertrand</t>
  </si>
  <si>
    <t>Jean-pierre</t>
  </si>
  <si>
    <t>CP AUSCITAIN</t>
  </si>
  <si>
    <t>Benoît</t>
  </si>
  <si>
    <t>TT BRIONNE</t>
  </si>
  <si>
    <t>Joel</t>
  </si>
  <si>
    <t>NANTES TTCNA</t>
  </si>
  <si>
    <t>ST QUENTIN TT</t>
  </si>
  <si>
    <t>Julie</t>
  </si>
  <si>
    <t>Cedric</t>
  </si>
  <si>
    <t>PING PONG DE VENELLES</t>
  </si>
  <si>
    <t>Laurence</t>
  </si>
  <si>
    <t>Marine</t>
  </si>
  <si>
    <t>CHARLEVILLE MEZIERES ARDENNES TT</t>
  </si>
  <si>
    <t>Salim</t>
  </si>
  <si>
    <t>René</t>
  </si>
  <si>
    <t>Robert</t>
  </si>
  <si>
    <t>Gérard</t>
  </si>
  <si>
    <t>T DE T SELONCOURTOIS</t>
  </si>
  <si>
    <t>Jean</t>
  </si>
  <si>
    <t>Naintré MJC</t>
  </si>
  <si>
    <t>Roland</t>
  </si>
  <si>
    <t>PING ST JEAN 45</t>
  </si>
  <si>
    <t>O.ANTIBES JUAN LES PINS</t>
  </si>
  <si>
    <t>Jean-Paul</t>
  </si>
  <si>
    <t>Mario</t>
  </si>
  <si>
    <t>Francois</t>
  </si>
  <si>
    <t>Guy</t>
  </si>
  <si>
    <t>Myriam</t>
  </si>
  <si>
    <t>NICE CAVIGAL TENNIS DE TABLE</t>
  </si>
  <si>
    <t>Peter</t>
  </si>
  <si>
    <t>Gabin</t>
  </si>
  <si>
    <t>MEXIMIEUX TT</t>
  </si>
  <si>
    <t>Louis</t>
  </si>
  <si>
    <t>Yannick</t>
  </si>
  <si>
    <t>Cyril</t>
  </si>
  <si>
    <t>ALARY</t>
  </si>
  <si>
    <t>UPMS</t>
  </si>
  <si>
    <t>Erwan</t>
  </si>
  <si>
    <t>Denis</t>
  </si>
  <si>
    <t>Isabelle</t>
  </si>
  <si>
    <t>Xavier</t>
  </si>
  <si>
    <t>Léo</t>
  </si>
  <si>
    <t>E.P.L.R. CHARNAY</t>
  </si>
  <si>
    <t>DUNKERQUE TTAB</t>
  </si>
  <si>
    <t>STT MEZERIAT</t>
  </si>
  <si>
    <t>TT PAYS DE GIONO</t>
  </si>
  <si>
    <t>AS AVENIR NOTRE DAME</t>
  </si>
  <si>
    <t>Andre</t>
  </si>
  <si>
    <t>CHARTRES ASTT.</t>
  </si>
  <si>
    <t>MONTOIR ST MALO TT</t>
  </si>
  <si>
    <t>Marcel</t>
  </si>
  <si>
    <t>LAIGNE A.S.T.T.</t>
  </si>
  <si>
    <t>SEGRE Ent.Sport Haut Anjou</t>
  </si>
  <si>
    <t>AS MARCY CHARBONNIERES</t>
  </si>
  <si>
    <t>ST-GERMAIN TENNNIS DE TABLE</t>
  </si>
  <si>
    <t>Jean-yves</t>
  </si>
  <si>
    <t>Albert</t>
  </si>
  <si>
    <t>Jean claude</t>
  </si>
  <si>
    <t>Claude</t>
  </si>
  <si>
    <t>William</t>
  </si>
  <si>
    <t>Bernard</t>
  </si>
  <si>
    <t>4S TOURS T.T.</t>
  </si>
  <si>
    <t>ESC.COUR CHEVERNY TT</t>
  </si>
  <si>
    <t>Pauline</t>
  </si>
  <si>
    <t>U.M.S.T.T. MONTELIMAR</t>
  </si>
  <si>
    <t>Jean-luc</t>
  </si>
  <si>
    <t>Tanguy</t>
  </si>
  <si>
    <t>F.O.L.C. LORIENT OUEST</t>
  </si>
  <si>
    <t>TT AUBIGNY SUR NERE</t>
  </si>
  <si>
    <t>PL SAINT LO</t>
  </si>
  <si>
    <t>TT ST PRIEST EN JAREZ</t>
  </si>
  <si>
    <t>ALOUETTE LIMOGES</t>
  </si>
  <si>
    <t>ALLOUCHERIE</t>
  </si>
  <si>
    <t>Henri</t>
  </si>
  <si>
    <t>AS. TENNIS DE TABLE PIERREVERT</t>
  </si>
  <si>
    <t>RAQUETTE DU PORZAY</t>
  </si>
  <si>
    <t>FAINS LES SOURCES AEL</t>
  </si>
  <si>
    <t>A.S. FONDETTES</t>
  </si>
  <si>
    <t>TT UBAYE</t>
  </si>
  <si>
    <t>Jean Michel</t>
  </si>
  <si>
    <t>C C C F NICE tennis de table</t>
  </si>
  <si>
    <t>GOELANDS DE BIARRITZ</t>
  </si>
  <si>
    <t>TT FRONTON</t>
  </si>
  <si>
    <t>TT CHATEAUNEUF LA MEDE</t>
  </si>
  <si>
    <t>FRESNOY LE GD VERMANDOIS TT</t>
  </si>
  <si>
    <t>Joseph</t>
  </si>
  <si>
    <t>TERGNIER ESC</t>
  </si>
  <si>
    <t>Jacques</t>
  </si>
  <si>
    <t>Jean-marc</t>
  </si>
  <si>
    <t>Jean-marie</t>
  </si>
  <si>
    <t>AL ECHIROLLES-EYBENS TT</t>
  </si>
  <si>
    <t>TT BASSIN BELLEGARDIEN</t>
  </si>
  <si>
    <t>E S POUZACAISE</t>
  </si>
  <si>
    <t>T.T.C. BUIS LES BARONNIES</t>
  </si>
  <si>
    <t>Patricia</t>
  </si>
  <si>
    <t>ANDRE</t>
  </si>
  <si>
    <t>TRINITE SPORTS</t>
  </si>
  <si>
    <t>CA CARBON BLANC</t>
  </si>
  <si>
    <t>Marie</t>
  </si>
  <si>
    <t>Joan</t>
  </si>
  <si>
    <t>C.L.L.L.COLOMIERS</t>
  </si>
  <si>
    <t>LE CRES SALAISON  T.T.</t>
  </si>
  <si>
    <t>CROSNE ESPERANCE</t>
  </si>
  <si>
    <t>HAUT BUGEY TT</t>
  </si>
  <si>
    <t>Gwenael</t>
  </si>
  <si>
    <t>Pascale</t>
  </si>
  <si>
    <t>ANGHELIDI</t>
  </si>
  <si>
    <t>CHARREARD VENISSIEUX</t>
  </si>
  <si>
    <t>LOUVERNE T.T</t>
  </si>
  <si>
    <t>Sylvie</t>
  </si>
  <si>
    <t>ANCERVILLE M.J.C.</t>
  </si>
  <si>
    <t>ANTOINE MICHARD</t>
  </si>
  <si>
    <t>PPC SORGUAIS</t>
  </si>
  <si>
    <t>CS ST JEAN STRASBOURG 1852</t>
  </si>
  <si>
    <t>C.O. ARPAJON</t>
  </si>
  <si>
    <t>GEO ST ETIENNE</t>
  </si>
  <si>
    <t>ISBERGUES MJEP</t>
  </si>
  <si>
    <t>TT ST DENIS LES BOURG</t>
  </si>
  <si>
    <t>J.EURVILLE BIENVILLE</t>
  </si>
  <si>
    <t>VINEUIL SPORTS / SUEVRES TT</t>
  </si>
  <si>
    <t>LEDIGNAN ALASC</t>
  </si>
  <si>
    <t>Pierrick</t>
  </si>
  <si>
    <t>ARON</t>
  </si>
  <si>
    <t>GAP HAUTES ALPES TT</t>
  </si>
  <si>
    <t>ARTRU</t>
  </si>
  <si>
    <t>A S C LAGNIEU</t>
  </si>
  <si>
    <t>Romane</t>
  </si>
  <si>
    <t>ASC AMBERIEU T.T.</t>
  </si>
  <si>
    <t>AUBERT</t>
  </si>
  <si>
    <t>ESPERANCE LEDONIENNE</t>
  </si>
  <si>
    <t>ES TROARN</t>
  </si>
  <si>
    <t>Marina</t>
  </si>
  <si>
    <t>LPT LE MESNIL MAUGER</t>
  </si>
  <si>
    <t>ES FALAISE</t>
  </si>
  <si>
    <t>AUCHER</t>
  </si>
  <si>
    <t>R LINDOISE</t>
  </si>
  <si>
    <t>UC BRICQUEBEC</t>
  </si>
  <si>
    <t>Entente Pongiste Pays Sostranien</t>
  </si>
  <si>
    <t>THOUROTTE TT</t>
  </si>
  <si>
    <t>FONTAINE-ETOUPEFOUR TT</t>
  </si>
  <si>
    <t>MIRIBEL T.T.</t>
  </si>
  <si>
    <t>Ulysse</t>
  </si>
  <si>
    <t>SLD.FUSSY</t>
  </si>
  <si>
    <t>INGRE CMPJM</t>
  </si>
  <si>
    <t>Mansle   Coqs Rouges</t>
  </si>
  <si>
    <t>CAHORS TENNIS DE TABLE</t>
  </si>
  <si>
    <t>RC BRIEC DE L ODET</t>
  </si>
  <si>
    <t>PINON-ANIZY TT</t>
  </si>
  <si>
    <t>ST MARCEAU ORLEANS</t>
  </si>
  <si>
    <t>AYHERRA</t>
  </si>
  <si>
    <t>ORAISON TENNIS DE TABLE</t>
  </si>
  <si>
    <t>AZAIS</t>
  </si>
  <si>
    <t>TT PONT DE VAUX</t>
  </si>
  <si>
    <t>A L LE COTEAU</t>
  </si>
  <si>
    <t>AL LA FERTE MACE</t>
  </si>
  <si>
    <t>SSSA INGERSHEIM</t>
  </si>
  <si>
    <t>CLUB PONGISTE CHAPELAND</t>
  </si>
  <si>
    <t>AUBERVILLIERS CM TT</t>
  </si>
  <si>
    <t>Marie-laure</t>
  </si>
  <si>
    <t>Ping du Pays de Naucelles</t>
  </si>
  <si>
    <t>AS BRESSANE TT</t>
  </si>
  <si>
    <t>R.S. ST CYR-SUR-LOIRE</t>
  </si>
  <si>
    <t>Ronan</t>
  </si>
  <si>
    <t>STELLA SPORTS MENT/ROQUEB.</t>
  </si>
  <si>
    <t>SOISSONS ASPTT</t>
  </si>
  <si>
    <t>Jean françois</t>
  </si>
  <si>
    <t>Pierre-yves</t>
  </si>
  <si>
    <t>Sabine</t>
  </si>
  <si>
    <t>NANTES ASCBG</t>
  </si>
  <si>
    <t>BARBEY</t>
  </si>
  <si>
    <t>RAQUETTE ARDOISIERE</t>
  </si>
  <si>
    <t>GAZ. BOURGES</t>
  </si>
  <si>
    <t>SALINDRES AS</t>
  </si>
  <si>
    <t>EVEIL MENDOIS T.T.</t>
  </si>
  <si>
    <t>TROYES OS-NOES</t>
  </si>
  <si>
    <t>S.C. MOREE</t>
  </si>
  <si>
    <t>Joaquim</t>
  </si>
  <si>
    <t>P P C SISTERONNAIS</t>
  </si>
  <si>
    <t>Jean francois</t>
  </si>
  <si>
    <t>FRANCOURVILLE LD.</t>
  </si>
  <si>
    <t>THAON ORIVAL TT</t>
  </si>
  <si>
    <t>BASQUIN</t>
  </si>
  <si>
    <t>Elan Pongiste du Pays de Beynat</t>
  </si>
  <si>
    <t>BASSO</t>
  </si>
  <si>
    <t>BUIRE CTT</t>
  </si>
  <si>
    <t>SEL OYONNAX TT</t>
  </si>
  <si>
    <t>BATTARD</t>
  </si>
  <si>
    <t>Pierre-robert</t>
  </si>
  <si>
    <t>BAYLE</t>
  </si>
  <si>
    <t>FAULQUEMONT E.S.C.</t>
  </si>
  <si>
    <t>BEAULT</t>
  </si>
  <si>
    <t>BRESSE TT</t>
  </si>
  <si>
    <t>AUCHEL FJEP AL</t>
  </si>
  <si>
    <t>LA FEUILLANTINE</t>
  </si>
  <si>
    <t>Gémozac Tennis de Table</t>
  </si>
  <si>
    <t>Lukas</t>
  </si>
  <si>
    <t>BENAISE</t>
  </si>
  <si>
    <t>BENARD</t>
  </si>
  <si>
    <t>TENNIS DE TABLE EMBRUNAIS</t>
  </si>
  <si>
    <t>ASPTT GRAND LYON</t>
  </si>
  <si>
    <t>BENYAHIA</t>
  </si>
  <si>
    <t>Saddek</t>
  </si>
  <si>
    <t>BERARD DE MALAVAS</t>
  </si>
  <si>
    <t>TT CRAPONNE/ARZON</t>
  </si>
  <si>
    <t>Garance</t>
  </si>
  <si>
    <t>CTT.DEOLS</t>
  </si>
  <si>
    <t>BERHO</t>
  </si>
  <si>
    <t>BERLUTI</t>
  </si>
  <si>
    <t>ASC LONGCHAUMOIS</t>
  </si>
  <si>
    <t>BERNEDE</t>
  </si>
  <si>
    <t>Valery</t>
  </si>
  <si>
    <t>SISSONNAIS CP</t>
  </si>
  <si>
    <t>AL ST ELOY LES MINES</t>
  </si>
  <si>
    <t>BERTINEAU</t>
  </si>
  <si>
    <t>Mirambeau MTT</t>
  </si>
  <si>
    <t>SEDAN TT</t>
  </si>
  <si>
    <t>ECAC CHAUMONT</t>
  </si>
  <si>
    <t>BESSADI</t>
  </si>
  <si>
    <t>Arab</t>
  </si>
  <si>
    <t>Ent. FRANS-VILLENEUVE TT</t>
  </si>
  <si>
    <t>FOUGEROLLES DU PLESSIS TTC</t>
  </si>
  <si>
    <t>BEUTIS</t>
  </si>
  <si>
    <t>BETHUNE-BEUVRY ASTT</t>
  </si>
  <si>
    <t>ASSOCIATION VAL D'OYE</t>
  </si>
  <si>
    <t>BIGARRE</t>
  </si>
  <si>
    <t>Mike</t>
  </si>
  <si>
    <t>BILLET</t>
  </si>
  <si>
    <t>Francisco</t>
  </si>
  <si>
    <t>BLANDINIERE</t>
  </si>
  <si>
    <t>BOCHARD</t>
  </si>
  <si>
    <t>BOCQUIER</t>
  </si>
  <si>
    <t>Valérie</t>
  </si>
  <si>
    <t>BOFFY</t>
  </si>
  <si>
    <t>BOISSON</t>
  </si>
  <si>
    <t>BOURGUIGNON</t>
  </si>
  <si>
    <t>CP ST GIRONNAIS</t>
  </si>
  <si>
    <t>BOUCHAIN</t>
  </si>
  <si>
    <t>LA CAPELLE TT</t>
  </si>
  <si>
    <t>BOUCHET</t>
  </si>
  <si>
    <t>BOUEILH</t>
  </si>
  <si>
    <t>BOURY</t>
  </si>
  <si>
    <t>BOUTELOUP</t>
  </si>
  <si>
    <t>BOUTET</t>
  </si>
  <si>
    <t>MEDREAC-QUEDILLAC U.P.</t>
  </si>
  <si>
    <t>Géraldine</t>
  </si>
  <si>
    <t>PING PONG CLUB ESTAGELLOIS</t>
  </si>
  <si>
    <t>BRIFFOTEAUX</t>
  </si>
  <si>
    <t>BRISSET</t>
  </si>
  <si>
    <t>Jean-Philippe</t>
  </si>
  <si>
    <t>BROUTEL</t>
  </si>
  <si>
    <t>BRUN</t>
  </si>
  <si>
    <t>BRUNON</t>
  </si>
  <si>
    <t>BUHANNIC</t>
  </si>
  <si>
    <t>BUISSON</t>
  </si>
  <si>
    <t>AUBIGNY EN ARTOIS SC</t>
  </si>
  <si>
    <t>CABARET</t>
  </si>
  <si>
    <t>Odile</t>
  </si>
  <si>
    <t>CALMON</t>
  </si>
  <si>
    <t>CALVI</t>
  </si>
  <si>
    <t>CAPLIEZ</t>
  </si>
  <si>
    <t>CARRE</t>
  </si>
  <si>
    <t>CASSAGNES</t>
  </si>
  <si>
    <t>CASSEAU</t>
  </si>
  <si>
    <t>ENT PONG BELLEVILLE-CHALEINS</t>
  </si>
  <si>
    <t>CASTILLO</t>
  </si>
  <si>
    <t>CAUX</t>
  </si>
  <si>
    <t>CELSE</t>
  </si>
  <si>
    <t>CHABROLLE</t>
  </si>
  <si>
    <t>CHADUFAUD</t>
  </si>
  <si>
    <t>CHALLAMEL</t>
  </si>
  <si>
    <t>CHAPGIER</t>
  </si>
  <si>
    <t>CHARBONNIER</t>
  </si>
  <si>
    <t>CHARRE</t>
  </si>
  <si>
    <t>NATIXIS BRED</t>
  </si>
  <si>
    <t>CHAUSSE</t>
  </si>
  <si>
    <t>CHIKHI</t>
  </si>
  <si>
    <t>CHUNG</t>
  </si>
  <si>
    <t>CLAIRAND</t>
  </si>
  <si>
    <t>CLOUET</t>
  </si>
  <si>
    <t>COIC</t>
  </si>
  <si>
    <t>AS GAZELEC BESANCON</t>
  </si>
  <si>
    <t>COMMET</t>
  </si>
  <si>
    <t>Jean Paul</t>
  </si>
  <si>
    <t>CORNET</t>
  </si>
  <si>
    <t>CORNIGLION</t>
  </si>
  <si>
    <t>CORREARD</t>
  </si>
  <si>
    <t>César</t>
  </si>
  <si>
    <t>COULON</t>
  </si>
  <si>
    <t>COUSSEGAL</t>
  </si>
  <si>
    <t>Antonin jean</t>
  </si>
  <si>
    <t>COUTAND</t>
  </si>
  <si>
    <t>CURT</t>
  </si>
  <si>
    <t>DAGNEAUX</t>
  </si>
  <si>
    <t>DALIGAUD</t>
  </si>
  <si>
    <t>Natalia</t>
  </si>
  <si>
    <t>DE BOUYN</t>
  </si>
  <si>
    <t>Romée</t>
  </si>
  <si>
    <t>DEBEYSSAC</t>
  </si>
  <si>
    <t>DELAC</t>
  </si>
  <si>
    <t>DELANNOY</t>
  </si>
  <si>
    <t>DELAUNEY</t>
  </si>
  <si>
    <t>DELIAS</t>
  </si>
  <si>
    <t>DELMAS</t>
  </si>
  <si>
    <t>DELORME</t>
  </si>
  <si>
    <t>DELPON</t>
  </si>
  <si>
    <t>DEMUYNCK</t>
  </si>
  <si>
    <t>DENISE</t>
  </si>
  <si>
    <t>DI DIO BALSAMO</t>
  </si>
  <si>
    <t>DIOT</t>
  </si>
  <si>
    <t>DOMERGUE</t>
  </si>
  <si>
    <t>DOOLAEGHE</t>
  </si>
  <si>
    <t>DOUBLET</t>
  </si>
  <si>
    <t>DUBOIS</t>
  </si>
  <si>
    <t>DUCOS</t>
  </si>
  <si>
    <t>DUFFAU</t>
  </si>
  <si>
    <t>DUMAS</t>
  </si>
  <si>
    <t>DUPLAIN</t>
  </si>
  <si>
    <t>DUPRAT</t>
  </si>
  <si>
    <t>DUPUY</t>
  </si>
  <si>
    <t>DUQUENE</t>
  </si>
  <si>
    <t>DURAN</t>
  </si>
  <si>
    <t>DUTHEUIL</t>
  </si>
  <si>
    <t>EDEL</t>
  </si>
  <si>
    <t>ENGUENT</t>
  </si>
  <si>
    <t>EVRARD</t>
  </si>
  <si>
    <t>FARRERES</t>
  </si>
  <si>
    <t>FERAMUS</t>
  </si>
  <si>
    <t>FERRER</t>
  </si>
  <si>
    <t>FRANCONI</t>
  </si>
  <si>
    <t>FREITAG</t>
  </si>
  <si>
    <t>FRIGGI</t>
  </si>
  <si>
    <t>GACH</t>
  </si>
  <si>
    <t>GADAIS</t>
  </si>
  <si>
    <t>GADRET</t>
  </si>
  <si>
    <t>GALATEAU</t>
  </si>
  <si>
    <t>GAMELIN</t>
  </si>
  <si>
    <t>GARELLI ADORNETTO</t>
  </si>
  <si>
    <t>Marie carla</t>
  </si>
  <si>
    <t>GARRIGUE</t>
  </si>
  <si>
    <t>GAUDAIRE</t>
  </si>
  <si>
    <t>GAUME</t>
  </si>
  <si>
    <t>GAUTIER</t>
  </si>
  <si>
    <t>GILLARD</t>
  </si>
  <si>
    <t>GIOANNI</t>
  </si>
  <si>
    <t>GIREAU</t>
  </si>
  <si>
    <t>GIRON</t>
  </si>
  <si>
    <t>GODDE</t>
  </si>
  <si>
    <t>GODET</t>
  </si>
  <si>
    <t>GOETZ</t>
  </si>
  <si>
    <t>GOSTOLI</t>
  </si>
  <si>
    <t>GRANDGERE</t>
  </si>
  <si>
    <t>GRANGE</t>
  </si>
  <si>
    <t>GRIFFAULT</t>
  </si>
  <si>
    <t>GROS</t>
  </si>
  <si>
    <t>GROSSO</t>
  </si>
  <si>
    <t>GUERET</t>
  </si>
  <si>
    <t>GUILBERT</t>
  </si>
  <si>
    <t>GUILLOIS</t>
  </si>
  <si>
    <t>GULIAN</t>
  </si>
  <si>
    <t>HAEHNEL</t>
  </si>
  <si>
    <t>HANNECART</t>
  </si>
  <si>
    <t>HANNEFSTINGELS</t>
  </si>
  <si>
    <t>HAUTIN</t>
  </si>
  <si>
    <t>HAYS</t>
  </si>
  <si>
    <t>HEBERT</t>
  </si>
  <si>
    <t>HENNEMANN</t>
  </si>
  <si>
    <t>HERCENT</t>
  </si>
  <si>
    <t>HOURCADE</t>
  </si>
  <si>
    <t>JAYET</t>
  </si>
  <si>
    <t>KAABECHE</t>
  </si>
  <si>
    <t>KLEIN</t>
  </si>
  <si>
    <t>LABADENS</t>
  </si>
  <si>
    <t>LABARBE</t>
  </si>
  <si>
    <t>LABEYRIE</t>
  </si>
  <si>
    <t>LABOUREAU</t>
  </si>
  <si>
    <t>LACROIX</t>
  </si>
  <si>
    <t>LAFONT</t>
  </si>
  <si>
    <t>LAINE</t>
  </si>
  <si>
    <t>LAMBERT</t>
  </si>
  <si>
    <t>LAMOTTE</t>
  </si>
  <si>
    <t>LANGEVIN</t>
  </si>
  <si>
    <t>LAPEYRE</t>
  </si>
  <si>
    <t>LARROQUE</t>
  </si>
  <si>
    <t>LATAIX</t>
  </si>
  <si>
    <t>LAURENT</t>
  </si>
  <si>
    <t>LAVERGNE</t>
  </si>
  <si>
    <t>LE COZ</t>
  </si>
  <si>
    <t>LE NY</t>
  </si>
  <si>
    <t>LE PAPE</t>
  </si>
  <si>
    <t>LEBLANC</t>
  </si>
  <si>
    <t>LEBON</t>
  </si>
  <si>
    <t>LEBRUN</t>
  </si>
  <si>
    <t>LECLERCQ</t>
  </si>
  <si>
    <t>LECLERE</t>
  </si>
  <si>
    <t>LEROYER</t>
  </si>
  <si>
    <t>L'HELGOUARC'H</t>
  </si>
  <si>
    <t>LHUILLIER</t>
  </si>
  <si>
    <t>LI</t>
  </si>
  <si>
    <t>Yue</t>
  </si>
  <si>
    <t>LIEVIN</t>
  </si>
  <si>
    <t>MAGNIN</t>
  </si>
  <si>
    <t>MAHE</t>
  </si>
  <si>
    <t>MALAURENT</t>
  </si>
  <si>
    <t>MAMIA</t>
  </si>
  <si>
    <t>MARTIN</t>
  </si>
  <si>
    <t>MARTINEZ</t>
  </si>
  <si>
    <t>MASSELOT</t>
  </si>
  <si>
    <t>MATHERON</t>
  </si>
  <si>
    <t>MATHIEU</t>
  </si>
  <si>
    <t>MAURICE</t>
  </si>
  <si>
    <t>MAURIN</t>
  </si>
  <si>
    <t>MELCHERS</t>
  </si>
  <si>
    <t>MERY</t>
  </si>
  <si>
    <t>MESSINA</t>
  </si>
  <si>
    <t>MICHAUD</t>
  </si>
  <si>
    <t>MIGNOT</t>
  </si>
  <si>
    <t>MITTERRAND</t>
  </si>
  <si>
    <t>MOLLIER</t>
  </si>
  <si>
    <t>MOMMESSIN</t>
  </si>
  <si>
    <t>MONDETEGUY</t>
  </si>
  <si>
    <t>MONEUSE</t>
  </si>
  <si>
    <t>MORDI</t>
  </si>
  <si>
    <t>MOREAU</t>
  </si>
  <si>
    <t>MOULIN</t>
  </si>
  <si>
    <t>MUNOZ</t>
  </si>
  <si>
    <t>NENERT</t>
  </si>
  <si>
    <t>OGRINE</t>
  </si>
  <si>
    <t>OVIGUE</t>
  </si>
  <si>
    <t>PACH</t>
  </si>
  <si>
    <t>PALLON</t>
  </si>
  <si>
    <t>PANNECOUCKE</t>
  </si>
  <si>
    <t>PANNET</t>
  </si>
  <si>
    <t>PAOLANTONACCI</t>
  </si>
  <si>
    <t>PAPON</t>
  </si>
  <si>
    <t>PARARD</t>
  </si>
  <si>
    <t>PAREDES</t>
  </si>
  <si>
    <t>PARIS</t>
  </si>
  <si>
    <t>PAUWELS</t>
  </si>
  <si>
    <t>PECHEUX</t>
  </si>
  <si>
    <t>PEDRALI</t>
  </si>
  <si>
    <t>PERCHERON</t>
  </si>
  <si>
    <t>PERRET</t>
  </si>
  <si>
    <t>PEYRET</t>
  </si>
  <si>
    <t>PHILIPPI</t>
  </si>
  <si>
    <t>PIERRON</t>
  </si>
  <si>
    <t>PISLARD</t>
  </si>
  <si>
    <t>PISSAVY</t>
  </si>
  <si>
    <t>PIT</t>
  </si>
  <si>
    <t>PITTO</t>
  </si>
  <si>
    <t>POMART</t>
  </si>
  <si>
    <t>PORTELETTE</t>
  </si>
  <si>
    <t>PRODANU</t>
  </si>
  <si>
    <t>PRUVOT</t>
  </si>
  <si>
    <t>PULIZZI</t>
  </si>
  <si>
    <t>QUAGLIA</t>
  </si>
  <si>
    <t>QUILLET</t>
  </si>
  <si>
    <t>RAMOS</t>
  </si>
  <si>
    <t>RASCLE</t>
  </si>
  <si>
    <t>RATEAU</t>
  </si>
  <si>
    <t>RAVOUX</t>
  </si>
  <si>
    <t>REGOURDAL</t>
  </si>
  <si>
    <t>RETIF</t>
  </si>
  <si>
    <t>RIBERET</t>
  </si>
  <si>
    <t>RICHARDSON</t>
  </si>
  <si>
    <t>RICHE</t>
  </si>
  <si>
    <t>RICORDEL</t>
  </si>
  <si>
    <t>RINGENWALD</t>
  </si>
  <si>
    <t>RIVOIRE</t>
  </si>
  <si>
    <t>ROBERT</t>
  </si>
  <si>
    <t>ROBEZ-MASSON</t>
  </si>
  <si>
    <t>Marie therese</t>
  </si>
  <si>
    <t>ROBINET</t>
  </si>
  <si>
    <t>ROGER</t>
  </si>
  <si>
    <t>ROUGE</t>
  </si>
  <si>
    <t>ROUSSELLE</t>
  </si>
  <si>
    <t>ROUX</t>
  </si>
  <si>
    <t>ROYER</t>
  </si>
  <si>
    <t>RUDE</t>
  </si>
  <si>
    <t>RUIZ</t>
  </si>
  <si>
    <t>SAAVEDRA  GIL</t>
  </si>
  <si>
    <t>SABATHE</t>
  </si>
  <si>
    <t>SAINT JEAN</t>
  </si>
  <si>
    <t>SAINT MARTIN</t>
  </si>
  <si>
    <t>SALANON</t>
  </si>
  <si>
    <t>SANA</t>
  </si>
  <si>
    <t>SCHLICH</t>
  </si>
  <si>
    <t>SECOUSSE</t>
  </si>
  <si>
    <t>SEGAL</t>
  </si>
  <si>
    <t>SGRO</t>
  </si>
  <si>
    <t>SHIINA</t>
  </si>
  <si>
    <t>Ryo</t>
  </si>
  <si>
    <t>Takahiro</t>
  </si>
  <si>
    <t>Akihiro</t>
  </si>
  <si>
    <t>SINTIVE</t>
  </si>
  <si>
    <t>SOULET</t>
  </si>
  <si>
    <t>STEINER</t>
  </si>
  <si>
    <t>STOFFEL</t>
  </si>
  <si>
    <t>STOPPANI</t>
  </si>
  <si>
    <t>TABARY</t>
  </si>
  <si>
    <t>TABLIN</t>
  </si>
  <si>
    <t>TALBO</t>
  </si>
  <si>
    <t>TALLARD</t>
  </si>
  <si>
    <t>TARDIEU</t>
  </si>
  <si>
    <t>TARIS</t>
  </si>
  <si>
    <t>THIERY</t>
  </si>
  <si>
    <t>THUILLIEZ</t>
  </si>
  <si>
    <t>TOUTAIN</t>
  </si>
  <si>
    <t>TRENS</t>
  </si>
  <si>
    <t>TREVISIOL</t>
  </si>
  <si>
    <t>VALENSI</t>
  </si>
  <si>
    <t>VALIERE</t>
  </si>
  <si>
    <t>VALLEE</t>
  </si>
  <si>
    <t>VASSELON</t>
  </si>
  <si>
    <t>VATAN</t>
  </si>
  <si>
    <t>VELDEMAN</t>
  </si>
  <si>
    <t>VENDRELY</t>
  </si>
  <si>
    <t>VERDIER</t>
  </si>
  <si>
    <t>VERGNE</t>
  </si>
  <si>
    <t>VERHULST</t>
  </si>
  <si>
    <t>VERNIERE</t>
  </si>
  <si>
    <t>VIAL</t>
  </si>
  <si>
    <t>VIEILHOMME</t>
  </si>
  <si>
    <t>VIEVILLE</t>
  </si>
  <si>
    <t>VILETTE</t>
  </si>
  <si>
    <t>VILLER</t>
  </si>
  <si>
    <t>VINCENT</t>
  </si>
  <si>
    <t>WACH</t>
  </si>
  <si>
    <t>WASSNER</t>
  </si>
  <si>
    <t>PIGEONNEAU</t>
  </si>
  <si>
    <t>CONGUISTI</t>
  </si>
  <si>
    <t>LAPOUGE-LOYZANCE</t>
  </si>
  <si>
    <t>DEBERTRAND</t>
  </si>
  <si>
    <t>DIDOU</t>
  </si>
  <si>
    <t>BENOIT DE NYVENHEIM</t>
  </si>
  <si>
    <t>Thameur</t>
  </si>
  <si>
    <t>ajouter des lignes au dessus de la ligne 509</t>
  </si>
  <si>
    <t>Classt Moyen</t>
  </si>
  <si>
    <t>Classt Médian</t>
  </si>
  <si>
    <t>DOMAT</t>
  </si>
  <si>
    <t>Harbat, Handisport  =   5 €, Loisirs 2€</t>
  </si>
  <si>
    <t>CANNET COTE D AZUR TT</t>
  </si>
  <si>
    <t>A.S. MONACO</t>
  </si>
  <si>
    <t>Tennis de Table du Pays Gentiane</t>
  </si>
  <si>
    <t>WATTIGNIES  PPC</t>
  </si>
  <si>
    <t>AL PLONEOUR-LANVERN</t>
  </si>
  <si>
    <t>BULLY LP</t>
  </si>
  <si>
    <t>COLOMARS OLYMPIC CLUB TT</t>
  </si>
  <si>
    <t>CAPA TT</t>
  </si>
  <si>
    <t>GSEM TT NICE</t>
  </si>
  <si>
    <t>CLAUDEPIERRE</t>
  </si>
  <si>
    <t>WERLING</t>
  </si>
  <si>
    <t>PALABE</t>
  </si>
  <si>
    <t>TENNIS DE TABLE VEAUCHE</t>
  </si>
  <si>
    <t>BAGATTIN</t>
  </si>
  <si>
    <t>ST QUENTIN / HARLY ASPTT</t>
  </si>
  <si>
    <t>ASTT CRECHY</t>
  </si>
  <si>
    <t>Pilar</t>
  </si>
  <si>
    <t>DE FAUCAL</t>
  </si>
  <si>
    <t>COEN</t>
  </si>
  <si>
    <t>Delio</t>
  </si>
  <si>
    <t>CARALP</t>
  </si>
  <si>
    <t>STEGIANI</t>
  </si>
  <si>
    <t>REBELO-DOS SANTOS-</t>
  </si>
  <si>
    <t>NOEBES</t>
  </si>
  <si>
    <t>GUALLO</t>
  </si>
  <si>
    <t>Hiba</t>
  </si>
  <si>
    <t>THOBOIS</t>
  </si>
  <si>
    <t>FARHAT</t>
  </si>
  <si>
    <t>GILAS</t>
  </si>
  <si>
    <t>Jeu</t>
  </si>
  <si>
    <t>Vendredi 01 Mai</t>
  </si>
  <si>
    <t>Samedi 2 Mai</t>
  </si>
  <si>
    <t>Dimanche 3 Mai</t>
  </si>
  <si>
    <t>08H30</t>
  </si>
  <si>
    <t>13H30</t>
  </si>
  <si>
    <t>Vendredi 1er Mai</t>
  </si>
  <si>
    <t>TABLEAU A  Benj- Minimes</t>
  </si>
  <si>
    <t xml:space="preserve">12 H 30  </t>
  </si>
  <si>
    <t xml:space="preserve">TABLEAU  D      DOUBLE  2400 pts        </t>
  </si>
  <si>
    <t>Vendrdi 1er Mai</t>
  </si>
  <si>
    <t>12 H</t>
  </si>
  <si>
    <t>TABLEAU S   COUPE DAVIS  &lt; 3400</t>
  </si>
  <si>
    <t>TOURNOI 2015</t>
  </si>
  <si>
    <t>actualisé 16 03 2015</t>
  </si>
  <si>
    <t>TABLEAU    Loisirs        Jeudi 30 Avril  19 Heures</t>
  </si>
  <si>
    <t>x</t>
  </si>
  <si>
    <t>Vendredi</t>
  </si>
  <si>
    <t>Dimanche</t>
  </si>
  <si>
    <t>LAPENA</t>
  </si>
  <si>
    <t>CAM Bordeaux</t>
  </si>
  <si>
    <t>sans les loisirs</t>
  </si>
  <si>
    <t>Nikita</t>
  </si>
  <si>
    <t>Pierre Martin</t>
  </si>
  <si>
    <t>L103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</si>
</sst>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_ ;[Red]\-0.00\ "/>
  </numFmts>
  <fonts count="31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sz val="14"/>
      <color indexed="10"/>
      <name val="Times New Roman"/>
      <family val="1"/>
    </font>
    <font>
      <b/>
      <sz val="14"/>
      <color indexed="10"/>
      <name val="Times New Roman"/>
      <family val="1"/>
    </font>
    <font>
      <sz val="9"/>
      <name val="Times New Roman"/>
      <family val="1"/>
    </font>
    <font>
      <sz val="14"/>
      <name val="Times New Roman"/>
      <family val="1"/>
    </font>
    <font>
      <sz val="8"/>
      <name val="Times New Roman"/>
      <family val="1"/>
    </font>
    <font>
      <sz val="10"/>
      <name val="Times New Roman"/>
      <family val="1"/>
    </font>
    <font>
      <b/>
      <sz val="10"/>
      <color indexed="12"/>
      <name val="Times New Roman"/>
      <family val="1"/>
    </font>
    <font>
      <sz val="9"/>
      <name val="Times New Roman"/>
      <family val="1"/>
    </font>
    <font>
      <b/>
      <sz val="10"/>
      <color indexed="12"/>
      <name val="Times New Roman"/>
      <family val="1"/>
    </font>
    <font>
      <b/>
      <sz val="11"/>
      <color indexed="10"/>
      <name val="Times New Roman"/>
      <family val="1"/>
    </font>
    <font>
      <b/>
      <sz val="10"/>
      <color indexed="10"/>
      <name val="Times New Roman"/>
      <family val="1"/>
    </font>
    <font>
      <b/>
      <sz val="12"/>
      <color indexed="10"/>
      <name val="Times New Roman"/>
      <family val="1"/>
    </font>
    <font>
      <sz val="10"/>
      <color indexed="10"/>
      <name val="Times New Roman"/>
      <family val="1"/>
    </font>
    <font>
      <b/>
      <sz val="8"/>
      <name val="Times New Roman"/>
      <family val="1"/>
    </font>
    <font>
      <b/>
      <sz val="14"/>
      <name val="Arial"/>
      <family val="2"/>
    </font>
    <font>
      <b/>
      <sz val="10"/>
      <color indexed="10"/>
      <name val="Times New Roman"/>
      <family val="1"/>
    </font>
    <font>
      <b/>
      <sz val="11"/>
      <color indexed="10"/>
      <name val="Times New Roman"/>
      <family val="1"/>
    </font>
    <font>
      <b/>
      <sz val="12"/>
      <name val="Arial"/>
      <family val="2"/>
    </font>
    <font>
      <b/>
      <sz val="10"/>
      <color rgb="FFFF0000"/>
      <name val="Times New Roman"/>
      <family val="1"/>
    </font>
    <font>
      <b/>
      <sz val="12"/>
      <color rgb="FFFF0000"/>
      <name val="Arial"/>
      <family val="2"/>
    </font>
    <font>
      <b/>
      <sz val="12"/>
      <color rgb="FF0000FF"/>
      <name val="Arial"/>
      <family val="2"/>
    </font>
    <font>
      <sz val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293">
    <xf numFmtId="0" fontId="0" fillId="0" borderId="0" xfId="0"/>
    <xf numFmtId="0" fontId="3" fillId="0" borderId="0" xfId="2" applyAlignment="1">
      <alignment vertical="center"/>
    </xf>
    <xf numFmtId="0" fontId="3" fillId="0" borderId="0" xfId="2" applyAlignment="1">
      <alignment horizontal="center" vertical="center"/>
    </xf>
    <xf numFmtId="0" fontId="3" fillId="0" borderId="0" xfId="2" applyBorder="1" applyAlignment="1">
      <alignment vertical="center"/>
    </xf>
    <xf numFmtId="0" fontId="13" fillId="0" borderId="0" xfId="2" applyFont="1" applyAlignment="1">
      <alignment vertical="center"/>
    </xf>
    <xf numFmtId="0" fontId="5" fillId="0" borderId="0" xfId="2" applyFont="1" applyAlignment="1">
      <alignment horizontal="center" vertical="center"/>
    </xf>
    <xf numFmtId="0" fontId="5" fillId="0" borderId="0" xfId="2" applyFont="1" applyBorder="1" applyAlignment="1">
      <alignment vertical="center"/>
    </xf>
    <xf numFmtId="0" fontId="5" fillId="0" borderId="0" xfId="2" applyFont="1" applyAlignment="1">
      <alignment vertical="center"/>
    </xf>
    <xf numFmtId="0" fontId="3" fillId="0" borderId="0" xfId="2" applyBorder="1" applyAlignment="1">
      <alignment horizontal="left" vertical="center"/>
    </xf>
    <xf numFmtId="0" fontId="3" fillId="0" borderId="0" xfId="2" applyAlignment="1">
      <alignment horizontal="left" vertical="center"/>
    </xf>
    <xf numFmtId="0" fontId="15" fillId="0" borderId="0" xfId="2" applyFont="1" applyBorder="1" applyAlignment="1">
      <alignment horizontal="center" vertical="center"/>
    </xf>
    <xf numFmtId="0" fontId="15" fillId="0" borderId="0" xfId="2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/>
    <xf numFmtId="0" fontId="3" fillId="3" borderId="0" xfId="2" applyFill="1" applyAlignment="1">
      <alignment vertical="center"/>
    </xf>
    <xf numFmtId="0" fontId="3" fillId="0" borderId="0" xfId="2" applyFill="1" applyAlignment="1">
      <alignment vertical="center"/>
    </xf>
    <xf numFmtId="0" fontId="13" fillId="0" borderId="0" xfId="2" applyFont="1" applyFill="1" applyAlignment="1">
      <alignment vertical="center"/>
    </xf>
    <xf numFmtId="0" fontId="3" fillId="0" borderId="0" xfId="2" quotePrefix="1" applyFont="1" applyFill="1" applyBorder="1" applyAlignment="1">
      <alignment vertical="center"/>
    </xf>
    <xf numFmtId="0" fontId="6" fillId="0" borderId="0" xfId="2" applyFont="1" applyFill="1" applyAlignment="1">
      <alignment vertical="center"/>
    </xf>
    <xf numFmtId="0" fontId="3" fillId="0" borderId="1" xfId="2" applyFont="1" applyFill="1" applyBorder="1" applyAlignment="1">
      <alignment horizontal="center" vertical="center"/>
    </xf>
    <xf numFmtId="164" fontId="3" fillId="0" borderId="0" xfId="2" applyNumberFormat="1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3" fillId="0" borderId="0" xfId="2" applyFont="1" applyFill="1" applyAlignment="1">
      <alignment vertical="center"/>
    </xf>
    <xf numFmtId="0" fontId="17" fillId="0" borderId="0" xfId="2" applyFont="1" applyFill="1" applyBorder="1" applyAlignment="1">
      <alignment vertical="center"/>
    </xf>
    <xf numFmtId="0" fontId="4" fillId="0" borderId="0" xfId="2" applyFont="1" applyFill="1" applyBorder="1" applyAlignment="1">
      <alignment vertical="center" wrapText="1"/>
    </xf>
    <xf numFmtId="0" fontId="4" fillId="0" borderId="0" xfId="2" applyFont="1" applyFill="1" applyBorder="1" applyAlignment="1">
      <alignment horizontal="center" vertical="center" wrapText="1"/>
    </xf>
    <xf numFmtId="0" fontId="13" fillId="0" borderId="2" xfId="2" applyFont="1" applyFill="1" applyBorder="1" applyAlignment="1">
      <alignment vertical="center"/>
    </xf>
    <xf numFmtId="0" fontId="3" fillId="0" borderId="1" xfId="2" applyFill="1" applyBorder="1" applyAlignment="1">
      <alignment vertical="center"/>
    </xf>
    <xf numFmtId="0" fontId="3" fillId="0" borderId="3" xfId="2" applyFont="1" applyFill="1" applyBorder="1" applyAlignment="1">
      <alignment vertical="center"/>
    </xf>
    <xf numFmtId="0" fontId="6" fillId="0" borderId="3" xfId="2" applyFont="1" applyFill="1" applyBorder="1" applyAlignment="1">
      <alignment vertical="center"/>
    </xf>
    <xf numFmtId="0" fontId="5" fillId="0" borderId="10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/>
    </xf>
    <xf numFmtId="164" fontId="3" fillId="0" borderId="3" xfId="2" applyNumberFormat="1" applyFill="1" applyBorder="1" applyAlignment="1">
      <alignment horizontal="center" vertical="center"/>
    </xf>
    <xf numFmtId="0" fontId="3" fillId="0" borderId="3" xfId="2" quotePrefix="1" applyFont="1" applyFill="1" applyBorder="1" applyAlignment="1">
      <alignment vertical="center"/>
    </xf>
    <xf numFmtId="0" fontId="3" fillId="0" borderId="1" xfId="2" applyFont="1" applyFill="1" applyBorder="1" applyAlignment="1">
      <alignment vertical="center"/>
    </xf>
    <xf numFmtId="0" fontId="3" fillId="0" borderId="1" xfId="2" applyFill="1" applyBorder="1" applyAlignment="1">
      <alignment horizontal="right" vertical="center"/>
    </xf>
    <xf numFmtId="0" fontId="3" fillId="3" borderId="11" xfId="2" quotePrefix="1" applyFont="1" applyFill="1" applyBorder="1" applyAlignment="1">
      <alignment horizontal="left" vertical="center"/>
    </xf>
    <xf numFmtId="0" fontId="4" fillId="0" borderId="0" xfId="2" applyFont="1" applyFill="1" applyAlignment="1">
      <alignment horizontal="center" vertical="center"/>
    </xf>
    <xf numFmtId="0" fontId="3" fillId="0" borderId="0" xfId="2" applyFill="1" applyAlignment="1">
      <alignment horizontal="center" vertical="center"/>
    </xf>
    <xf numFmtId="0" fontId="20" fillId="0" borderId="1" xfId="2" applyFont="1" applyFill="1" applyBorder="1" applyAlignment="1">
      <alignment vertical="center"/>
    </xf>
    <xf numFmtId="164" fontId="19" fillId="0" borderId="12" xfId="2" applyNumberFormat="1" applyFont="1" applyFill="1" applyBorder="1" applyAlignment="1">
      <alignment vertical="center"/>
    </xf>
    <xf numFmtId="0" fontId="19" fillId="0" borderId="12" xfId="2" applyFont="1" applyFill="1" applyBorder="1" applyAlignment="1">
      <alignment horizontal="center" vertical="center"/>
    </xf>
    <xf numFmtId="0" fontId="3" fillId="0" borderId="13" xfId="2" applyFill="1" applyBorder="1" applyAlignment="1">
      <alignment vertical="center"/>
    </xf>
    <xf numFmtId="0" fontId="18" fillId="0" borderId="2" xfId="2" applyFont="1" applyFill="1" applyBorder="1" applyAlignment="1">
      <alignment vertical="center"/>
    </xf>
    <xf numFmtId="0" fontId="9" fillId="0" borderId="9" xfId="2" applyFont="1" applyFill="1" applyBorder="1" applyAlignment="1">
      <alignment horizontal="center" vertical="center"/>
    </xf>
    <xf numFmtId="0" fontId="10" fillId="0" borderId="14" xfId="2" applyFont="1" applyFill="1" applyBorder="1" applyAlignment="1">
      <alignment horizontal="center" vertical="center"/>
    </xf>
    <xf numFmtId="164" fontId="10" fillId="0" borderId="1" xfId="2" applyNumberFormat="1" applyFont="1" applyFill="1" applyBorder="1" applyAlignment="1">
      <alignment horizontal="center" vertical="center"/>
    </xf>
    <xf numFmtId="164" fontId="21" fillId="0" borderId="0" xfId="2" applyNumberFormat="1" applyFont="1" applyFill="1" applyAlignment="1">
      <alignment horizontal="center" vertical="center"/>
    </xf>
    <xf numFmtId="0" fontId="3" fillId="0" borderId="3" xfId="2" applyFont="1" applyFill="1" applyBorder="1" applyAlignment="1">
      <alignment horizontal="center" vertical="center"/>
    </xf>
    <xf numFmtId="164" fontId="21" fillId="0" borderId="0" xfId="2" applyNumberFormat="1" applyFont="1" applyFill="1" applyBorder="1" applyAlignment="1">
      <alignment horizontal="center" vertical="center"/>
    </xf>
    <xf numFmtId="0" fontId="16" fillId="0" borderId="8" xfId="2" applyFont="1" applyFill="1" applyBorder="1" applyAlignment="1">
      <alignment horizontal="center" vertical="center" wrapText="1"/>
    </xf>
    <xf numFmtId="0" fontId="6" fillId="0" borderId="8" xfId="2" applyFont="1" applyFill="1" applyBorder="1" applyAlignment="1">
      <alignment horizontal="center" vertical="center" wrapText="1"/>
    </xf>
    <xf numFmtId="0" fontId="6" fillId="0" borderId="15" xfId="2" applyFont="1" applyFill="1" applyBorder="1" applyAlignment="1">
      <alignment horizontal="center" vertical="center" wrapText="1"/>
    </xf>
    <xf numFmtId="0" fontId="5" fillId="0" borderId="3" xfId="2" applyFont="1" applyFill="1" applyBorder="1" applyAlignment="1">
      <alignment horizontal="center" vertical="center"/>
    </xf>
    <xf numFmtId="0" fontId="3" fillId="0" borderId="16" xfId="2" quotePrefix="1" applyFont="1" applyFill="1" applyBorder="1" applyAlignment="1">
      <alignment vertical="center"/>
    </xf>
    <xf numFmtId="0" fontId="3" fillId="0" borderId="3" xfId="2" applyFill="1" applyBorder="1" applyAlignment="1">
      <alignment vertical="center"/>
    </xf>
    <xf numFmtId="0" fontId="3" fillId="0" borderId="1" xfId="2" applyFill="1" applyBorder="1" applyAlignment="1">
      <alignment horizontal="center" vertical="center"/>
    </xf>
    <xf numFmtId="0" fontId="3" fillId="0" borderId="1" xfId="2" quotePrefix="1" applyFont="1" applyFill="1" applyBorder="1" applyAlignment="1">
      <alignment vertical="center"/>
    </xf>
    <xf numFmtId="0" fontId="3" fillId="0" borderId="6" xfId="2" quotePrefix="1" applyFont="1" applyFill="1" applyBorder="1" applyAlignment="1">
      <alignment vertical="center"/>
    </xf>
    <xf numFmtId="0" fontId="3" fillId="0" borderId="0" xfId="2" applyFill="1" applyBorder="1" applyAlignment="1">
      <alignment vertical="center"/>
    </xf>
    <xf numFmtId="0" fontId="7" fillId="0" borderId="3" xfId="2" quotePrefix="1" applyFont="1" applyFill="1" applyBorder="1" applyAlignment="1">
      <alignment horizontal="center" vertical="center"/>
    </xf>
    <xf numFmtId="0" fontId="3" fillId="0" borderId="2" xfId="2" applyFill="1" applyBorder="1" applyAlignment="1">
      <alignment vertical="center"/>
    </xf>
    <xf numFmtId="0" fontId="6" fillId="0" borderId="1" xfId="2" applyFont="1" applyFill="1" applyBorder="1" applyAlignment="1">
      <alignment horizontal="center" vertical="center" wrapText="1"/>
    </xf>
    <xf numFmtId="0" fontId="6" fillId="0" borderId="10" xfId="2" applyFont="1" applyFill="1" applyBorder="1" applyAlignment="1">
      <alignment horizontal="center" vertical="center" wrapText="1"/>
    </xf>
    <xf numFmtId="0" fontId="6" fillId="0" borderId="3" xfId="2" applyFont="1" applyFill="1" applyBorder="1" applyAlignment="1">
      <alignment horizontal="center" vertical="center" wrapText="1"/>
    </xf>
    <xf numFmtId="0" fontId="6" fillId="0" borderId="1" xfId="2" quotePrefix="1" applyFont="1" applyFill="1" applyBorder="1" applyAlignment="1">
      <alignment horizontal="center" textRotation="90" wrapText="1"/>
    </xf>
    <xf numFmtId="0" fontId="5" fillId="0" borderId="5" xfId="2" applyFont="1" applyFill="1" applyBorder="1" applyAlignment="1">
      <alignment horizontal="center" vertical="center"/>
    </xf>
    <xf numFmtId="0" fontId="3" fillId="0" borderId="6" xfId="2" applyFont="1" applyFill="1" applyBorder="1" applyAlignment="1">
      <alignment vertical="center"/>
    </xf>
    <xf numFmtId="0" fontId="11" fillId="0" borderId="7" xfId="2" applyFont="1" applyFill="1" applyBorder="1" applyAlignment="1">
      <alignment vertical="center"/>
    </xf>
    <xf numFmtId="0" fontId="5" fillId="0" borderId="17" xfId="2" quotePrefix="1" applyFont="1" applyFill="1" applyBorder="1" applyAlignment="1">
      <alignment horizontal="center" vertical="center"/>
    </xf>
    <xf numFmtId="0" fontId="6" fillId="0" borderId="1" xfId="2" quotePrefix="1" applyFont="1" applyFill="1" applyBorder="1" applyAlignment="1">
      <alignment horizontal="center" vertical="center" textRotation="90" wrapText="1"/>
    </xf>
    <xf numFmtId="0" fontId="14" fillId="0" borderId="1" xfId="2" applyFont="1" applyFill="1" applyBorder="1" applyAlignment="1">
      <alignment horizontal="center" vertical="center"/>
    </xf>
    <xf numFmtId="0" fontId="3" fillId="0" borderId="11" xfId="2" quotePrefix="1" applyFont="1" applyFill="1" applyBorder="1" applyAlignment="1">
      <alignment horizontal="left" vertical="center"/>
    </xf>
    <xf numFmtId="0" fontId="5" fillId="0" borderId="6" xfId="2" applyFont="1" applyFill="1" applyBorder="1" applyAlignment="1">
      <alignment vertical="center"/>
    </xf>
    <xf numFmtId="0" fontId="3" fillId="0" borderId="11" xfId="2" applyFont="1" applyFill="1" applyBorder="1" applyAlignment="1">
      <alignment horizontal="left" vertical="center"/>
    </xf>
    <xf numFmtId="0" fontId="15" fillId="0" borderId="6" xfId="2" applyFont="1" applyFill="1" applyBorder="1" applyAlignment="1">
      <alignment horizontal="center" vertical="center"/>
    </xf>
    <xf numFmtId="0" fontId="13" fillId="0" borderId="1" xfId="2" applyFont="1" applyFill="1" applyBorder="1" applyAlignment="1">
      <alignment vertical="center"/>
    </xf>
    <xf numFmtId="0" fontId="5" fillId="0" borderId="1" xfId="2" quotePrefix="1" applyFont="1" applyFill="1" applyBorder="1" applyAlignment="1">
      <alignment horizontal="center" vertical="center"/>
    </xf>
    <xf numFmtId="0" fontId="3" fillId="0" borderId="18" xfId="2" quotePrefix="1" applyFont="1" applyFill="1" applyBorder="1" applyAlignment="1">
      <alignment vertical="center"/>
    </xf>
    <xf numFmtId="0" fontId="6" fillId="0" borderId="12" xfId="2" applyFont="1" applyFill="1" applyBorder="1" applyAlignment="1">
      <alignment horizontal="center" vertical="center" wrapText="1"/>
    </xf>
    <xf numFmtId="0" fontId="3" fillId="0" borderId="1" xfId="2" applyFont="1" applyFill="1" applyBorder="1" applyAlignment="1">
      <alignment horizontal="justify" vertical="center"/>
    </xf>
    <xf numFmtId="0" fontId="5" fillId="0" borderId="11" xfId="2" applyFont="1" applyFill="1" applyBorder="1" applyAlignment="1">
      <alignment horizontal="center" vertical="center"/>
    </xf>
    <xf numFmtId="0" fontId="3" fillId="0" borderId="9" xfId="2" applyFont="1" applyFill="1" applyBorder="1" applyAlignment="1">
      <alignment vertical="center"/>
    </xf>
    <xf numFmtId="0" fontId="13" fillId="0" borderId="6" xfId="2" applyFont="1" applyFill="1" applyBorder="1" applyAlignment="1">
      <alignment vertical="center"/>
    </xf>
    <xf numFmtId="0" fontId="3" fillId="0" borderId="2" xfId="2" quotePrefix="1" applyFont="1" applyFill="1" applyBorder="1" applyAlignment="1">
      <alignment vertical="center"/>
    </xf>
    <xf numFmtId="0" fontId="15" fillId="0" borderId="6" xfId="2" applyFont="1" applyFill="1" applyBorder="1" applyAlignment="1">
      <alignment vertical="center"/>
    </xf>
    <xf numFmtId="0" fontId="13" fillId="0" borderId="3" xfId="2" quotePrefix="1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5" fillId="0" borderId="19" xfId="2" applyFont="1" applyFill="1" applyBorder="1" applyAlignment="1">
      <alignment horizontal="center" vertical="center"/>
    </xf>
    <xf numFmtId="0" fontId="5" fillId="0" borderId="0" xfId="2" applyFont="1" applyFill="1" applyAlignment="1">
      <alignment vertical="center"/>
    </xf>
    <xf numFmtId="0" fontId="5" fillId="0" borderId="0" xfId="2" applyFont="1" applyFill="1" applyAlignment="1">
      <alignment horizontal="center" vertical="center"/>
    </xf>
    <xf numFmtId="0" fontId="0" fillId="0" borderId="0" xfId="0" applyFill="1"/>
    <xf numFmtId="0" fontId="11" fillId="0" borderId="1" xfId="2" applyFont="1" applyFill="1" applyBorder="1" applyAlignment="1">
      <alignment horizontal="center" vertical="center"/>
    </xf>
    <xf numFmtId="0" fontId="11" fillId="0" borderId="0" xfId="2" applyFont="1" applyFill="1" applyAlignment="1">
      <alignment vertical="center"/>
    </xf>
    <xf numFmtId="0" fontId="5" fillId="0" borderId="17" xfId="2" applyFont="1" applyFill="1" applyBorder="1" applyAlignment="1">
      <alignment horizontal="center" vertical="center"/>
    </xf>
    <xf numFmtId="0" fontId="19" fillId="0" borderId="0" xfId="2" applyFont="1" applyFill="1" applyAlignment="1">
      <alignment horizontal="center" vertical="center"/>
    </xf>
    <xf numFmtId="0" fontId="3" fillId="0" borderId="6" xfId="2" applyFill="1" applyBorder="1" applyAlignment="1">
      <alignment vertical="center"/>
    </xf>
    <xf numFmtId="0" fontId="3" fillId="0" borderId="11" xfId="2" quotePrefix="1" applyFont="1" applyFill="1" applyBorder="1" applyAlignment="1">
      <alignment horizontal="center" vertical="center"/>
    </xf>
    <xf numFmtId="0" fontId="3" fillId="0" borderId="2" xfId="2" applyFont="1" applyFill="1" applyBorder="1" applyAlignment="1">
      <alignment vertical="center"/>
    </xf>
    <xf numFmtId="0" fontId="3" fillId="0" borderId="1" xfId="2" quotePrefix="1" applyFont="1" applyFill="1" applyBorder="1" applyAlignment="1">
      <alignment horizontal="center" vertical="center"/>
    </xf>
    <xf numFmtId="0" fontId="3" fillId="0" borderId="20" xfId="2" quotePrefix="1" applyFont="1" applyFill="1" applyBorder="1" applyAlignment="1">
      <alignment horizontal="left" vertical="center"/>
    </xf>
    <xf numFmtId="44" fontId="19" fillId="0" borderId="1" xfId="1" applyFont="1" applyFill="1" applyBorder="1" applyAlignment="1">
      <alignment horizontal="center" vertical="center"/>
    </xf>
    <xf numFmtId="0" fontId="0" fillId="2" borderId="21" xfId="0" applyFill="1" applyBorder="1"/>
    <xf numFmtId="0" fontId="0" fillId="2" borderId="23" xfId="0" applyFill="1" applyBorder="1"/>
    <xf numFmtId="0" fontId="0" fillId="2" borderId="22" xfId="0" applyFill="1" applyBorder="1" applyAlignment="1">
      <alignment horizontal="center"/>
    </xf>
    <xf numFmtId="2" fontId="19" fillId="0" borderId="1" xfId="2" applyNumberFormat="1" applyFont="1" applyFill="1" applyBorder="1" applyAlignment="1">
      <alignment horizontal="center" vertical="center"/>
    </xf>
    <xf numFmtId="0" fontId="16" fillId="0" borderId="24" xfId="2" applyFont="1" applyFill="1" applyBorder="1" applyAlignment="1">
      <alignment horizontal="center" vertical="center" wrapText="1"/>
    </xf>
    <xf numFmtId="0" fontId="6" fillId="0" borderId="1" xfId="2" applyFont="1" applyFill="1" applyBorder="1" applyAlignment="1">
      <alignment horizontal="center" textRotation="90" wrapText="1"/>
    </xf>
    <xf numFmtId="49" fontId="3" fillId="0" borderId="1" xfId="2" applyNumberFormat="1" applyFill="1" applyBorder="1" applyAlignment="1">
      <alignment vertical="center"/>
    </xf>
    <xf numFmtId="49" fontId="3" fillId="0" borderId="3" xfId="2" applyNumberFormat="1" applyFill="1" applyBorder="1" applyAlignment="1">
      <alignment vertical="center"/>
    </xf>
    <xf numFmtId="0" fontId="14" fillId="0" borderId="1" xfId="2" quotePrefix="1" applyFont="1" applyFill="1" applyBorder="1" applyAlignment="1">
      <alignment horizontal="center" wrapText="1"/>
    </xf>
    <xf numFmtId="3" fontId="10" fillId="0" borderId="1" xfId="2" applyNumberFormat="1" applyFont="1" applyFill="1" applyBorder="1" applyAlignment="1">
      <alignment horizontal="center" vertical="center"/>
    </xf>
    <xf numFmtId="1" fontId="3" fillId="0" borderId="1" xfId="2" applyNumberFormat="1" applyFill="1" applyBorder="1" applyAlignment="1">
      <alignment vertical="center"/>
    </xf>
    <xf numFmtId="0" fontId="3" fillId="3" borderId="1" xfId="2" applyFill="1" applyBorder="1" applyAlignment="1">
      <alignment horizontal="center" vertical="center"/>
    </xf>
    <xf numFmtId="0" fontId="3" fillId="4" borderId="1" xfId="2" applyFill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3" fillId="2" borderId="0" xfId="2" applyFill="1" applyAlignment="1">
      <alignment vertical="center"/>
    </xf>
    <xf numFmtId="49" fontId="0" fillId="0" borderId="0" xfId="0" applyNumberFormat="1" applyAlignment="1">
      <alignment horizontal="center"/>
    </xf>
    <xf numFmtId="49" fontId="0" fillId="2" borderId="23" xfId="0" applyNumberFormat="1" applyFill="1" applyBorder="1" applyAlignment="1">
      <alignment horizontal="center"/>
    </xf>
    <xf numFmtId="1" fontId="3" fillId="0" borderId="1" xfId="2" applyNumberFormat="1" applyFont="1" applyFill="1" applyBorder="1" applyAlignment="1" applyProtection="1">
      <alignment vertical="center"/>
      <protection locked="0"/>
    </xf>
    <xf numFmtId="0" fontId="6" fillId="0" borderId="1" xfId="2" applyFont="1" applyFill="1" applyBorder="1" applyAlignment="1">
      <alignment horizontal="center" vertical="center" textRotation="90" wrapText="1"/>
    </xf>
    <xf numFmtId="1" fontId="3" fillId="0" borderId="0" xfId="2" applyNumberFormat="1" applyFill="1" applyAlignment="1" applyProtection="1">
      <alignment vertical="center"/>
      <protection locked="0"/>
    </xf>
    <xf numFmtId="1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5" fillId="0" borderId="1" xfId="2" applyFont="1" applyFill="1" applyBorder="1" applyAlignment="1" applyProtection="1">
      <alignment horizontal="center" vertical="center"/>
      <protection locked="0"/>
    </xf>
    <xf numFmtId="0" fontId="3" fillId="0" borderId="10" xfId="2" applyFont="1" applyFill="1" applyBorder="1" applyAlignment="1" applyProtection="1">
      <alignment vertical="center"/>
      <protection locked="0"/>
    </xf>
    <xf numFmtId="0" fontId="3" fillId="0" borderId="10" xfId="2" quotePrefix="1" applyFont="1" applyFill="1" applyBorder="1" applyAlignment="1" applyProtection="1">
      <alignment vertical="center"/>
      <protection locked="0"/>
    </xf>
    <xf numFmtId="0" fontId="8" fillId="0" borderId="3" xfId="2" applyFont="1" applyFill="1" applyBorder="1" applyAlignment="1" applyProtection="1">
      <alignment horizontal="center" vertical="center"/>
      <protection locked="0"/>
    </xf>
    <xf numFmtId="0" fontId="5" fillId="0" borderId="3" xfId="2" applyFont="1" applyFill="1" applyBorder="1" applyAlignment="1" applyProtection="1">
      <alignment horizontal="center" vertical="center"/>
      <protection locked="0"/>
    </xf>
    <xf numFmtId="0" fontId="2" fillId="0" borderId="0" xfId="0" applyFont="1" applyFill="1"/>
    <xf numFmtId="0" fontId="2" fillId="0" borderId="0" xfId="0" applyFont="1" applyFill="1" applyBorder="1"/>
    <xf numFmtId="0" fontId="10" fillId="0" borderId="26" xfId="2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horizontal="center"/>
    </xf>
    <xf numFmtId="0" fontId="6" fillId="0" borderId="3" xfId="2" applyFont="1" applyFill="1" applyBorder="1" applyAlignment="1">
      <alignment horizontal="center" vertical="center" wrapText="1"/>
    </xf>
    <xf numFmtId="0" fontId="8" fillId="6" borderId="3" xfId="2" applyFont="1" applyFill="1" applyBorder="1" applyAlignment="1" applyProtection="1">
      <alignment horizontal="center" vertical="center"/>
      <protection locked="0"/>
    </xf>
    <xf numFmtId="0" fontId="8" fillId="6" borderId="1" xfId="2" applyFont="1" applyFill="1" applyBorder="1" applyAlignment="1" applyProtection="1">
      <alignment horizontal="center" vertical="center"/>
      <protection locked="0"/>
    </xf>
    <xf numFmtId="0" fontId="4" fillId="6" borderId="22" xfId="2" applyFont="1" applyFill="1" applyBorder="1" applyAlignment="1" applyProtection="1">
      <alignment horizontal="center" vertical="center"/>
      <protection locked="0"/>
    </xf>
    <xf numFmtId="0" fontId="3" fillId="0" borderId="7" xfId="2" applyFont="1" applyBorder="1" applyAlignment="1">
      <alignment vertical="center"/>
    </xf>
    <xf numFmtId="0" fontId="12" fillId="5" borderId="9" xfId="2" applyFont="1" applyFill="1" applyBorder="1" applyAlignment="1">
      <alignment vertical="center"/>
    </xf>
    <xf numFmtId="0" fontId="3" fillId="5" borderId="1" xfId="2" applyFont="1" applyFill="1" applyBorder="1" applyAlignment="1">
      <alignment horizontal="center" vertical="center"/>
    </xf>
    <xf numFmtId="0" fontId="7" fillId="5" borderId="3" xfId="2" quotePrefix="1" applyFont="1" applyFill="1" applyBorder="1" applyAlignment="1">
      <alignment horizontal="center" vertical="center"/>
    </xf>
    <xf numFmtId="0" fontId="0" fillId="5" borderId="0" xfId="0" applyFill="1"/>
    <xf numFmtId="1" fontId="3" fillId="5" borderId="1" xfId="2" applyNumberFormat="1" applyFont="1" applyFill="1" applyBorder="1" applyAlignment="1" applyProtection="1">
      <alignment vertical="center"/>
      <protection locked="0"/>
    </xf>
    <xf numFmtId="1" fontId="3" fillId="5" borderId="1" xfId="2" applyNumberFormat="1" applyFont="1" applyFill="1" applyBorder="1" applyAlignment="1" applyProtection="1">
      <alignment horizontal="right" vertical="center"/>
      <protection locked="0"/>
    </xf>
    <xf numFmtId="1" fontId="3" fillId="5" borderId="1" xfId="2" applyNumberFormat="1" applyFill="1" applyBorder="1" applyAlignment="1" applyProtection="1">
      <alignment vertical="center"/>
      <protection locked="0"/>
    </xf>
    <xf numFmtId="0" fontId="27" fillId="0" borderId="0" xfId="2" applyFont="1" applyAlignment="1">
      <alignment horizontal="left" vertical="center"/>
    </xf>
    <xf numFmtId="0" fontId="3" fillId="0" borderId="0" xfId="2" applyAlignment="1">
      <alignment horizontal="center" vertical="center"/>
    </xf>
    <xf numFmtId="0" fontId="5" fillId="0" borderId="29" xfId="2" applyFont="1" applyFill="1" applyBorder="1" applyAlignment="1" applyProtection="1">
      <alignment horizontal="center" vertical="center"/>
      <protection locked="0"/>
    </xf>
    <xf numFmtId="0" fontId="3" fillId="6" borderId="1" xfId="2" applyFont="1" applyFill="1" applyBorder="1" applyAlignment="1" applyProtection="1">
      <alignment horizontal="center" vertical="center"/>
      <protection locked="0"/>
    </xf>
    <xf numFmtId="0" fontId="3" fillId="6" borderId="3" xfId="2" applyFont="1" applyFill="1" applyBorder="1" applyAlignment="1" applyProtection="1">
      <alignment horizontal="center" vertical="center"/>
      <protection locked="0"/>
    </xf>
    <xf numFmtId="0" fontId="11" fillId="0" borderId="1" xfId="2" applyFont="1" applyFill="1" applyBorder="1" applyAlignment="1">
      <alignment vertical="center"/>
    </xf>
    <xf numFmtId="49" fontId="3" fillId="5" borderId="1" xfId="2" applyNumberFormat="1" applyFont="1" applyFill="1" applyBorder="1" applyAlignment="1" applyProtection="1">
      <alignment horizontal="right" vertical="center"/>
      <protection locked="0"/>
    </xf>
    <xf numFmtId="0" fontId="3" fillId="0" borderId="18" xfId="2" applyFont="1" applyBorder="1" applyAlignment="1">
      <alignment vertical="center" textRotation="180"/>
    </xf>
    <xf numFmtId="0" fontId="3" fillId="0" borderId="0" xfId="2" applyAlignment="1">
      <alignment vertical="center" textRotation="180"/>
    </xf>
    <xf numFmtId="0" fontId="26" fillId="0" borderId="2" xfId="0" applyFont="1" applyBorder="1"/>
    <xf numFmtId="0" fontId="0" fillId="0" borderId="3" xfId="0" applyBorder="1"/>
    <xf numFmtId="0" fontId="6" fillId="2" borderId="2" xfId="2" applyFont="1" applyFill="1" applyBorder="1" applyAlignment="1" applyProtection="1">
      <alignment horizontal="center" vertical="center"/>
      <protection locked="0"/>
    </xf>
    <xf numFmtId="0" fontId="8" fillId="9" borderId="3" xfId="2" applyFont="1" applyFill="1" applyBorder="1" applyAlignment="1" applyProtection="1">
      <alignment horizontal="center" vertical="center"/>
      <protection locked="0"/>
    </xf>
    <xf numFmtId="0" fontId="8" fillId="9" borderId="1" xfId="2" applyFont="1" applyFill="1" applyBorder="1" applyAlignment="1" applyProtection="1">
      <alignment horizontal="center" vertical="center"/>
      <protection locked="0"/>
    </xf>
    <xf numFmtId="0" fontId="8" fillId="9" borderId="9" xfId="2" applyFont="1" applyFill="1" applyBorder="1" applyAlignment="1" applyProtection="1">
      <alignment horizontal="center" vertical="center"/>
      <protection locked="0"/>
    </xf>
    <xf numFmtId="0" fontId="3" fillId="9" borderId="1" xfId="2" applyFont="1" applyFill="1" applyBorder="1" applyAlignment="1" applyProtection="1">
      <alignment horizontal="center" vertical="center"/>
      <protection locked="0"/>
    </xf>
    <xf numFmtId="0" fontId="4" fillId="9" borderId="22" xfId="2" applyFont="1" applyFill="1" applyBorder="1" applyAlignment="1" applyProtection="1">
      <alignment horizontal="center" vertical="center"/>
      <protection locked="0"/>
    </xf>
    <xf numFmtId="0" fontId="4" fillId="9" borderId="1" xfId="2" applyFont="1" applyFill="1" applyBorder="1" applyAlignment="1" applyProtection="1">
      <alignment horizontal="center" vertical="center"/>
      <protection locked="0"/>
    </xf>
    <xf numFmtId="0" fontId="5" fillId="0" borderId="2" xfId="2" applyFont="1" applyFill="1" applyBorder="1" applyAlignment="1" applyProtection="1">
      <alignment horizontal="center" vertical="center"/>
      <protection locked="0"/>
    </xf>
    <xf numFmtId="0" fontId="3" fillId="9" borderId="3" xfId="2" applyFont="1" applyFill="1" applyBorder="1" applyAlignment="1" applyProtection="1">
      <alignment horizontal="center" vertical="center"/>
      <protection locked="0"/>
    </xf>
    <xf numFmtId="0" fontId="10" fillId="6" borderId="25" xfId="2" applyFont="1" applyFill="1" applyBorder="1" applyAlignment="1" applyProtection="1">
      <alignment horizontal="center" vertical="center"/>
      <protection locked="0"/>
    </xf>
    <xf numFmtId="0" fontId="4" fillId="6" borderId="12" xfId="2" applyFont="1" applyFill="1" applyBorder="1" applyAlignment="1" applyProtection="1">
      <alignment horizontal="center" vertical="center"/>
      <protection locked="0"/>
    </xf>
    <xf numFmtId="0" fontId="4" fillId="6" borderId="1" xfId="2" applyFont="1" applyFill="1" applyBorder="1" applyAlignment="1" applyProtection="1">
      <alignment horizontal="center" vertical="center"/>
      <protection locked="0"/>
    </xf>
    <xf numFmtId="0" fontId="8" fillId="8" borderId="3" xfId="2" applyFont="1" applyFill="1" applyBorder="1" applyAlignment="1" applyProtection="1">
      <alignment horizontal="center" vertical="center"/>
      <protection locked="0"/>
    </xf>
    <xf numFmtId="0" fontId="8" fillId="8" borderId="1" xfId="2" applyFont="1" applyFill="1" applyBorder="1" applyAlignment="1" applyProtection="1">
      <alignment horizontal="center" vertical="center"/>
      <protection locked="0"/>
    </xf>
    <xf numFmtId="0" fontId="8" fillId="8" borderId="9" xfId="2" applyFont="1" applyFill="1" applyBorder="1" applyAlignment="1" applyProtection="1">
      <alignment horizontal="center" vertical="center"/>
      <protection locked="0"/>
    </xf>
    <xf numFmtId="0" fontId="10" fillId="8" borderId="25" xfId="2" applyFont="1" applyFill="1" applyBorder="1" applyAlignment="1" applyProtection="1">
      <alignment horizontal="center" vertical="center"/>
      <protection locked="0"/>
    </xf>
    <xf numFmtId="0" fontId="3" fillId="8" borderId="3" xfId="2" applyFont="1" applyFill="1" applyBorder="1" applyAlignment="1" applyProtection="1">
      <alignment horizontal="center" vertical="center"/>
      <protection locked="0"/>
    </xf>
    <xf numFmtId="0" fontId="3" fillId="8" borderId="1" xfId="2" applyFont="1" applyFill="1" applyBorder="1" applyAlignment="1" applyProtection="1">
      <alignment horizontal="center" vertical="center"/>
      <protection locked="0"/>
    </xf>
    <xf numFmtId="0" fontId="3" fillId="8" borderId="9" xfId="2" applyFont="1" applyFill="1" applyBorder="1" applyAlignment="1" applyProtection="1">
      <alignment horizontal="center" vertical="center"/>
      <protection locked="0"/>
    </xf>
    <xf numFmtId="0" fontId="4" fillId="8" borderId="22" xfId="2" applyFont="1" applyFill="1" applyBorder="1" applyAlignment="1" applyProtection="1">
      <alignment horizontal="center" vertical="center"/>
      <protection locked="0"/>
    </xf>
    <xf numFmtId="0" fontId="4" fillId="8" borderId="3" xfId="2" applyFont="1" applyFill="1" applyBorder="1" applyAlignment="1" applyProtection="1">
      <alignment horizontal="center" vertical="center"/>
      <protection locked="0"/>
    </xf>
    <xf numFmtId="0" fontId="22" fillId="8" borderId="23" xfId="2" applyFont="1" applyFill="1" applyBorder="1" applyAlignment="1" applyProtection="1">
      <alignment horizontal="center" vertical="center"/>
      <protection locked="0"/>
    </xf>
    <xf numFmtId="0" fontId="12" fillId="8" borderId="9" xfId="2" applyFont="1" applyFill="1" applyBorder="1" applyAlignment="1">
      <alignment vertical="center"/>
    </xf>
    <xf numFmtId="0" fontId="3" fillId="8" borderId="1" xfId="2" applyFont="1" applyFill="1" applyBorder="1" applyAlignment="1">
      <alignment horizontal="center" vertical="center"/>
    </xf>
    <xf numFmtId="0" fontId="7" fillId="8" borderId="3" xfId="2" quotePrefix="1" applyFont="1" applyFill="1" applyBorder="1" applyAlignment="1">
      <alignment horizontal="center" vertical="center"/>
    </xf>
    <xf numFmtId="0" fontId="3" fillId="8" borderId="2" xfId="2" applyFont="1" applyFill="1" applyBorder="1" applyAlignment="1">
      <alignment horizontal="center" vertical="center"/>
    </xf>
    <xf numFmtId="0" fontId="3" fillId="8" borderId="2" xfId="2" applyFill="1" applyBorder="1" applyAlignment="1">
      <alignment vertical="center"/>
    </xf>
    <xf numFmtId="0" fontId="12" fillId="8" borderId="2" xfId="2" applyFont="1" applyFill="1" applyBorder="1" applyAlignment="1">
      <alignment vertical="center"/>
    </xf>
    <xf numFmtId="0" fontId="12" fillId="8" borderId="3" xfId="2" applyFont="1" applyFill="1" applyBorder="1" applyAlignment="1">
      <alignment vertical="center"/>
    </xf>
    <xf numFmtId="0" fontId="3" fillId="8" borderId="0" xfId="2" applyFill="1" applyAlignment="1">
      <alignment vertical="center"/>
    </xf>
    <xf numFmtId="0" fontId="3" fillId="8" borderId="3" xfId="2" applyFont="1" applyFill="1" applyBorder="1" applyAlignment="1">
      <alignment horizontal="center" vertical="center"/>
    </xf>
    <xf numFmtId="0" fontId="6" fillId="8" borderId="1" xfId="2" applyFont="1" applyFill="1" applyBorder="1" applyAlignment="1">
      <alignment horizontal="center" vertical="center" wrapText="1"/>
    </xf>
    <xf numFmtId="0" fontId="6" fillId="8" borderId="4" xfId="2" applyFont="1" applyFill="1" applyBorder="1" applyAlignment="1">
      <alignment horizontal="center" vertical="center" wrapText="1"/>
    </xf>
    <xf numFmtId="0" fontId="6" fillId="8" borderId="19" xfId="2" applyFont="1" applyFill="1" applyBorder="1" applyAlignment="1">
      <alignment vertical="center" wrapText="1"/>
    </xf>
    <xf numFmtId="0" fontId="6" fillId="8" borderId="3" xfId="2" applyFont="1" applyFill="1" applyBorder="1" applyAlignment="1">
      <alignment vertical="center" wrapText="1"/>
    </xf>
    <xf numFmtId="0" fontId="6" fillId="8" borderId="1" xfId="2" quotePrefix="1" applyFont="1" applyFill="1" applyBorder="1" applyAlignment="1">
      <alignment horizontal="center" textRotation="90" wrapText="1"/>
    </xf>
    <xf numFmtId="0" fontId="6" fillId="8" borderId="2" xfId="2" applyFont="1" applyFill="1" applyBorder="1" applyAlignment="1">
      <alignment vertical="center" wrapText="1"/>
    </xf>
    <xf numFmtId="0" fontId="6" fillId="8" borderId="1" xfId="2" quotePrefix="1" applyFont="1" applyFill="1" applyBorder="1" applyAlignment="1">
      <alignment horizontal="center" vertical="center" textRotation="90" wrapText="1"/>
    </xf>
    <xf numFmtId="0" fontId="13" fillId="8" borderId="2" xfId="2" applyFont="1" applyFill="1" applyBorder="1" applyAlignment="1">
      <alignment vertical="center"/>
    </xf>
    <xf numFmtId="0" fontId="13" fillId="8" borderId="3" xfId="2" applyFont="1" applyFill="1" applyBorder="1" applyAlignment="1">
      <alignment vertical="center"/>
    </xf>
    <xf numFmtId="0" fontId="14" fillId="8" borderId="1" xfId="2" applyFont="1" applyFill="1" applyBorder="1" applyAlignment="1">
      <alignment horizontal="center" vertical="center"/>
    </xf>
    <xf numFmtId="0" fontId="12" fillId="9" borderId="2" xfId="2" applyFont="1" applyFill="1" applyBorder="1" applyAlignment="1">
      <alignment vertical="center"/>
    </xf>
    <xf numFmtId="0" fontId="12" fillId="9" borderId="9" xfId="2" applyFont="1" applyFill="1" applyBorder="1" applyAlignment="1">
      <alignment vertical="center"/>
    </xf>
    <xf numFmtId="0" fontId="3" fillId="9" borderId="1" xfId="2" applyFont="1" applyFill="1" applyBorder="1" applyAlignment="1">
      <alignment horizontal="center" vertical="center"/>
    </xf>
    <xf numFmtId="0" fontId="7" fillId="9" borderId="3" xfId="2" quotePrefix="1" applyFont="1" applyFill="1" applyBorder="1" applyAlignment="1">
      <alignment horizontal="center" vertical="center"/>
    </xf>
    <xf numFmtId="0" fontId="3" fillId="9" borderId="2" xfId="2" applyFont="1" applyFill="1" applyBorder="1" applyAlignment="1">
      <alignment horizontal="center" vertical="center"/>
    </xf>
    <xf numFmtId="0" fontId="12" fillId="9" borderId="3" xfId="2" applyFont="1" applyFill="1" applyBorder="1" applyAlignment="1">
      <alignment vertical="center"/>
    </xf>
    <xf numFmtId="0" fontId="6" fillId="0" borderId="3" xfId="2" applyFont="1" applyFill="1" applyBorder="1" applyAlignment="1">
      <alignment horizontal="center" vertical="center" wrapText="1"/>
    </xf>
    <xf numFmtId="0" fontId="3" fillId="0" borderId="1" xfId="2" applyFont="1" applyFill="1" applyBorder="1" applyAlignment="1">
      <alignment horizontal="center" vertical="center" textRotation="180"/>
    </xf>
    <xf numFmtId="0" fontId="5" fillId="0" borderId="30" xfId="2" applyFont="1" applyFill="1" applyBorder="1" applyAlignment="1" applyProtection="1">
      <alignment horizontal="center" vertical="center"/>
      <protection locked="0"/>
    </xf>
    <xf numFmtId="0" fontId="3" fillId="0" borderId="2" xfId="2" applyFont="1" applyFill="1" applyBorder="1" applyAlignment="1">
      <alignment horizontal="center" vertical="center"/>
    </xf>
    <xf numFmtId="0" fontId="8" fillId="2" borderId="1" xfId="2" applyFont="1" applyFill="1" applyBorder="1" applyAlignment="1" applyProtection="1">
      <alignment horizontal="center" vertical="center"/>
      <protection locked="0"/>
    </xf>
    <xf numFmtId="0" fontId="3" fillId="2" borderId="1" xfId="2" applyFont="1" applyFill="1" applyBorder="1" applyAlignment="1" applyProtection="1">
      <alignment horizontal="center" vertical="center"/>
      <protection locked="0"/>
    </xf>
    <xf numFmtId="0" fontId="4" fillId="2" borderId="12" xfId="2" applyFont="1" applyFill="1" applyBorder="1" applyAlignment="1" applyProtection="1">
      <alignment horizontal="center" vertical="center"/>
      <protection locked="0"/>
    </xf>
    <xf numFmtId="0" fontId="3" fillId="3" borderId="1" xfId="2" applyFont="1" applyFill="1" applyBorder="1" applyAlignment="1">
      <alignment horizontal="center" vertical="center"/>
    </xf>
    <xf numFmtId="0" fontId="1" fillId="0" borderId="0" xfId="0" applyFont="1"/>
    <xf numFmtId="0" fontId="19" fillId="0" borderId="1" xfId="2" applyFont="1" applyFill="1" applyBorder="1" applyAlignment="1">
      <alignment horizontal="center" vertical="center"/>
    </xf>
    <xf numFmtId="0" fontId="6" fillId="9" borderId="2" xfId="2" applyFont="1" applyFill="1" applyBorder="1" applyAlignment="1">
      <alignment vertical="center"/>
    </xf>
    <xf numFmtId="1" fontId="0" fillId="2" borderId="21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27" xfId="0" applyNumberForma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Border="1"/>
    <xf numFmtId="49" fontId="0" fillId="0" borderId="27" xfId="0" applyNumberFormat="1" applyBorder="1" applyAlignment="1">
      <alignment horizontal="center"/>
    </xf>
    <xf numFmtId="1" fontId="0" fillId="0" borderId="17" xfId="0" applyNumberFormat="1" applyBorder="1" applyAlignment="1">
      <alignment horizontal="center"/>
    </xf>
    <xf numFmtId="49" fontId="0" fillId="0" borderId="17" xfId="0" applyNumberFormat="1" applyBorder="1" applyAlignment="1">
      <alignment horizontal="center"/>
    </xf>
    <xf numFmtId="0" fontId="0" fillId="0" borderId="17" xfId="0" applyBorder="1"/>
    <xf numFmtId="0" fontId="0" fillId="0" borderId="17" xfId="0" applyBorder="1" applyAlignment="1">
      <alignment horizontal="center"/>
    </xf>
    <xf numFmtId="14" fontId="0" fillId="0" borderId="27" xfId="0" applyNumberFormat="1" applyBorder="1" applyAlignment="1">
      <alignment horizontal="center"/>
    </xf>
    <xf numFmtId="0" fontId="10" fillId="5" borderId="31" xfId="2" applyFont="1" applyFill="1" applyBorder="1" applyAlignment="1" applyProtection="1">
      <alignment horizontal="center" vertical="center"/>
      <protection locked="0"/>
    </xf>
    <xf numFmtId="0" fontId="10" fillId="9" borderId="32" xfId="2" applyFont="1" applyFill="1" applyBorder="1" applyAlignment="1" applyProtection="1">
      <alignment horizontal="center" vertical="center"/>
      <protection locked="0"/>
    </xf>
    <xf numFmtId="0" fontId="6" fillId="0" borderId="2" xfId="2" quotePrefix="1" applyFont="1" applyFill="1" applyBorder="1" applyAlignment="1">
      <alignment horizontal="center" vertical="center" wrapText="1"/>
    </xf>
    <xf numFmtId="0" fontId="1" fillId="0" borderId="27" xfId="0" applyFont="1" applyBorder="1"/>
    <xf numFmtId="0" fontId="1" fillId="0" borderId="27" xfId="0" applyFont="1" applyBorder="1" applyAlignment="1">
      <alignment horizontal="center"/>
    </xf>
    <xf numFmtId="1" fontId="1" fillId="0" borderId="27" xfId="0" applyNumberFormat="1" applyFont="1" applyBorder="1" applyAlignment="1">
      <alignment horizontal="center"/>
    </xf>
    <xf numFmtId="0" fontId="5" fillId="5" borderId="30" xfId="2" applyFont="1" applyFill="1" applyBorder="1" applyAlignment="1" applyProtection="1">
      <alignment horizontal="center" vertical="center"/>
      <protection locked="0"/>
    </xf>
    <xf numFmtId="164" fontId="3" fillId="5" borderId="3" xfId="2" applyNumberFormat="1" applyFill="1" applyBorder="1" applyAlignment="1">
      <alignment horizontal="center" vertical="center"/>
    </xf>
    <xf numFmtId="0" fontId="3" fillId="5" borderId="1" xfId="2" applyFill="1" applyBorder="1" applyAlignment="1">
      <alignment vertical="center"/>
    </xf>
    <xf numFmtId="0" fontId="6" fillId="0" borderId="3" xfId="2" applyFont="1" applyFill="1" applyBorder="1" applyAlignment="1">
      <alignment horizontal="center" vertical="center" wrapText="1"/>
    </xf>
    <xf numFmtId="165" fontId="30" fillId="0" borderId="0" xfId="0" applyNumberFormat="1" applyFont="1"/>
    <xf numFmtId="0" fontId="4" fillId="0" borderId="2" xfId="2" applyFont="1" applyFill="1" applyBorder="1" applyAlignment="1">
      <alignment horizontal="center" vertical="center"/>
    </xf>
    <xf numFmtId="0" fontId="4" fillId="0" borderId="9" xfId="2" applyFont="1" applyFill="1" applyBorder="1" applyAlignment="1">
      <alignment horizontal="center" vertical="center"/>
    </xf>
    <xf numFmtId="0" fontId="3" fillId="9" borderId="2" xfId="2" applyFill="1" applyBorder="1" applyAlignment="1" applyProtection="1">
      <alignment horizontal="center" vertical="center"/>
      <protection locked="0"/>
    </xf>
    <xf numFmtId="0" fontId="3" fillId="9" borderId="9" xfId="2" applyFill="1" applyBorder="1" applyAlignment="1" applyProtection="1">
      <alignment horizontal="center" vertical="center"/>
      <protection locked="0"/>
    </xf>
    <xf numFmtId="0" fontId="3" fillId="6" borderId="2" xfId="2" applyFill="1" applyBorder="1" applyAlignment="1" applyProtection="1">
      <alignment horizontal="center" vertical="center"/>
      <protection locked="0"/>
    </xf>
    <xf numFmtId="0" fontId="3" fillId="6" borderId="9" xfId="2" applyFill="1" applyBorder="1" applyAlignment="1" applyProtection="1">
      <alignment horizontal="center" vertical="center"/>
      <protection locked="0"/>
    </xf>
    <xf numFmtId="0" fontId="6" fillId="8" borderId="19" xfId="2" applyFont="1" applyFill="1" applyBorder="1" applyAlignment="1" applyProtection="1">
      <alignment horizontal="center" vertical="center"/>
      <protection locked="0"/>
    </xf>
    <xf numFmtId="0" fontId="6" fillId="8" borderId="9" xfId="2" applyFont="1" applyFill="1" applyBorder="1" applyAlignment="1" applyProtection="1">
      <alignment horizontal="center" vertical="center"/>
      <protection locked="0"/>
    </xf>
    <xf numFmtId="0" fontId="5" fillId="8" borderId="22" xfId="2" applyFont="1" applyFill="1" applyBorder="1" applyAlignment="1" applyProtection="1">
      <alignment horizontal="center" vertical="center" textRotation="90" wrapText="1"/>
      <protection locked="0"/>
    </xf>
    <xf numFmtId="0" fontId="5" fillId="8" borderId="13" xfId="2" applyFont="1" applyFill="1" applyBorder="1" applyAlignment="1" applyProtection="1">
      <alignment horizontal="center" vertical="center" textRotation="90" wrapText="1"/>
      <protection locked="0"/>
    </xf>
    <xf numFmtId="0" fontId="5" fillId="8" borderId="6" xfId="2" applyFont="1" applyFill="1" applyBorder="1" applyAlignment="1" applyProtection="1">
      <alignment horizontal="center" vertical="center" textRotation="90" wrapText="1"/>
      <protection locked="0"/>
    </xf>
    <xf numFmtId="0" fontId="5" fillId="9" borderId="12" xfId="2" applyFont="1" applyFill="1" applyBorder="1" applyAlignment="1" applyProtection="1">
      <alignment horizontal="center" vertical="center" textRotation="90" wrapText="1"/>
      <protection locked="0"/>
    </xf>
    <xf numFmtId="0" fontId="5" fillId="9" borderId="27" xfId="2" applyFont="1" applyFill="1" applyBorder="1" applyAlignment="1" applyProtection="1">
      <alignment horizontal="center" vertical="center" textRotation="90" wrapText="1"/>
      <protection locked="0"/>
    </xf>
    <xf numFmtId="0" fontId="5" fillId="9" borderId="17" xfId="2" applyFont="1" applyFill="1" applyBorder="1" applyAlignment="1" applyProtection="1">
      <alignment horizontal="center" vertical="center" textRotation="90" wrapText="1"/>
      <protection locked="0"/>
    </xf>
    <xf numFmtId="0" fontId="5" fillId="6" borderId="12" xfId="2" applyFont="1" applyFill="1" applyBorder="1" applyAlignment="1" applyProtection="1">
      <alignment horizontal="center" vertical="center" textRotation="90" wrapText="1"/>
      <protection locked="0"/>
    </xf>
    <xf numFmtId="0" fontId="5" fillId="6" borderId="27" xfId="2" quotePrefix="1" applyFont="1" applyFill="1" applyBorder="1" applyAlignment="1" applyProtection="1">
      <alignment horizontal="center" vertical="center" textRotation="90" wrapText="1"/>
      <protection locked="0"/>
    </xf>
    <xf numFmtId="0" fontId="5" fillId="6" borderId="17" xfId="2" quotePrefix="1" applyFont="1" applyFill="1" applyBorder="1" applyAlignment="1" applyProtection="1">
      <alignment horizontal="center" vertical="center" textRotation="90" wrapText="1"/>
      <protection locked="0"/>
    </xf>
    <xf numFmtId="14" fontId="27" fillId="5" borderId="2" xfId="2" applyNumberFormat="1" applyFont="1" applyFill="1" applyBorder="1" applyAlignment="1" applyProtection="1">
      <alignment horizontal="center" vertical="center"/>
      <protection locked="0"/>
    </xf>
    <xf numFmtId="14" fontId="27" fillId="5" borderId="3" xfId="2" applyNumberFormat="1" applyFont="1" applyFill="1" applyBorder="1" applyAlignment="1" applyProtection="1">
      <alignment horizontal="center" vertical="center"/>
      <protection locked="0"/>
    </xf>
    <xf numFmtId="0" fontId="3" fillId="2" borderId="12" xfId="2" applyFont="1" applyFill="1" applyBorder="1" applyAlignment="1" applyProtection="1">
      <alignment horizontal="center" vertical="center" textRotation="90" wrapText="1"/>
      <protection locked="0"/>
    </xf>
    <xf numFmtId="0" fontId="3" fillId="2" borderId="27" xfId="2" quotePrefix="1" applyFill="1" applyBorder="1" applyAlignment="1" applyProtection="1">
      <alignment horizontal="center" vertical="center" textRotation="90" wrapText="1"/>
      <protection locked="0"/>
    </xf>
    <xf numFmtId="0" fontId="3" fillId="2" borderId="17" xfId="2" quotePrefix="1" applyFill="1" applyBorder="1" applyAlignment="1" applyProtection="1">
      <alignment horizontal="center" vertical="center" textRotation="90" wrapText="1"/>
      <protection locked="0"/>
    </xf>
    <xf numFmtId="22" fontId="25" fillId="2" borderId="21" xfId="2" applyNumberFormat="1" applyFont="1" applyFill="1" applyBorder="1" applyAlignment="1" applyProtection="1">
      <alignment horizontal="center" vertical="center"/>
      <protection locked="0"/>
    </xf>
    <xf numFmtId="22" fontId="25" fillId="2" borderId="22" xfId="2" applyNumberFormat="1" applyFont="1" applyFill="1" applyBorder="1" applyAlignment="1" applyProtection="1">
      <alignment horizontal="center" vertical="center"/>
      <protection locked="0"/>
    </xf>
    <xf numFmtId="22" fontId="24" fillId="2" borderId="7" xfId="2" applyNumberFormat="1" applyFont="1" applyFill="1" applyBorder="1" applyAlignment="1" applyProtection="1">
      <alignment horizontal="center" vertical="center"/>
      <protection locked="0"/>
    </xf>
    <xf numFmtId="22" fontId="24" fillId="2" borderId="6" xfId="2" applyNumberFormat="1" applyFont="1" applyFill="1" applyBorder="1" applyAlignment="1" applyProtection="1">
      <alignment horizontal="center" vertical="center"/>
      <protection locked="0"/>
    </xf>
    <xf numFmtId="0" fontId="7" fillId="0" borderId="0" xfId="2" applyFont="1" applyFill="1" applyBorder="1" applyAlignment="1">
      <alignment horizontal="center" vertical="center" wrapText="1"/>
    </xf>
    <xf numFmtId="164" fontId="19" fillId="0" borderId="9" xfId="2" applyNumberFormat="1" applyFont="1" applyFill="1" applyBorder="1" applyAlignment="1">
      <alignment horizontal="center" vertical="center"/>
    </xf>
    <xf numFmtId="0" fontId="3" fillId="9" borderId="21" xfId="2" applyFont="1" applyFill="1" applyBorder="1" applyAlignment="1">
      <alignment horizontal="center" vertical="center"/>
    </xf>
    <xf numFmtId="0" fontId="3" fillId="9" borderId="23" xfId="2" applyFont="1" applyFill="1" applyBorder="1" applyAlignment="1">
      <alignment horizontal="center" vertical="center"/>
    </xf>
    <xf numFmtId="0" fontId="3" fillId="9" borderId="22" xfId="2" applyFont="1" applyFill="1" applyBorder="1" applyAlignment="1">
      <alignment horizontal="center" vertical="center"/>
    </xf>
    <xf numFmtId="0" fontId="3" fillId="7" borderId="21" xfId="2" applyFont="1" applyFill="1" applyBorder="1" applyAlignment="1">
      <alignment horizontal="center" vertical="center"/>
    </xf>
    <xf numFmtId="0" fontId="3" fillId="7" borderId="23" xfId="2" applyFont="1" applyFill="1" applyBorder="1" applyAlignment="1">
      <alignment horizontal="center" vertical="center"/>
    </xf>
    <xf numFmtId="0" fontId="3" fillId="7" borderId="22" xfId="2" applyFont="1" applyFill="1" applyBorder="1" applyAlignment="1">
      <alignment horizontal="center" vertical="center"/>
    </xf>
    <xf numFmtId="0" fontId="5" fillId="8" borderId="12" xfId="2" applyFont="1" applyFill="1" applyBorder="1" applyAlignment="1" applyProtection="1">
      <alignment horizontal="center" vertical="center" textRotation="90" wrapText="1"/>
      <protection locked="0"/>
    </xf>
    <xf numFmtId="0" fontId="5" fillId="8" borderId="27" xfId="2" applyFont="1" applyFill="1" applyBorder="1" applyAlignment="1" applyProtection="1">
      <alignment horizontal="center" vertical="center" textRotation="90" wrapText="1"/>
      <protection locked="0"/>
    </xf>
    <xf numFmtId="0" fontId="5" fillId="8" borderId="17" xfId="2" applyFont="1" applyFill="1" applyBorder="1" applyAlignment="1" applyProtection="1">
      <alignment horizontal="center" vertical="center" textRotation="90" wrapText="1"/>
      <protection locked="0"/>
    </xf>
    <xf numFmtId="0" fontId="5" fillId="8" borderId="21" xfId="2" applyFont="1" applyFill="1" applyBorder="1" applyAlignment="1" applyProtection="1">
      <alignment horizontal="center" vertical="center" textRotation="90" wrapText="1"/>
      <protection locked="0"/>
    </xf>
    <xf numFmtId="0" fontId="5" fillId="8" borderId="28" xfId="2" applyFont="1" applyFill="1" applyBorder="1" applyAlignment="1" applyProtection="1">
      <alignment horizontal="center" vertical="center" textRotation="90" wrapText="1"/>
      <protection locked="0"/>
    </xf>
    <xf numFmtId="0" fontId="5" fillId="8" borderId="7" xfId="2" applyFont="1" applyFill="1" applyBorder="1" applyAlignment="1" applyProtection="1">
      <alignment horizontal="center" vertical="center" textRotation="90" wrapText="1"/>
      <protection locked="0"/>
    </xf>
    <xf numFmtId="164" fontId="3" fillId="0" borderId="22" xfId="2" applyNumberFormat="1" applyFont="1" applyFill="1" applyBorder="1" applyAlignment="1">
      <alignment horizontal="center" vertical="center" wrapText="1"/>
    </xf>
    <xf numFmtId="164" fontId="3" fillId="0" borderId="13" xfId="2" applyNumberFormat="1" applyFill="1" applyBorder="1" applyAlignment="1">
      <alignment horizontal="center" vertical="center" wrapText="1"/>
    </xf>
    <xf numFmtId="164" fontId="3" fillId="0" borderId="6" xfId="2" applyNumberFormat="1" applyFill="1" applyBorder="1" applyAlignment="1">
      <alignment horizontal="center" vertical="center" wrapText="1"/>
    </xf>
    <xf numFmtId="0" fontId="3" fillId="8" borderId="21" xfId="2" applyFont="1" applyFill="1" applyBorder="1" applyAlignment="1">
      <alignment horizontal="center" vertical="center"/>
    </xf>
    <xf numFmtId="0" fontId="3" fillId="8" borderId="23" xfId="2" applyFont="1" applyFill="1" applyBorder="1" applyAlignment="1">
      <alignment horizontal="center" vertical="center"/>
    </xf>
    <xf numFmtId="0" fontId="3" fillId="8" borderId="22" xfId="2" applyFont="1" applyFill="1" applyBorder="1" applyAlignment="1">
      <alignment horizontal="center" vertical="center"/>
    </xf>
    <xf numFmtId="0" fontId="5" fillId="6" borderId="22" xfId="2" quotePrefix="1" applyFont="1" applyFill="1" applyBorder="1" applyAlignment="1" applyProtection="1">
      <alignment horizontal="center" vertical="center" textRotation="90" wrapText="1"/>
      <protection locked="0"/>
    </xf>
    <xf numFmtId="0" fontId="5" fillId="6" borderId="13" xfId="2" quotePrefix="1" applyFont="1" applyFill="1" applyBorder="1" applyAlignment="1" applyProtection="1">
      <alignment horizontal="center" vertical="center" textRotation="90" wrapText="1"/>
      <protection locked="0"/>
    </xf>
    <xf numFmtId="0" fontId="5" fillId="6" borderId="6" xfId="2" quotePrefix="1" applyFont="1" applyFill="1" applyBorder="1" applyAlignment="1" applyProtection="1">
      <alignment horizontal="center" vertical="center" textRotation="90" wrapText="1"/>
      <protection locked="0"/>
    </xf>
    <xf numFmtId="0" fontId="5" fillId="6" borderId="22" xfId="2" applyFont="1" applyFill="1" applyBorder="1" applyAlignment="1" applyProtection="1">
      <alignment horizontal="center" vertical="center" textRotation="90" wrapText="1"/>
      <protection locked="0"/>
    </xf>
    <xf numFmtId="0" fontId="23" fillId="0" borderId="2" xfId="0" applyFont="1" applyBorder="1" applyAlignment="1">
      <alignment horizontal="center"/>
    </xf>
    <xf numFmtId="0" fontId="23" fillId="0" borderId="9" xfId="0" applyFont="1" applyBorder="1" applyAlignment="1">
      <alignment horizontal="center"/>
    </xf>
    <xf numFmtId="0" fontId="23" fillId="0" borderId="3" xfId="0" applyFont="1" applyBorder="1" applyAlignment="1">
      <alignment horizontal="center"/>
    </xf>
    <xf numFmtId="0" fontId="3" fillId="0" borderId="0" xfId="2" applyFont="1" applyAlignment="1">
      <alignment horizontal="center" vertical="justify"/>
    </xf>
    <xf numFmtId="0" fontId="6" fillId="0" borderId="9" xfId="2" applyFont="1" applyFill="1" applyBorder="1" applyAlignment="1">
      <alignment horizontal="center" vertical="center" wrapText="1"/>
    </xf>
    <xf numFmtId="0" fontId="6" fillId="0" borderId="3" xfId="2" applyFont="1" applyFill="1" applyBorder="1" applyAlignment="1">
      <alignment horizontal="center" vertical="center" wrapText="1"/>
    </xf>
    <xf numFmtId="0" fontId="13" fillId="0" borderId="2" xfId="2" applyFont="1" applyFill="1" applyBorder="1" applyAlignment="1">
      <alignment horizontal="center" vertical="center"/>
    </xf>
    <xf numFmtId="0" fontId="13" fillId="0" borderId="3" xfId="2" applyFont="1" applyFill="1" applyBorder="1" applyAlignment="1">
      <alignment horizontal="center" vertical="center"/>
    </xf>
  </cellXfs>
  <cellStyles count="3">
    <cellStyle name="Euro" xfId="1"/>
    <cellStyle name="Normal" xfId="0" builtinId="0"/>
    <cellStyle name="Normal_Gestion Tournois JP 2008" xfId="2"/>
  </cellStyles>
  <dxfs count="53">
    <dxf>
      <font>
        <b/>
        <i val="0"/>
        <condense val="0"/>
        <extend val="0"/>
        <color auto="1"/>
      </font>
      <fill>
        <patternFill>
          <bgColor indexed="15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15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15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ill>
        <patternFill>
          <bgColor rgb="FFFFC000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ill>
        <patternFill>
          <bgColor rgb="FFFFC000"/>
        </patternFill>
      </fill>
    </dxf>
    <dxf>
      <fill>
        <patternFill>
          <bgColor indexed="15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ill>
        <patternFill>
          <bgColor indexed="15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b/>
        <i val="0"/>
        <condense val="0"/>
        <extend val="0"/>
        <color indexed="10"/>
      </font>
      <fill>
        <patternFill>
          <bgColor rgb="FFFFC000"/>
        </patternFill>
      </fill>
    </dxf>
    <dxf>
      <font>
        <b/>
        <i val="0"/>
        <condense val="0"/>
        <extend val="0"/>
        <color indexed="10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indexed="29"/>
        </patternFill>
      </fill>
    </dxf>
    <dxf>
      <font>
        <condense val="0"/>
        <extend val="0"/>
        <color auto="1"/>
      </font>
      <fill>
        <patternFill>
          <bgColor indexed="15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indexed="12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28575</xdr:rowOff>
        </xdr:from>
        <xdr:to>
          <xdr:col>15</xdr:col>
          <xdr:colOff>676275</xdr:colOff>
          <xdr:row>0</xdr:row>
          <xdr:rowOff>352425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TRI LICENCIES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</xdr:colOff>
          <xdr:row>2</xdr:row>
          <xdr:rowOff>133350</xdr:rowOff>
        </xdr:from>
        <xdr:to>
          <xdr:col>3</xdr:col>
          <xdr:colOff>352425</xdr:colOff>
          <xdr:row>4</xdr:row>
          <xdr:rowOff>47625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PDF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9525</xdr:rowOff>
        </xdr:from>
        <xdr:to>
          <xdr:col>3</xdr:col>
          <xdr:colOff>514350</xdr:colOff>
          <xdr:row>1</xdr:row>
          <xdr:rowOff>66675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TRI ENGAGES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409575</xdr:colOff>
          <xdr:row>6</xdr:row>
          <xdr:rowOff>161925</xdr:rowOff>
        </xdr:from>
        <xdr:to>
          <xdr:col>22</xdr:col>
          <xdr:colOff>142875</xdr:colOff>
          <xdr:row>8</xdr:row>
          <xdr:rowOff>85725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Insertion Double 2400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409575</xdr:colOff>
          <xdr:row>9</xdr:row>
          <xdr:rowOff>161925</xdr:rowOff>
        </xdr:from>
        <xdr:to>
          <xdr:col>22</xdr:col>
          <xdr:colOff>142875</xdr:colOff>
          <xdr:row>11</xdr:row>
          <xdr:rowOff>85725</xdr:rowOff>
        </xdr:to>
        <xdr:sp macro="" textlink="">
          <xdr:nvSpPr>
            <xdr:cNvPr id="34819" name="Button 3" hidden="1">
              <a:extLst>
                <a:ext uri="{63B3BB69-23CF-44E3-9099-C40C66FF867C}">
                  <a14:compatExt spid="_x0000_s34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Tri Double 2400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323850</xdr:colOff>
          <xdr:row>8</xdr:row>
          <xdr:rowOff>295275</xdr:rowOff>
        </xdr:from>
        <xdr:to>
          <xdr:col>22</xdr:col>
          <xdr:colOff>47625</xdr:colOff>
          <xdr:row>10</xdr:row>
          <xdr:rowOff>9525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TRI Coupe Davis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Tti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oupe Davis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276225</xdr:colOff>
          <xdr:row>6</xdr:row>
          <xdr:rowOff>161925</xdr:rowOff>
        </xdr:from>
        <xdr:to>
          <xdr:col>22</xdr:col>
          <xdr:colOff>9525</xdr:colOff>
          <xdr:row>8</xdr:row>
          <xdr:rowOff>85725</xdr:rowOff>
        </xdr:to>
        <xdr:sp macro="" textlink="">
          <xdr:nvSpPr>
            <xdr:cNvPr id="43010" name="Button 2" hidden="1">
              <a:extLst>
                <a:ext uri="{63B3BB69-23CF-44E3-9099-C40C66FF867C}">
                  <a14:compatExt spid="_x0000_s430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Insertion Coupe Davis</a:t>
              </a: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200" b="1" i="0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4.bin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customProperty" Target="../customProperty5.bin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customProperty" Target="../customProperty6.bin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369"/>
  <sheetViews>
    <sheetView workbookViewId="0">
      <pane ySplit="1" topLeftCell="A20" activePane="bottomLeft" state="frozen"/>
      <selection pane="bottomLeft" activeCell="I22" sqref="I22"/>
    </sheetView>
  </sheetViews>
  <sheetFormatPr baseColWidth="10" defaultRowHeight="12.75" x14ac:dyDescent="0.2"/>
  <cols>
    <col min="1" max="1" width="12.140625" style="214" customWidth="1"/>
    <col min="2" max="2" width="15" style="117" customWidth="1"/>
    <col min="3" max="3" width="19.5703125" customWidth="1"/>
    <col min="4" max="4" width="19" customWidth="1"/>
    <col min="5" max="5" width="5.140625" style="12" customWidth="1"/>
    <col min="6" max="6" width="15.5703125" style="12" customWidth="1"/>
    <col min="7" max="7" width="5.85546875" customWidth="1"/>
    <col min="8" max="8" width="11.7109375" style="12" customWidth="1"/>
    <col min="9" max="9" width="36.140625" style="12" bestFit="1" customWidth="1"/>
    <col min="10" max="10" width="7.140625" style="12" customWidth="1"/>
    <col min="11" max="11" width="5.7109375" style="12" customWidth="1"/>
    <col min="12" max="12" width="9.42578125" style="12" customWidth="1"/>
    <col min="13" max="13" width="9.140625" style="12" customWidth="1"/>
    <col min="14" max="14" width="6" customWidth="1"/>
    <col min="18" max="18" width="7.140625" customWidth="1"/>
  </cols>
  <sheetData>
    <row r="1" spans="1:19" ht="35.25" customHeight="1" x14ac:dyDescent="0.2">
      <c r="A1" s="213" t="s">
        <v>29</v>
      </c>
      <c r="B1" s="118" t="s">
        <v>24</v>
      </c>
      <c r="C1" s="103" t="s">
        <v>25</v>
      </c>
      <c r="D1" s="102" t="s">
        <v>26</v>
      </c>
      <c r="E1" s="115" t="s">
        <v>27</v>
      </c>
      <c r="F1" s="115" t="s">
        <v>28</v>
      </c>
      <c r="G1" s="103" t="s">
        <v>30</v>
      </c>
      <c r="H1" s="115" t="s">
        <v>41</v>
      </c>
      <c r="I1" s="104" t="s">
        <v>51</v>
      </c>
      <c r="J1" s="104" t="s">
        <v>86</v>
      </c>
      <c r="K1" s="115" t="s">
        <v>82</v>
      </c>
      <c r="L1" s="104" t="s">
        <v>82</v>
      </c>
      <c r="M1" s="131" t="s">
        <v>87</v>
      </c>
      <c r="Q1" s="210" t="s">
        <v>828</v>
      </c>
      <c r="S1">
        <f>COUNTIF(J:J,"P")</f>
        <v>44</v>
      </c>
    </row>
    <row r="2" spans="1:19" x14ac:dyDescent="0.2">
      <c r="A2" s="229">
        <v>11</v>
      </c>
      <c r="B2" s="216">
        <v>3330067</v>
      </c>
      <c r="C2" s="227" t="s">
        <v>562</v>
      </c>
      <c r="D2" s="227" t="s">
        <v>150</v>
      </c>
      <c r="E2" s="228" t="s">
        <v>80</v>
      </c>
      <c r="F2" s="223">
        <v>28480</v>
      </c>
      <c r="G2" s="217"/>
      <c r="H2" s="216">
        <v>500</v>
      </c>
      <c r="I2" s="227" t="s">
        <v>194</v>
      </c>
      <c r="J2" s="227" t="s">
        <v>18</v>
      </c>
      <c r="K2" s="227" t="s">
        <v>136</v>
      </c>
      <c r="L2" s="217">
        <v>-40</v>
      </c>
      <c r="M2" s="217"/>
    </row>
    <row r="3" spans="1:19" x14ac:dyDescent="0.2">
      <c r="A3" s="229">
        <v>13</v>
      </c>
      <c r="B3" s="216">
        <v>3330067</v>
      </c>
      <c r="C3" s="227" t="s">
        <v>641</v>
      </c>
      <c r="D3" s="227" t="s">
        <v>837</v>
      </c>
      <c r="E3" s="228" t="s">
        <v>80</v>
      </c>
      <c r="F3" s="223"/>
      <c r="G3" s="217"/>
      <c r="H3" s="216">
        <v>500</v>
      </c>
      <c r="I3" s="227" t="s">
        <v>194</v>
      </c>
      <c r="J3" s="227" t="s">
        <v>18</v>
      </c>
      <c r="K3" s="227" t="s">
        <v>58</v>
      </c>
      <c r="L3" s="217">
        <v>-12</v>
      </c>
      <c r="M3" s="217"/>
    </row>
    <row r="4" spans="1:19" x14ac:dyDescent="0.2">
      <c r="A4" s="229">
        <v>14</v>
      </c>
      <c r="B4" s="216">
        <v>3330067</v>
      </c>
      <c r="C4" s="227" t="s">
        <v>641</v>
      </c>
      <c r="D4" s="227" t="s">
        <v>187</v>
      </c>
      <c r="E4" s="228" t="s">
        <v>80</v>
      </c>
      <c r="F4" s="223"/>
      <c r="G4" s="217"/>
      <c r="H4" s="216">
        <v>500</v>
      </c>
      <c r="I4" s="227" t="s">
        <v>194</v>
      </c>
      <c r="J4" s="227" t="s">
        <v>18</v>
      </c>
      <c r="K4" s="227" t="s">
        <v>58</v>
      </c>
      <c r="L4" s="217">
        <v>-12</v>
      </c>
      <c r="M4" s="217"/>
    </row>
    <row r="5" spans="1:19" x14ac:dyDescent="0.2">
      <c r="A5" s="215">
        <v>25</v>
      </c>
      <c r="B5" s="216">
        <v>19020001</v>
      </c>
      <c r="C5" s="217" t="s">
        <v>556</v>
      </c>
      <c r="D5" s="217" t="s">
        <v>170</v>
      </c>
      <c r="E5" s="216" t="s">
        <v>74</v>
      </c>
      <c r="F5" s="223">
        <v>23446</v>
      </c>
      <c r="G5" s="217"/>
      <c r="H5" s="216">
        <v>1026</v>
      </c>
      <c r="I5" s="217" t="s">
        <v>238</v>
      </c>
      <c r="J5" s="217" t="s">
        <v>21</v>
      </c>
      <c r="K5" s="217" t="s">
        <v>143</v>
      </c>
      <c r="L5" s="217">
        <v>-60</v>
      </c>
      <c r="M5" s="217"/>
    </row>
    <row r="6" spans="1:19" x14ac:dyDescent="0.2">
      <c r="A6" s="215">
        <v>62</v>
      </c>
      <c r="B6" s="216">
        <v>9060001</v>
      </c>
      <c r="C6" s="217" t="s">
        <v>495</v>
      </c>
      <c r="D6" s="217" t="s">
        <v>147</v>
      </c>
      <c r="E6" s="216" t="s">
        <v>80</v>
      </c>
      <c r="F6" s="223">
        <v>22616</v>
      </c>
      <c r="G6" s="217"/>
      <c r="H6" s="216">
        <v>1103</v>
      </c>
      <c r="I6" s="217" t="s">
        <v>206</v>
      </c>
      <c r="J6" s="217" t="s">
        <v>21</v>
      </c>
      <c r="K6" s="217" t="s">
        <v>143</v>
      </c>
      <c r="L6" s="217">
        <v>-60</v>
      </c>
      <c r="M6" s="217"/>
    </row>
    <row r="7" spans="1:19" x14ac:dyDescent="0.2">
      <c r="A7" s="215">
        <v>97</v>
      </c>
      <c r="B7" s="216">
        <v>22090001</v>
      </c>
      <c r="C7" s="217" t="s">
        <v>503</v>
      </c>
      <c r="D7" s="217" t="s">
        <v>330</v>
      </c>
      <c r="E7" s="216" t="s">
        <v>80</v>
      </c>
      <c r="F7" s="223">
        <v>25368</v>
      </c>
      <c r="G7" s="217"/>
      <c r="H7" s="216">
        <v>940</v>
      </c>
      <c r="I7" s="217" t="s">
        <v>242</v>
      </c>
      <c r="J7" s="217" t="s">
        <v>21</v>
      </c>
      <c r="K7" s="217" t="s">
        <v>136</v>
      </c>
      <c r="L7" s="217">
        <v>-50</v>
      </c>
      <c r="M7" s="217"/>
    </row>
    <row r="8" spans="1:19" x14ac:dyDescent="0.2">
      <c r="A8" s="215">
        <v>111</v>
      </c>
      <c r="B8" s="216">
        <v>1010063</v>
      </c>
      <c r="C8" s="217" t="s">
        <v>504</v>
      </c>
      <c r="D8" s="217" t="s">
        <v>214</v>
      </c>
      <c r="E8" s="216" t="s">
        <v>80</v>
      </c>
      <c r="F8" s="223">
        <v>22012</v>
      </c>
      <c r="G8" s="217"/>
      <c r="H8" s="216">
        <v>603</v>
      </c>
      <c r="I8" s="217" t="s">
        <v>276</v>
      </c>
      <c r="J8" s="217" t="s">
        <v>21</v>
      </c>
      <c r="K8" s="217" t="s">
        <v>143</v>
      </c>
      <c r="L8" s="217">
        <v>-60</v>
      </c>
      <c r="M8" s="217"/>
    </row>
    <row r="9" spans="1:19" x14ac:dyDescent="0.2">
      <c r="A9" s="215">
        <v>135</v>
      </c>
      <c r="B9" s="216">
        <v>1010001</v>
      </c>
      <c r="C9" s="217" t="s">
        <v>498</v>
      </c>
      <c r="D9" s="217" t="s">
        <v>283</v>
      </c>
      <c r="E9" s="216" t="s">
        <v>80</v>
      </c>
      <c r="F9" s="223">
        <v>22149</v>
      </c>
      <c r="G9" s="217"/>
      <c r="H9" s="216">
        <v>1438</v>
      </c>
      <c r="I9" s="217" t="s">
        <v>348</v>
      </c>
      <c r="J9" s="217" t="s">
        <v>21</v>
      </c>
      <c r="K9" s="217" t="s">
        <v>143</v>
      </c>
      <c r="L9" s="217">
        <v>-60</v>
      </c>
      <c r="M9" s="216"/>
    </row>
    <row r="10" spans="1:19" x14ac:dyDescent="0.2">
      <c r="A10" s="215">
        <v>141</v>
      </c>
      <c r="B10" s="216">
        <v>17140052</v>
      </c>
      <c r="C10" s="217" t="s">
        <v>373</v>
      </c>
      <c r="D10" s="217" t="s">
        <v>261</v>
      </c>
      <c r="E10" s="216" t="s">
        <v>80</v>
      </c>
      <c r="F10" s="223">
        <v>23401</v>
      </c>
      <c r="G10" s="217"/>
      <c r="H10" s="216">
        <v>1481</v>
      </c>
      <c r="I10" s="217" t="s">
        <v>375</v>
      </c>
      <c r="J10" s="217" t="s">
        <v>21</v>
      </c>
      <c r="K10" s="217" t="s">
        <v>143</v>
      </c>
      <c r="L10" s="217">
        <v>-60</v>
      </c>
      <c r="M10" s="217"/>
    </row>
    <row r="11" spans="1:19" x14ac:dyDescent="0.2">
      <c r="A11" s="215">
        <v>166</v>
      </c>
      <c r="B11" s="216">
        <v>1010020</v>
      </c>
      <c r="C11" s="217" t="s">
        <v>696</v>
      </c>
      <c r="D11" s="217" t="s">
        <v>310</v>
      </c>
      <c r="E11" s="216" t="s">
        <v>80</v>
      </c>
      <c r="F11" s="223">
        <v>23695</v>
      </c>
      <c r="G11" s="217"/>
      <c r="H11" s="216">
        <v>1249</v>
      </c>
      <c r="I11" s="217" t="s">
        <v>159</v>
      </c>
      <c r="J11" s="217" t="s">
        <v>21</v>
      </c>
      <c r="K11" s="217" t="s">
        <v>143</v>
      </c>
      <c r="L11" s="217">
        <v>-60</v>
      </c>
      <c r="M11" s="217"/>
    </row>
    <row r="12" spans="1:19" x14ac:dyDescent="0.2">
      <c r="A12" s="215">
        <v>197</v>
      </c>
      <c r="B12" s="216">
        <v>1690031</v>
      </c>
      <c r="C12" s="217" t="s">
        <v>614</v>
      </c>
      <c r="D12" s="217" t="s">
        <v>258</v>
      </c>
      <c r="E12" s="216" t="s">
        <v>80</v>
      </c>
      <c r="F12" s="223">
        <v>25524</v>
      </c>
      <c r="G12" s="217"/>
      <c r="H12" s="216">
        <v>1242</v>
      </c>
      <c r="I12" s="217" t="s">
        <v>352</v>
      </c>
      <c r="J12" s="217" t="s">
        <v>21</v>
      </c>
      <c r="K12" s="217" t="s">
        <v>136</v>
      </c>
      <c r="L12" s="217">
        <v>-50</v>
      </c>
      <c r="M12" s="217"/>
    </row>
    <row r="13" spans="1:19" x14ac:dyDescent="0.2">
      <c r="A13" s="215">
        <v>234</v>
      </c>
      <c r="B13" s="216">
        <v>14230067</v>
      </c>
      <c r="C13" s="217" t="s">
        <v>509</v>
      </c>
      <c r="D13" s="217" t="s">
        <v>156</v>
      </c>
      <c r="E13" s="216" t="s">
        <v>80</v>
      </c>
      <c r="F13" s="223">
        <v>20273</v>
      </c>
      <c r="G13" s="217"/>
      <c r="H13" s="216">
        <v>1248</v>
      </c>
      <c r="I13" s="217" t="s">
        <v>382</v>
      </c>
      <c r="J13" s="217" t="s">
        <v>21</v>
      </c>
      <c r="K13" s="217" t="s">
        <v>143</v>
      </c>
      <c r="L13" s="217">
        <v>-60</v>
      </c>
      <c r="M13" s="217"/>
    </row>
    <row r="14" spans="1:19" x14ac:dyDescent="0.2">
      <c r="A14" s="215">
        <v>249</v>
      </c>
      <c r="B14" s="216">
        <v>19020003</v>
      </c>
      <c r="C14" s="217" t="s">
        <v>523</v>
      </c>
      <c r="D14" s="217" t="s">
        <v>201</v>
      </c>
      <c r="E14" s="216" t="s">
        <v>80</v>
      </c>
      <c r="F14" s="223">
        <v>23794</v>
      </c>
      <c r="G14" s="217"/>
      <c r="H14" s="216">
        <v>1265</v>
      </c>
      <c r="I14" s="217" t="s">
        <v>482</v>
      </c>
      <c r="J14" s="217" t="s">
        <v>21</v>
      </c>
      <c r="K14" s="217" t="s">
        <v>136</v>
      </c>
      <c r="L14" s="217">
        <v>-50</v>
      </c>
      <c r="M14" s="217"/>
    </row>
    <row r="15" spans="1:19" x14ac:dyDescent="0.2">
      <c r="A15" s="215">
        <v>268</v>
      </c>
      <c r="B15" s="216">
        <v>1260001</v>
      </c>
      <c r="C15" s="217" t="s">
        <v>568</v>
      </c>
      <c r="D15" s="217" t="s">
        <v>171</v>
      </c>
      <c r="E15" s="216" t="s">
        <v>80</v>
      </c>
      <c r="F15" s="223">
        <v>24175</v>
      </c>
      <c r="G15" s="217"/>
      <c r="H15" s="216">
        <v>945</v>
      </c>
      <c r="I15" s="217" t="s">
        <v>338</v>
      </c>
      <c r="J15" s="217" t="s">
        <v>21</v>
      </c>
      <c r="K15" s="217" t="s">
        <v>136</v>
      </c>
      <c r="L15" s="217">
        <v>-50</v>
      </c>
      <c r="M15" s="217"/>
    </row>
    <row r="16" spans="1:19" x14ac:dyDescent="0.2">
      <c r="A16" s="215">
        <v>382</v>
      </c>
      <c r="B16" s="216">
        <v>5030035</v>
      </c>
      <c r="C16" s="217" t="s">
        <v>356</v>
      </c>
      <c r="D16" s="217" t="s">
        <v>285</v>
      </c>
      <c r="E16" s="216" t="s">
        <v>80</v>
      </c>
      <c r="F16" s="223">
        <v>24126</v>
      </c>
      <c r="G16" s="217"/>
      <c r="H16" s="216">
        <v>1372</v>
      </c>
      <c r="I16" s="217" t="s">
        <v>189</v>
      </c>
      <c r="J16" s="217" t="s">
        <v>21</v>
      </c>
      <c r="K16" s="217" t="s">
        <v>136</v>
      </c>
      <c r="L16" s="217">
        <v>-50</v>
      </c>
      <c r="M16" s="216"/>
    </row>
    <row r="17" spans="1:13" x14ac:dyDescent="0.2">
      <c r="A17" s="215">
        <v>402</v>
      </c>
      <c r="B17" s="216">
        <v>3400001</v>
      </c>
      <c r="C17" s="217" t="s">
        <v>433</v>
      </c>
      <c r="D17" s="217" t="s">
        <v>209</v>
      </c>
      <c r="E17" s="216" t="s">
        <v>80</v>
      </c>
      <c r="F17" s="223">
        <v>23887</v>
      </c>
      <c r="G17" s="217"/>
      <c r="H17" s="216">
        <v>1220</v>
      </c>
      <c r="I17" s="217" t="s">
        <v>133</v>
      </c>
      <c r="J17" s="217" t="s">
        <v>21</v>
      </c>
      <c r="K17" s="217" t="s">
        <v>136</v>
      </c>
      <c r="L17" s="217">
        <v>-50</v>
      </c>
      <c r="M17" s="217"/>
    </row>
    <row r="18" spans="1:13" x14ac:dyDescent="0.2">
      <c r="A18" s="215">
        <v>409</v>
      </c>
      <c r="B18" s="216">
        <v>3400001</v>
      </c>
      <c r="C18" s="217" t="s">
        <v>526</v>
      </c>
      <c r="D18" s="217" t="s">
        <v>215</v>
      </c>
      <c r="E18" s="216" t="s">
        <v>80</v>
      </c>
      <c r="F18" s="223">
        <v>24383</v>
      </c>
      <c r="G18" s="217"/>
      <c r="H18" s="216">
        <v>1310</v>
      </c>
      <c r="I18" s="217" t="s">
        <v>133</v>
      </c>
      <c r="J18" s="217" t="s">
        <v>21</v>
      </c>
      <c r="K18" s="217" t="s">
        <v>136</v>
      </c>
      <c r="L18" s="217">
        <v>-50</v>
      </c>
      <c r="M18" s="217"/>
    </row>
    <row r="19" spans="1:13" x14ac:dyDescent="0.2">
      <c r="A19" s="215">
        <v>422</v>
      </c>
      <c r="B19" s="216">
        <v>1420163</v>
      </c>
      <c r="C19" s="217" t="s">
        <v>496</v>
      </c>
      <c r="D19" s="217" t="s">
        <v>147</v>
      </c>
      <c r="E19" s="216" t="s">
        <v>80</v>
      </c>
      <c r="F19" s="223">
        <v>23873</v>
      </c>
      <c r="G19" s="217"/>
      <c r="H19" s="216">
        <v>1535</v>
      </c>
      <c r="I19" s="217" t="s">
        <v>797</v>
      </c>
      <c r="J19" s="217" t="s">
        <v>21</v>
      </c>
      <c r="K19" s="217" t="s">
        <v>136</v>
      </c>
      <c r="L19" s="217">
        <v>-50</v>
      </c>
      <c r="M19" s="217"/>
    </row>
    <row r="20" spans="1:13" x14ac:dyDescent="0.2">
      <c r="A20" s="215">
        <v>429</v>
      </c>
      <c r="B20" s="216">
        <v>1420078</v>
      </c>
      <c r="C20" s="217" t="s">
        <v>687</v>
      </c>
      <c r="D20" s="217" t="s">
        <v>455</v>
      </c>
      <c r="E20" s="216" t="s">
        <v>80</v>
      </c>
      <c r="F20" s="223">
        <v>25166</v>
      </c>
      <c r="G20" s="217"/>
      <c r="H20" s="216">
        <v>845</v>
      </c>
      <c r="I20" s="217" t="s">
        <v>438</v>
      </c>
      <c r="J20" s="217" t="s">
        <v>21</v>
      </c>
      <c r="K20" s="217" t="s">
        <v>136</v>
      </c>
      <c r="L20" s="217">
        <v>-50</v>
      </c>
      <c r="M20" s="217"/>
    </row>
    <row r="21" spans="1:13" x14ac:dyDescent="0.2">
      <c r="A21" s="215">
        <v>472</v>
      </c>
      <c r="B21" s="216">
        <v>9040005</v>
      </c>
      <c r="C21" s="217" t="s">
        <v>634</v>
      </c>
      <c r="D21" s="217" t="s">
        <v>228</v>
      </c>
      <c r="E21" s="216" t="s">
        <v>80</v>
      </c>
      <c r="F21" s="223">
        <v>25466</v>
      </c>
      <c r="G21" s="217"/>
      <c r="H21" s="216">
        <v>1153</v>
      </c>
      <c r="I21" s="217" t="s">
        <v>422</v>
      </c>
      <c r="J21" s="217" t="s">
        <v>21</v>
      </c>
      <c r="K21" s="217" t="s">
        <v>136</v>
      </c>
      <c r="L21" s="217">
        <v>-50</v>
      </c>
      <c r="M21" s="217"/>
    </row>
    <row r="22" spans="1:13" x14ac:dyDescent="0.2">
      <c r="A22" s="215">
        <v>638</v>
      </c>
      <c r="B22" s="216">
        <v>9060001</v>
      </c>
      <c r="C22" s="217" t="s">
        <v>733</v>
      </c>
      <c r="D22" s="217" t="s">
        <v>339</v>
      </c>
      <c r="E22" s="216" t="s">
        <v>74</v>
      </c>
      <c r="F22" s="223">
        <v>22146</v>
      </c>
      <c r="G22" s="217"/>
      <c r="H22" s="216">
        <v>524</v>
      </c>
      <c r="I22" s="217" t="s">
        <v>206</v>
      </c>
      <c r="J22" s="217" t="s">
        <v>21</v>
      </c>
      <c r="K22" s="217" t="s">
        <v>143</v>
      </c>
      <c r="L22" s="217">
        <v>-60</v>
      </c>
      <c r="M22" s="216"/>
    </row>
    <row r="23" spans="1:13" x14ac:dyDescent="0.2">
      <c r="A23" s="215">
        <v>645</v>
      </c>
      <c r="B23" s="216">
        <v>3640001</v>
      </c>
      <c r="C23" s="217" t="s">
        <v>394</v>
      </c>
      <c r="D23" s="217" t="s">
        <v>302</v>
      </c>
      <c r="E23" s="216" t="s">
        <v>80</v>
      </c>
      <c r="F23" s="223">
        <v>20392</v>
      </c>
      <c r="G23" s="217"/>
      <c r="H23" s="216">
        <v>1522</v>
      </c>
      <c r="I23" s="217" t="s">
        <v>326</v>
      </c>
      <c r="J23" s="217" t="s">
        <v>21</v>
      </c>
      <c r="K23" s="217" t="s">
        <v>143</v>
      </c>
      <c r="L23" s="217">
        <v>-60</v>
      </c>
      <c r="M23" s="217"/>
    </row>
    <row r="24" spans="1:13" x14ac:dyDescent="0.2">
      <c r="A24" s="215">
        <v>656</v>
      </c>
      <c r="B24" s="216">
        <v>22310019</v>
      </c>
      <c r="C24" s="217" t="s">
        <v>484</v>
      </c>
      <c r="D24" s="217" t="s">
        <v>172</v>
      </c>
      <c r="E24" s="216" t="s">
        <v>80</v>
      </c>
      <c r="F24" s="223">
        <v>26015</v>
      </c>
      <c r="G24" s="217"/>
      <c r="H24" s="216">
        <v>1443</v>
      </c>
      <c r="I24" s="217" t="s">
        <v>345</v>
      </c>
      <c r="J24" s="217" t="s">
        <v>21</v>
      </c>
      <c r="K24" s="217" t="s">
        <v>136</v>
      </c>
      <c r="L24" s="217">
        <v>-50</v>
      </c>
      <c r="M24" s="217"/>
    </row>
    <row r="25" spans="1:13" x14ac:dyDescent="0.2">
      <c r="A25" s="215">
        <v>693</v>
      </c>
      <c r="B25" s="216">
        <v>9060119</v>
      </c>
      <c r="C25" s="217" t="s">
        <v>594</v>
      </c>
      <c r="D25" s="217" t="s">
        <v>214</v>
      </c>
      <c r="E25" s="216" t="s">
        <v>80</v>
      </c>
      <c r="F25" s="223">
        <v>24255</v>
      </c>
      <c r="G25" s="217"/>
      <c r="H25" s="216">
        <v>1154</v>
      </c>
      <c r="I25" s="217" t="s">
        <v>791</v>
      </c>
      <c r="J25" s="217" t="s">
        <v>21</v>
      </c>
      <c r="K25" s="217" t="s">
        <v>136</v>
      </c>
      <c r="L25" s="217">
        <v>-50</v>
      </c>
      <c r="M25" s="217"/>
    </row>
    <row r="26" spans="1:13" x14ac:dyDescent="0.2">
      <c r="A26" s="215">
        <v>830</v>
      </c>
      <c r="B26" s="216">
        <v>8080004</v>
      </c>
      <c r="C26" s="217" t="s">
        <v>462</v>
      </c>
      <c r="D26" s="217" t="s">
        <v>463</v>
      </c>
      <c r="E26" s="216" t="s">
        <v>80</v>
      </c>
      <c r="F26" s="223">
        <v>25728</v>
      </c>
      <c r="G26" s="217"/>
      <c r="H26" s="216">
        <v>1524</v>
      </c>
      <c r="I26" s="217" t="s">
        <v>460</v>
      </c>
      <c r="J26" s="217" t="s">
        <v>21</v>
      </c>
      <c r="K26" s="217" t="s">
        <v>136</v>
      </c>
      <c r="L26" s="217">
        <v>-50</v>
      </c>
      <c r="M26" s="216"/>
    </row>
    <row r="27" spans="1:13" x14ac:dyDescent="0.2">
      <c r="A27" s="215">
        <v>835</v>
      </c>
      <c r="B27" s="216">
        <v>8080035</v>
      </c>
      <c r="C27" s="217" t="s">
        <v>544</v>
      </c>
      <c r="D27" s="217" t="s">
        <v>332</v>
      </c>
      <c r="E27" s="216" t="s">
        <v>80</v>
      </c>
      <c r="F27" s="223">
        <v>20584</v>
      </c>
      <c r="G27" s="217"/>
      <c r="H27" s="216">
        <v>1076</v>
      </c>
      <c r="I27" s="217" t="s">
        <v>257</v>
      </c>
      <c r="J27" s="217" t="s">
        <v>21</v>
      </c>
      <c r="K27" s="217" t="s">
        <v>143</v>
      </c>
      <c r="L27" s="217">
        <v>-60</v>
      </c>
      <c r="M27" s="217"/>
    </row>
    <row r="28" spans="1:13" x14ac:dyDescent="0.2">
      <c r="A28" s="215">
        <v>838</v>
      </c>
      <c r="B28" s="216">
        <v>8080004</v>
      </c>
      <c r="C28" s="217" t="s">
        <v>569</v>
      </c>
      <c r="D28" s="217" t="s">
        <v>243</v>
      </c>
      <c r="E28" s="216" t="s">
        <v>80</v>
      </c>
      <c r="F28" s="223">
        <v>23209</v>
      </c>
      <c r="G28" s="217"/>
      <c r="H28" s="216">
        <v>1648</v>
      </c>
      <c r="I28" s="217" t="s">
        <v>460</v>
      </c>
      <c r="J28" s="217" t="s">
        <v>21</v>
      </c>
      <c r="K28" s="217" t="s">
        <v>143</v>
      </c>
      <c r="L28" s="217">
        <v>-60</v>
      </c>
      <c r="M28" s="216"/>
    </row>
    <row r="29" spans="1:13" x14ac:dyDescent="0.2">
      <c r="A29" s="215">
        <v>843</v>
      </c>
      <c r="B29" s="216">
        <v>9840001</v>
      </c>
      <c r="C29" s="217" t="s">
        <v>452</v>
      </c>
      <c r="D29" s="217" t="s">
        <v>215</v>
      </c>
      <c r="E29" s="216" t="s">
        <v>80</v>
      </c>
      <c r="F29" s="223">
        <v>23181</v>
      </c>
      <c r="G29" s="217"/>
      <c r="H29" s="216">
        <v>1532</v>
      </c>
      <c r="I29" s="217" t="s">
        <v>357</v>
      </c>
      <c r="J29" s="217" t="s">
        <v>21</v>
      </c>
      <c r="K29" s="217" t="s">
        <v>143</v>
      </c>
      <c r="L29" s="217">
        <v>-60</v>
      </c>
      <c r="M29" s="216"/>
    </row>
    <row r="30" spans="1:13" x14ac:dyDescent="0.2">
      <c r="A30" s="215">
        <v>905</v>
      </c>
      <c r="B30" s="216">
        <v>11900046</v>
      </c>
      <c r="C30" s="217" t="s">
        <v>520</v>
      </c>
      <c r="D30" s="217" t="s">
        <v>200</v>
      </c>
      <c r="E30" s="216" t="s">
        <v>80</v>
      </c>
      <c r="F30" s="223">
        <v>20834</v>
      </c>
      <c r="G30" s="217"/>
      <c r="H30" s="216">
        <v>911</v>
      </c>
      <c r="I30" s="217" t="s">
        <v>468</v>
      </c>
      <c r="J30" s="217" t="s">
        <v>21</v>
      </c>
      <c r="K30" s="217" t="s">
        <v>143</v>
      </c>
      <c r="L30" s="217">
        <v>-60</v>
      </c>
      <c r="M30" s="217"/>
    </row>
    <row r="31" spans="1:13" x14ac:dyDescent="0.2">
      <c r="A31" s="215">
        <v>908</v>
      </c>
      <c r="B31" s="216">
        <v>11900046</v>
      </c>
      <c r="C31" s="217" t="s">
        <v>794</v>
      </c>
      <c r="D31" s="217" t="s">
        <v>146</v>
      </c>
      <c r="E31" s="216" t="s">
        <v>80</v>
      </c>
      <c r="F31" s="223">
        <v>22170</v>
      </c>
      <c r="G31" s="217"/>
      <c r="H31" s="216">
        <v>1020</v>
      </c>
      <c r="I31" s="217" t="s">
        <v>468</v>
      </c>
      <c r="J31" s="217" t="s">
        <v>21</v>
      </c>
      <c r="K31" s="217" t="s">
        <v>143</v>
      </c>
      <c r="L31" s="217">
        <v>-60</v>
      </c>
      <c r="M31" s="217"/>
    </row>
    <row r="32" spans="1:13" x14ac:dyDescent="0.2">
      <c r="A32" s="215">
        <v>919</v>
      </c>
      <c r="B32" s="216">
        <v>12910004</v>
      </c>
      <c r="C32" s="217" t="s">
        <v>653</v>
      </c>
      <c r="D32" s="217" t="s">
        <v>303</v>
      </c>
      <c r="E32" s="216" t="s">
        <v>80</v>
      </c>
      <c r="F32" s="223">
        <v>21026</v>
      </c>
      <c r="G32" s="217"/>
      <c r="H32" s="216">
        <v>1018</v>
      </c>
      <c r="I32" s="217" t="s">
        <v>347</v>
      </c>
      <c r="J32" s="217" t="s">
        <v>21</v>
      </c>
      <c r="K32" s="217" t="s">
        <v>143</v>
      </c>
      <c r="L32" s="217">
        <v>-60</v>
      </c>
      <c r="M32" s="217"/>
    </row>
    <row r="33" spans="1:13" x14ac:dyDescent="0.2">
      <c r="A33" s="215">
        <v>932</v>
      </c>
      <c r="B33" s="216">
        <v>12930001</v>
      </c>
      <c r="C33" s="217" t="s">
        <v>445</v>
      </c>
      <c r="D33" s="217" t="s">
        <v>446</v>
      </c>
      <c r="E33" s="216" t="s">
        <v>80</v>
      </c>
      <c r="F33" s="223">
        <v>21422</v>
      </c>
      <c r="G33" s="217">
        <v>0</v>
      </c>
      <c r="H33" s="216">
        <v>549</v>
      </c>
      <c r="I33" s="217" t="s">
        <v>402</v>
      </c>
      <c r="J33" s="217" t="s">
        <v>21</v>
      </c>
      <c r="K33" s="217" t="s">
        <v>143</v>
      </c>
      <c r="L33" s="217">
        <v>-60</v>
      </c>
      <c r="M33" s="217"/>
    </row>
    <row r="34" spans="1:13" x14ac:dyDescent="0.2">
      <c r="A34" s="215">
        <v>934</v>
      </c>
      <c r="B34" s="216">
        <v>22090002</v>
      </c>
      <c r="C34" s="217" t="s">
        <v>565</v>
      </c>
      <c r="D34" s="217" t="s">
        <v>241</v>
      </c>
      <c r="E34" s="216" t="s">
        <v>80</v>
      </c>
      <c r="F34" s="223">
        <v>21532</v>
      </c>
      <c r="G34" s="217"/>
      <c r="H34" s="216">
        <v>939</v>
      </c>
      <c r="I34" s="217" t="s">
        <v>480</v>
      </c>
      <c r="J34" s="217" t="s">
        <v>21</v>
      </c>
      <c r="K34" s="217" t="s">
        <v>143</v>
      </c>
      <c r="L34" s="217">
        <v>-60</v>
      </c>
      <c r="M34" s="217"/>
    </row>
    <row r="35" spans="1:13" x14ac:dyDescent="0.2">
      <c r="A35" s="215">
        <v>1067</v>
      </c>
      <c r="B35" s="216">
        <v>8100002</v>
      </c>
      <c r="C35" s="217" t="s">
        <v>656</v>
      </c>
      <c r="D35" s="217" t="s">
        <v>211</v>
      </c>
      <c r="E35" s="216" t="s">
        <v>80</v>
      </c>
      <c r="F35" s="223">
        <v>21817</v>
      </c>
      <c r="G35" s="217"/>
      <c r="H35" s="216">
        <v>1468</v>
      </c>
      <c r="I35" s="217" t="s">
        <v>419</v>
      </c>
      <c r="J35" s="217" t="s">
        <v>21</v>
      </c>
      <c r="K35" s="217" t="s">
        <v>143</v>
      </c>
      <c r="L35" s="217">
        <v>-60</v>
      </c>
      <c r="M35" s="216"/>
    </row>
    <row r="36" spans="1:13" x14ac:dyDescent="0.2">
      <c r="A36" s="215">
        <v>1100</v>
      </c>
      <c r="B36" s="216">
        <v>1010069</v>
      </c>
      <c r="C36" s="217" t="s">
        <v>649</v>
      </c>
      <c r="D36" s="217" t="s">
        <v>148</v>
      </c>
      <c r="E36" s="216" t="s">
        <v>80</v>
      </c>
      <c r="F36" s="223">
        <v>25908</v>
      </c>
      <c r="G36" s="217"/>
      <c r="H36" s="216">
        <v>1584</v>
      </c>
      <c r="I36" s="217" t="s">
        <v>405</v>
      </c>
      <c r="J36" s="217" t="s">
        <v>21</v>
      </c>
      <c r="K36" s="217" t="s">
        <v>136</v>
      </c>
      <c r="L36" s="217">
        <v>-50</v>
      </c>
      <c r="M36" s="216"/>
    </row>
    <row r="37" spans="1:13" x14ac:dyDescent="0.2">
      <c r="A37" s="215">
        <v>1108</v>
      </c>
      <c r="B37" s="216">
        <v>1010023</v>
      </c>
      <c r="C37" s="217" t="s">
        <v>704</v>
      </c>
      <c r="D37" s="217" t="s">
        <v>157</v>
      </c>
      <c r="E37" s="216" t="s">
        <v>80</v>
      </c>
      <c r="F37" s="223">
        <v>21129</v>
      </c>
      <c r="G37" s="217"/>
      <c r="H37" s="216">
        <v>1013</v>
      </c>
      <c r="I37" s="217" t="s">
        <v>464</v>
      </c>
      <c r="J37" s="217" t="s">
        <v>21</v>
      </c>
      <c r="K37" s="217" t="s">
        <v>143</v>
      </c>
      <c r="L37" s="217">
        <v>-60</v>
      </c>
      <c r="M37" s="217"/>
    </row>
    <row r="38" spans="1:13" x14ac:dyDescent="0.2">
      <c r="A38" s="215">
        <v>1109</v>
      </c>
      <c r="B38" s="216">
        <v>1010069</v>
      </c>
      <c r="C38" s="217" t="s">
        <v>707</v>
      </c>
      <c r="D38" s="217" t="s">
        <v>208</v>
      </c>
      <c r="E38" s="216" t="s">
        <v>80</v>
      </c>
      <c r="F38" s="223">
        <v>24387</v>
      </c>
      <c r="G38" s="217"/>
      <c r="H38" s="216">
        <v>1560</v>
      </c>
      <c r="I38" s="217" t="s">
        <v>405</v>
      </c>
      <c r="J38" s="217" t="s">
        <v>21</v>
      </c>
      <c r="K38" s="217" t="s">
        <v>136</v>
      </c>
      <c r="L38" s="217">
        <v>-50</v>
      </c>
      <c r="M38" s="217"/>
    </row>
    <row r="39" spans="1:13" x14ac:dyDescent="0.2">
      <c r="A39" s="215">
        <v>1113</v>
      </c>
      <c r="B39" s="216">
        <v>1010071</v>
      </c>
      <c r="C39" s="217" t="s">
        <v>722</v>
      </c>
      <c r="D39" s="217" t="s">
        <v>211</v>
      </c>
      <c r="E39" s="216" t="s">
        <v>80</v>
      </c>
      <c r="F39" s="223">
        <v>21969</v>
      </c>
      <c r="G39" s="217"/>
      <c r="H39" s="216">
        <v>1047</v>
      </c>
      <c r="I39" s="217" t="s">
        <v>362</v>
      </c>
      <c r="J39" s="217" t="s">
        <v>21</v>
      </c>
      <c r="K39" s="217" t="s">
        <v>143</v>
      </c>
      <c r="L39" s="217">
        <v>-60</v>
      </c>
      <c r="M39" s="216"/>
    </row>
    <row r="40" spans="1:13" x14ac:dyDescent="0.2">
      <c r="A40" s="215">
        <v>1152</v>
      </c>
      <c r="B40" s="216">
        <v>1010060</v>
      </c>
      <c r="C40" s="217" t="s">
        <v>536</v>
      </c>
      <c r="D40" s="217" t="s">
        <v>145</v>
      </c>
      <c r="E40" s="216" t="s">
        <v>74</v>
      </c>
      <c r="F40" s="223">
        <v>24425</v>
      </c>
      <c r="G40" s="217"/>
      <c r="H40" s="216">
        <v>1346</v>
      </c>
      <c r="I40" s="217" t="s">
        <v>436</v>
      </c>
      <c r="J40" s="217" t="s">
        <v>21</v>
      </c>
      <c r="K40" s="217" t="s">
        <v>136</v>
      </c>
      <c r="L40" s="217">
        <v>-50</v>
      </c>
      <c r="M40" s="216"/>
    </row>
    <row r="41" spans="1:13" x14ac:dyDescent="0.2">
      <c r="A41" s="215">
        <v>1178</v>
      </c>
      <c r="B41" s="216">
        <v>1010020</v>
      </c>
      <c r="C41" s="217" t="s">
        <v>548</v>
      </c>
      <c r="D41" s="217" t="s">
        <v>183</v>
      </c>
      <c r="E41" s="216" t="s">
        <v>80</v>
      </c>
      <c r="F41" s="223">
        <v>27142</v>
      </c>
      <c r="G41" s="217"/>
      <c r="H41" s="216">
        <v>1310</v>
      </c>
      <c r="I41" s="217" t="s">
        <v>159</v>
      </c>
      <c r="J41" s="217" t="s">
        <v>21</v>
      </c>
      <c r="K41" s="217" t="s">
        <v>136</v>
      </c>
      <c r="L41" s="217">
        <v>-50</v>
      </c>
      <c r="M41" s="217"/>
    </row>
    <row r="42" spans="1:13" x14ac:dyDescent="0.2">
      <c r="A42" s="215">
        <v>1188</v>
      </c>
      <c r="B42" s="216">
        <v>11390007</v>
      </c>
      <c r="C42" s="217" t="s">
        <v>598</v>
      </c>
      <c r="D42" s="217" t="s">
        <v>160</v>
      </c>
      <c r="E42" s="216" t="s">
        <v>80</v>
      </c>
      <c r="F42" s="223">
        <v>27368</v>
      </c>
      <c r="G42" s="217">
        <v>0</v>
      </c>
      <c r="H42" s="216">
        <v>1429</v>
      </c>
      <c r="I42" s="217" t="s">
        <v>374</v>
      </c>
      <c r="J42" s="217" t="s">
        <v>21</v>
      </c>
      <c r="K42" s="217" t="s">
        <v>136</v>
      </c>
      <c r="L42" s="217">
        <v>-50</v>
      </c>
      <c r="M42" s="217"/>
    </row>
    <row r="43" spans="1:13" x14ac:dyDescent="0.2">
      <c r="A43" s="215">
        <v>1208</v>
      </c>
      <c r="B43" s="216">
        <v>1010020</v>
      </c>
      <c r="C43" s="217" t="s">
        <v>650</v>
      </c>
      <c r="D43" s="217" t="s">
        <v>260</v>
      </c>
      <c r="E43" s="216" t="s">
        <v>80</v>
      </c>
      <c r="F43" s="223">
        <v>20625</v>
      </c>
      <c r="G43" s="217"/>
      <c r="H43" s="216">
        <v>891</v>
      </c>
      <c r="I43" s="217" t="s">
        <v>159</v>
      </c>
      <c r="J43" s="217" t="s">
        <v>21</v>
      </c>
      <c r="K43" s="217" t="s">
        <v>143</v>
      </c>
      <c r="L43" s="217">
        <v>-60</v>
      </c>
      <c r="M43" s="216"/>
    </row>
    <row r="44" spans="1:13" x14ac:dyDescent="0.2">
      <c r="A44" s="215">
        <v>1211</v>
      </c>
      <c r="B44" s="216">
        <v>1010020</v>
      </c>
      <c r="C44" s="217" t="s">
        <v>672</v>
      </c>
      <c r="D44" s="217" t="s">
        <v>245</v>
      </c>
      <c r="E44" s="216" t="s">
        <v>80</v>
      </c>
      <c r="F44" s="223">
        <v>23171</v>
      </c>
      <c r="G44" s="217"/>
      <c r="H44" s="216">
        <v>958</v>
      </c>
      <c r="I44" s="217" t="s">
        <v>159</v>
      </c>
      <c r="J44" s="217" t="s">
        <v>21</v>
      </c>
      <c r="K44" s="217" t="s">
        <v>143</v>
      </c>
      <c r="L44" s="217">
        <v>-60</v>
      </c>
      <c r="M44" s="217"/>
    </row>
    <row r="45" spans="1:13" x14ac:dyDescent="0.2">
      <c r="A45" s="215">
        <v>1229</v>
      </c>
      <c r="B45" s="216">
        <v>1010027</v>
      </c>
      <c r="C45" s="217" t="s">
        <v>645</v>
      </c>
      <c r="D45" s="217" t="s">
        <v>204</v>
      </c>
      <c r="E45" s="216" t="s">
        <v>80</v>
      </c>
      <c r="F45" s="223">
        <v>21083</v>
      </c>
      <c r="G45" s="217"/>
      <c r="H45" s="216">
        <v>1261</v>
      </c>
      <c r="I45" s="217" t="s">
        <v>372</v>
      </c>
      <c r="J45" s="217" t="s">
        <v>21</v>
      </c>
      <c r="K45" s="217" t="s">
        <v>143</v>
      </c>
      <c r="L45" s="217">
        <v>-60</v>
      </c>
      <c r="M45" s="217"/>
    </row>
    <row r="46" spans="1:13" x14ac:dyDescent="0.2">
      <c r="A46" s="215">
        <v>1230</v>
      </c>
      <c r="B46" s="216">
        <v>1010027</v>
      </c>
      <c r="C46" s="217" t="s">
        <v>645</v>
      </c>
      <c r="D46" s="217" t="s">
        <v>180</v>
      </c>
      <c r="E46" s="216" t="s">
        <v>80</v>
      </c>
      <c r="F46" s="223">
        <v>20265</v>
      </c>
      <c r="G46" s="217"/>
      <c r="H46" s="216">
        <v>1038</v>
      </c>
      <c r="I46" s="217" t="s">
        <v>372</v>
      </c>
      <c r="J46" s="217" t="s">
        <v>21</v>
      </c>
      <c r="K46" s="217" t="s">
        <v>143</v>
      </c>
      <c r="L46" s="217">
        <v>-60</v>
      </c>
      <c r="M46" s="217"/>
    </row>
    <row r="47" spans="1:13" x14ac:dyDescent="0.2">
      <c r="A47" s="215">
        <v>1337</v>
      </c>
      <c r="B47" s="216">
        <v>1010031</v>
      </c>
      <c r="C47" s="217" t="s">
        <v>590</v>
      </c>
      <c r="D47" s="217" t="s">
        <v>172</v>
      </c>
      <c r="E47" s="216" t="s">
        <v>80</v>
      </c>
      <c r="F47" s="223">
        <v>28402</v>
      </c>
      <c r="G47" s="217"/>
      <c r="H47" s="216">
        <v>1648</v>
      </c>
      <c r="I47" s="217" t="s">
        <v>385</v>
      </c>
      <c r="J47" s="217" t="s">
        <v>21</v>
      </c>
      <c r="K47" s="217" t="s">
        <v>27</v>
      </c>
      <c r="L47" s="217">
        <v>-40</v>
      </c>
      <c r="M47" s="217"/>
    </row>
    <row r="48" spans="1:13" x14ac:dyDescent="0.2">
      <c r="A48" s="215">
        <v>1341</v>
      </c>
      <c r="B48" s="216">
        <v>6710051</v>
      </c>
      <c r="C48" s="217" t="s">
        <v>590</v>
      </c>
      <c r="D48" s="217" t="s">
        <v>244</v>
      </c>
      <c r="E48" s="216" t="s">
        <v>80</v>
      </c>
      <c r="F48" s="223">
        <v>27175</v>
      </c>
      <c r="G48" s="217"/>
      <c r="H48" s="216">
        <v>1260</v>
      </c>
      <c r="I48" s="217" t="s">
        <v>287</v>
      </c>
      <c r="J48" s="217" t="s">
        <v>21</v>
      </c>
      <c r="K48" s="217" t="s">
        <v>136</v>
      </c>
      <c r="L48" s="217">
        <v>-50</v>
      </c>
      <c r="M48" s="217"/>
    </row>
    <row r="49" spans="1:13" x14ac:dyDescent="0.2">
      <c r="A49" s="215">
        <v>1350</v>
      </c>
      <c r="B49" s="216">
        <v>9130158</v>
      </c>
      <c r="C49" s="217" t="s">
        <v>473</v>
      </c>
      <c r="D49" s="217" t="s">
        <v>208</v>
      </c>
      <c r="E49" s="216" t="s">
        <v>80</v>
      </c>
      <c r="F49" s="223">
        <v>22863</v>
      </c>
      <c r="G49" s="217"/>
      <c r="H49" s="216">
        <v>1441</v>
      </c>
      <c r="I49" s="217" t="s">
        <v>328</v>
      </c>
      <c r="J49" s="217" t="s">
        <v>21</v>
      </c>
      <c r="K49" s="217" t="s">
        <v>143</v>
      </c>
      <c r="L49" s="217">
        <v>-60</v>
      </c>
      <c r="M49" s="217"/>
    </row>
    <row r="50" spans="1:13" x14ac:dyDescent="0.2">
      <c r="A50" s="215">
        <v>1391</v>
      </c>
      <c r="B50" s="216">
        <v>9130004</v>
      </c>
      <c r="C50" s="217" t="s">
        <v>603</v>
      </c>
      <c r="D50" s="217" t="s">
        <v>302</v>
      </c>
      <c r="E50" s="216" t="s">
        <v>80</v>
      </c>
      <c r="F50" s="223">
        <v>24676</v>
      </c>
      <c r="G50" s="217"/>
      <c r="H50" s="216">
        <v>500</v>
      </c>
      <c r="I50" s="217" t="s">
        <v>291</v>
      </c>
      <c r="J50" s="217" t="s">
        <v>21</v>
      </c>
      <c r="K50" s="217" t="s">
        <v>136</v>
      </c>
      <c r="L50" s="217">
        <v>-50</v>
      </c>
      <c r="M50" s="217"/>
    </row>
    <row r="51" spans="1:13" x14ac:dyDescent="0.2">
      <c r="A51" s="215">
        <v>1420</v>
      </c>
      <c r="B51" s="216">
        <v>17140167</v>
      </c>
      <c r="C51" s="217" t="s">
        <v>486</v>
      </c>
      <c r="D51" s="217" t="s">
        <v>211</v>
      </c>
      <c r="E51" s="216" t="s">
        <v>80</v>
      </c>
      <c r="F51" s="223">
        <v>22282</v>
      </c>
      <c r="G51" s="217"/>
      <c r="H51" s="216">
        <v>1086</v>
      </c>
      <c r="I51" s="217" t="s">
        <v>384</v>
      </c>
      <c r="J51" s="217" t="s">
        <v>21</v>
      </c>
      <c r="K51" s="217" t="s">
        <v>143</v>
      </c>
      <c r="L51" s="217">
        <v>-60</v>
      </c>
      <c r="M51" s="216"/>
    </row>
    <row r="52" spans="1:13" x14ac:dyDescent="0.2">
      <c r="A52" s="215">
        <v>1434</v>
      </c>
      <c r="B52" s="216">
        <v>1010017</v>
      </c>
      <c r="C52" s="217" t="s">
        <v>709</v>
      </c>
      <c r="D52" s="217" t="s">
        <v>147</v>
      </c>
      <c r="E52" s="216" t="s">
        <v>80</v>
      </c>
      <c r="F52" s="223">
        <v>22972</v>
      </c>
      <c r="G52" s="217"/>
      <c r="H52" s="216">
        <v>904</v>
      </c>
      <c r="I52" s="217" t="s">
        <v>397</v>
      </c>
      <c r="J52" s="217" t="s">
        <v>21</v>
      </c>
      <c r="K52" s="217" t="s">
        <v>143</v>
      </c>
      <c r="L52" s="217">
        <v>-60</v>
      </c>
      <c r="M52" s="217"/>
    </row>
    <row r="53" spans="1:13" x14ac:dyDescent="0.2">
      <c r="A53" s="215">
        <v>1449</v>
      </c>
      <c r="B53" s="216">
        <v>17140072</v>
      </c>
      <c r="C53" s="217" t="s">
        <v>744</v>
      </c>
      <c r="D53" s="217" t="s">
        <v>167</v>
      </c>
      <c r="E53" s="216" t="s">
        <v>74</v>
      </c>
      <c r="F53" s="223">
        <v>25097</v>
      </c>
      <c r="G53" s="217"/>
      <c r="H53" s="216">
        <v>500</v>
      </c>
      <c r="I53" s="217" t="s">
        <v>378</v>
      </c>
      <c r="J53" s="217" t="s">
        <v>21</v>
      </c>
      <c r="K53" s="217" t="s">
        <v>136</v>
      </c>
      <c r="L53" s="217">
        <v>-50</v>
      </c>
      <c r="M53" s="216"/>
    </row>
    <row r="54" spans="1:13" x14ac:dyDescent="0.2">
      <c r="A54" s="215">
        <v>1455</v>
      </c>
      <c r="B54" s="216">
        <v>17140202</v>
      </c>
      <c r="C54" s="217" t="s">
        <v>751</v>
      </c>
      <c r="D54" s="217" t="s">
        <v>172</v>
      </c>
      <c r="E54" s="216" t="s">
        <v>80</v>
      </c>
      <c r="F54" s="223">
        <v>23727</v>
      </c>
      <c r="G54" s="217"/>
      <c r="H54" s="216">
        <v>1113</v>
      </c>
      <c r="I54" s="217" t="s">
        <v>377</v>
      </c>
      <c r="J54" s="217" t="s">
        <v>21</v>
      </c>
      <c r="K54" s="217" t="s">
        <v>143</v>
      </c>
      <c r="L54" s="217">
        <v>-60</v>
      </c>
      <c r="M54" s="217"/>
    </row>
    <row r="55" spans="1:13" x14ac:dyDescent="0.2">
      <c r="A55" s="215">
        <v>1473</v>
      </c>
      <c r="B55" s="216">
        <v>17140174</v>
      </c>
      <c r="C55" s="217" t="s">
        <v>690</v>
      </c>
      <c r="D55" s="217" t="s">
        <v>196</v>
      </c>
      <c r="E55" s="216" t="s">
        <v>80</v>
      </c>
      <c r="F55" s="223">
        <v>24116</v>
      </c>
      <c r="G55" s="217"/>
      <c r="H55" s="216">
        <v>1318</v>
      </c>
      <c r="I55" s="217" t="s">
        <v>425</v>
      </c>
      <c r="J55" s="217" t="s">
        <v>21</v>
      </c>
      <c r="K55" s="217" t="s">
        <v>136</v>
      </c>
      <c r="L55" s="217">
        <v>-50</v>
      </c>
      <c r="M55" s="217"/>
    </row>
    <row r="56" spans="1:13" x14ac:dyDescent="0.2">
      <c r="A56" s="215">
        <v>1511</v>
      </c>
      <c r="B56" s="216">
        <v>5150303</v>
      </c>
      <c r="C56" s="217" t="s">
        <v>691</v>
      </c>
      <c r="D56" s="217" t="s">
        <v>185</v>
      </c>
      <c r="E56" s="216" t="s">
        <v>80</v>
      </c>
      <c r="F56" s="223">
        <v>26926</v>
      </c>
      <c r="G56" s="217"/>
      <c r="H56" s="216">
        <v>941</v>
      </c>
      <c r="I56" s="217" t="s">
        <v>404</v>
      </c>
      <c r="J56" s="217" t="s">
        <v>21</v>
      </c>
      <c r="K56" s="217" t="s">
        <v>136</v>
      </c>
      <c r="L56" s="217">
        <v>-50</v>
      </c>
      <c r="M56" s="217"/>
    </row>
    <row r="57" spans="1:13" x14ac:dyDescent="0.2">
      <c r="A57" s="215">
        <v>1523</v>
      </c>
      <c r="B57" s="216">
        <v>5150303</v>
      </c>
      <c r="C57" s="217" t="s">
        <v>506</v>
      </c>
      <c r="D57" s="217" t="s">
        <v>147</v>
      </c>
      <c r="E57" s="216" t="s">
        <v>80</v>
      </c>
      <c r="F57" s="223">
        <v>20583</v>
      </c>
      <c r="G57" s="217"/>
      <c r="H57" s="216">
        <v>1210</v>
      </c>
      <c r="I57" s="217" t="s">
        <v>404</v>
      </c>
      <c r="J57" s="217" t="s">
        <v>21</v>
      </c>
      <c r="K57" s="217" t="s">
        <v>143</v>
      </c>
      <c r="L57" s="217">
        <v>-60</v>
      </c>
      <c r="M57" s="217"/>
    </row>
    <row r="58" spans="1:13" x14ac:dyDescent="0.2">
      <c r="A58" s="215">
        <v>1538</v>
      </c>
      <c r="B58" s="216">
        <v>1010023</v>
      </c>
      <c r="C58" s="217" t="s">
        <v>478</v>
      </c>
      <c r="D58" s="217" t="s">
        <v>271</v>
      </c>
      <c r="E58" s="216" t="s">
        <v>80</v>
      </c>
      <c r="F58" s="223">
        <v>22211</v>
      </c>
      <c r="G58" s="217"/>
      <c r="H58" s="216">
        <v>1213</v>
      </c>
      <c r="I58" s="217" t="s">
        <v>464</v>
      </c>
      <c r="J58" s="217" t="s">
        <v>21</v>
      </c>
      <c r="K58" s="217" t="s">
        <v>143</v>
      </c>
      <c r="L58" s="217">
        <v>-60</v>
      </c>
      <c r="M58" s="217"/>
    </row>
    <row r="59" spans="1:13" x14ac:dyDescent="0.2">
      <c r="A59" s="215">
        <v>1545</v>
      </c>
      <c r="B59" s="216">
        <v>5150148</v>
      </c>
      <c r="C59" s="217" t="s">
        <v>678</v>
      </c>
      <c r="D59" s="217" t="s">
        <v>180</v>
      </c>
      <c r="E59" s="216" t="s">
        <v>80</v>
      </c>
      <c r="F59" s="223">
        <v>20437</v>
      </c>
      <c r="G59" s="217"/>
      <c r="H59" s="216">
        <v>819</v>
      </c>
      <c r="I59" s="217" t="s">
        <v>359</v>
      </c>
      <c r="J59" s="217" t="s">
        <v>21</v>
      </c>
      <c r="K59" s="217" t="s">
        <v>143</v>
      </c>
      <c r="L59" s="217">
        <v>-60</v>
      </c>
      <c r="M59" s="217"/>
    </row>
    <row r="60" spans="1:13" x14ac:dyDescent="0.2">
      <c r="A60" s="215">
        <v>1559</v>
      </c>
      <c r="B60" s="216">
        <v>1010044</v>
      </c>
      <c r="C60" s="217" t="s">
        <v>514</v>
      </c>
      <c r="D60" s="217" t="s">
        <v>263</v>
      </c>
      <c r="E60" s="216" t="s">
        <v>80</v>
      </c>
      <c r="F60" s="223">
        <v>22378</v>
      </c>
      <c r="G60" s="217"/>
      <c r="H60" s="216">
        <v>1113</v>
      </c>
      <c r="I60" s="217" t="s">
        <v>336</v>
      </c>
      <c r="J60" s="217" t="s">
        <v>21</v>
      </c>
      <c r="K60" s="217" t="s">
        <v>143</v>
      </c>
      <c r="L60" s="217">
        <v>-60</v>
      </c>
      <c r="M60" s="217"/>
    </row>
    <row r="61" spans="1:13" x14ac:dyDescent="0.2">
      <c r="A61" s="215">
        <v>1582</v>
      </c>
      <c r="B61" s="216">
        <v>5150304</v>
      </c>
      <c r="C61" s="217" t="s">
        <v>533</v>
      </c>
      <c r="D61" s="217" t="s">
        <v>534</v>
      </c>
      <c r="E61" s="216" t="s">
        <v>80</v>
      </c>
      <c r="F61" s="223">
        <v>20321</v>
      </c>
      <c r="G61" s="217">
        <v>0</v>
      </c>
      <c r="H61" s="216">
        <v>775</v>
      </c>
      <c r="I61" s="217" t="s">
        <v>787</v>
      </c>
      <c r="J61" s="217" t="s">
        <v>21</v>
      </c>
      <c r="K61" s="217" t="s">
        <v>143</v>
      </c>
      <c r="L61" s="217">
        <v>-60</v>
      </c>
      <c r="M61" s="217"/>
    </row>
    <row r="62" spans="1:13" x14ac:dyDescent="0.2">
      <c r="A62" s="215">
        <v>1620</v>
      </c>
      <c r="B62" s="216">
        <v>1690212</v>
      </c>
      <c r="C62" s="217" t="s">
        <v>577</v>
      </c>
      <c r="D62" s="217" t="s">
        <v>302</v>
      </c>
      <c r="E62" s="216" t="s">
        <v>80</v>
      </c>
      <c r="F62" s="223">
        <v>20534</v>
      </c>
      <c r="G62" s="217"/>
      <c r="H62" s="216">
        <v>819</v>
      </c>
      <c r="I62" s="217" t="s">
        <v>508</v>
      </c>
      <c r="J62" s="217" t="s">
        <v>21</v>
      </c>
      <c r="K62" s="217" t="s">
        <v>143</v>
      </c>
      <c r="L62" s="217">
        <v>-60</v>
      </c>
      <c r="M62" s="216"/>
    </row>
    <row r="63" spans="1:13" x14ac:dyDescent="0.2">
      <c r="A63" s="215">
        <v>1627</v>
      </c>
      <c r="B63" s="216">
        <v>20160003</v>
      </c>
      <c r="C63" s="217" t="s">
        <v>756</v>
      </c>
      <c r="D63" s="217" t="s">
        <v>146</v>
      </c>
      <c r="E63" s="216" t="s">
        <v>80</v>
      </c>
      <c r="F63" s="223">
        <v>21018</v>
      </c>
      <c r="G63" s="217"/>
      <c r="H63" s="216">
        <v>500</v>
      </c>
      <c r="I63" s="217" t="s">
        <v>389</v>
      </c>
      <c r="J63" s="217" t="s">
        <v>21</v>
      </c>
      <c r="K63" s="217" t="s">
        <v>143</v>
      </c>
      <c r="L63" s="217">
        <v>-60</v>
      </c>
      <c r="M63" s="217"/>
    </row>
    <row r="64" spans="1:13" x14ac:dyDescent="0.2">
      <c r="A64" s="215">
        <v>1740</v>
      </c>
      <c r="B64" s="216">
        <v>1010073</v>
      </c>
      <c r="C64" s="217" t="s">
        <v>478</v>
      </c>
      <c r="D64" s="217" t="s">
        <v>300</v>
      </c>
      <c r="E64" s="216" t="s">
        <v>80</v>
      </c>
      <c r="F64" s="223">
        <v>20219</v>
      </c>
      <c r="G64" s="217"/>
      <c r="H64" s="216">
        <v>977</v>
      </c>
      <c r="I64" s="217" t="s">
        <v>430</v>
      </c>
      <c r="J64" s="217" t="s">
        <v>21</v>
      </c>
      <c r="K64" s="217" t="s">
        <v>143</v>
      </c>
      <c r="L64" s="217">
        <v>-60</v>
      </c>
      <c r="M64" s="217"/>
    </row>
    <row r="65" spans="1:13" x14ac:dyDescent="0.2">
      <c r="A65" s="215">
        <v>1744</v>
      </c>
      <c r="B65" s="216">
        <v>20170003</v>
      </c>
      <c r="C65" s="217" t="s">
        <v>458</v>
      </c>
      <c r="D65" s="217" t="s">
        <v>249</v>
      </c>
      <c r="E65" s="216" t="s">
        <v>80</v>
      </c>
      <c r="F65" s="223">
        <v>22462</v>
      </c>
      <c r="G65" s="217"/>
      <c r="H65" s="216">
        <v>1120</v>
      </c>
      <c r="I65" s="217" t="s">
        <v>459</v>
      </c>
      <c r="J65" s="217" t="s">
        <v>21</v>
      </c>
      <c r="K65" s="217" t="s">
        <v>143</v>
      </c>
      <c r="L65" s="217">
        <v>-60</v>
      </c>
      <c r="M65" s="217"/>
    </row>
    <row r="66" spans="1:13" x14ac:dyDescent="0.2">
      <c r="A66" s="215">
        <v>1794</v>
      </c>
      <c r="B66" s="216">
        <v>1010004</v>
      </c>
      <c r="C66" s="217" t="s">
        <v>369</v>
      </c>
      <c r="D66" s="217" t="s">
        <v>305</v>
      </c>
      <c r="E66" s="216" t="s">
        <v>80</v>
      </c>
      <c r="F66" s="223">
        <v>20730</v>
      </c>
      <c r="G66" s="217"/>
      <c r="H66" s="216">
        <v>859</v>
      </c>
      <c r="I66" s="217" t="s">
        <v>370</v>
      </c>
      <c r="J66" s="217" t="s">
        <v>21</v>
      </c>
      <c r="K66" s="217" t="s">
        <v>143</v>
      </c>
      <c r="L66" s="217">
        <v>-60</v>
      </c>
      <c r="M66" s="217"/>
    </row>
    <row r="67" spans="1:13" x14ac:dyDescent="0.2">
      <c r="A67" s="215">
        <v>1799</v>
      </c>
      <c r="B67" s="216">
        <v>20170005</v>
      </c>
      <c r="C67" s="217" t="s">
        <v>703</v>
      </c>
      <c r="D67" s="217" t="s">
        <v>165</v>
      </c>
      <c r="E67" s="216" t="s">
        <v>80</v>
      </c>
      <c r="F67" s="223">
        <v>22876</v>
      </c>
      <c r="G67" s="217"/>
      <c r="H67" s="216">
        <v>1085</v>
      </c>
      <c r="I67" s="217" t="s">
        <v>439</v>
      </c>
      <c r="J67" s="217" t="s">
        <v>21</v>
      </c>
      <c r="K67" s="217" t="s">
        <v>143</v>
      </c>
      <c r="L67" s="217">
        <v>-60</v>
      </c>
      <c r="M67" s="217"/>
    </row>
    <row r="68" spans="1:13" x14ac:dyDescent="0.2">
      <c r="A68" s="215">
        <v>1821</v>
      </c>
      <c r="B68" s="216">
        <v>23180041</v>
      </c>
      <c r="C68" s="217" t="s">
        <v>629</v>
      </c>
      <c r="D68" s="217" t="s">
        <v>178</v>
      </c>
      <c r="E68" s="216" t="s">
        <v>80</v>
      </c>
      <c r="F68" s="223">
        <v>24894</v>
      </c>
      <c r="G68" s="217"/>
      <c r="H68" s="216">
        <v>1400</v>
      </c>
      <c r="I68" s="217" t="s">
        <v>313</v>
      </c>
      <c r="J68" s="217" t="s">
        <v>21</v>
      </c>
      <c r="K68" s="217" t="s">
        <v>136</v>
      </c>
      <c r="L68" s="217">
        <v>-50</v>
      </c>
      <c r="M68" s="217"/>
    </row>
    <row r="69" spans="1:13" x14ac:dyDescent="0.2">
      <c r="A69" s="215">
        <v>1836</v>
      </c>
      <c r="B69" s="216">
        <v>1010009</v>
      </c>
      <c r="C69" s="217" t="s">
        <v>491</v>
      </c>
      <c r="D69" s="217" t="s">
        <v>301</v>
      </c>
      <c r="E69" s="216" t="s">
        <v>80</v>
      </c>
      <c r="F69" s="223">
        <v>21308</v>
      </c>
      <c r="G69" s="217"/>
      <c r="H69" s="216">
        <v>674</v>
      </c>
      <c r="I69" s="217" t="s">
        <v>289</v>
      </c>
      <c r="J69" s="217" t="s">
        <v>21</v>
      </c>
      <c r="K69" s="217" t="s">
        <v>143</v>
      </c>
      <c r="L69" s="217">
        <v>-60</v>
      </c>
      <c r="M69" s="217"/>
    </row>
    <row r="70" spans="1:13" x14ac:dyDescent="0.2">
      <c r="A70" s="215">
        <v>1838</v>
      </c>
      <c r="B70" s="216">
        <v>23180041</v>
      </c>
      <c r="C70" s="217" t="s">
        <v>717</v>
      </c>
      <c r="D70" s="217" t="s">
        <v>155</v>
      </c>
      <c r="E70" s="216" t="s">
        <v>80</v>
      </c>
      <c r="F70" s="223">
        <v>21452</v>
      </c>
      <c r="G70" s="217"/>
      <c r="H70" s="216">
        <v>1681</v>
      </c>
      <c r="I70" s="217" t="s">
        <v>313</v>
      </c>
      <c r="J70" s="217" t="s">
        <v>21</v>
      </c>
      <c r="K70" s="217" t="s">
        <v>143</v>
      </c>
      <c r="L70" s="217">
        <v>-60</v>
      </c>
      <c r="M70" s="217"/>
    </row>
    <row r="71" spans="1:13" x14ac:dyDescent="0.2">
      <c r="A71" s="215">
        <v>1841</v>
      </c>
      <c r="B71" s="216">
        <v>23180041</v>
      </c>
      <c r="C71" s="217" t="s">
        <v>758</v>
      </c>
      <c r="D71" s="217" t="s">
        <v>180</v>
      </c>
      <c r="E71" s="216" t="s">
        <v>80</v>
      </c>
      <c r="F71" s="223">
        <v>21701</v>
      </c>
      <c r="G71" s="217"/>
      <c r="H71" s="216">
        <v>1046</v>
      </c>
      <c r="I71" s="217" t="s">
        <v>313</v>
      </c>
      <c r="J71" s="217" t="s">
        <v>21</v>
      </c>
      <c r="K71" s="217" t="s">
        <v>143</v>
      </c>
      <c r="L71" s="217">
        <v>-60</v>
      </c>
      <c r="M71" s="217"/>
    </row>
    <row r="72" spans="1:13" x14ac:dyDescent="0.2">
      <c r="A72" s="215">
        <v>1862</v>
      </c>
      <c r="B72" s="216">
        <v>23180057</v>
      </c>
      <c r="C72" s="217" t="s">
        <v>607</v>
      </c>
      <c r="D72" s="217" t="s">
        <v>209</v>
      </c>
      <c r="E72" s="216" t="s">
        <v>80</v>
      </c>
      <c r="F72" s="223">
        <v>22901</v>
      </c>
      <c r="G72" s="217"/>
      <c r="H72" s="216">
        <v>970</v>
      </c>
      <c r="I72" s="217" t="s">
        <v>416</v>
      </c>
      <c r="J72" s="217" t="s">
        <v>21</v>
      </c>
      <c r="K72" s="217" t="s">
        <v>143</v>
      </c>
      <c r="L72" s="217">
        <v>-60</v>
      </c>
      <c r="M72" s="216"/>
    </row>
    <row r="73" spans="1:13" x14ac:dyDescent="0.2">
      <c r="A73" s="215">
        <v>1891</v>
      </c>
      <c r="B73" s="216">
        <v>23180530</v>
      </c>
      <c r="C73" s="217" t="s">
        <v>469</v>
      </c>
      <c r="D73" s="217" t="s">
        <v>233</v>
      </c>
      <c r="E73" s="216" t="s">
        <v>80</v>
      </c>
      <c r="F73" s="223">
        <v>23967</v>
      </c>
      <c r="G73" s="217"/>
      <c r="H73" s="216">
        <v>1409</v>
      </c>
      <c r="I73" s="217" t="s">
        <v>387</v>
      </c>
      <c r="J73" s="217" t="s">
        <v>21</v>
      </c>
      <c r="K73" s="217" t="s">
        <v>136</v>
      </c>
      <c r="L73" s="217">
        <v>-50</v>
      </c>
      <c r="M73" s="216"/>
    </row>
    <row r="74" spans="1:13" x14ac:dyDescent="0.2">
      <c r="A74" s="215">
        <v>1936</v>
      </c>
      <c r="B74" s="216">
        <v>14190043</v>
      </c>
      <c r="C74" s="217" t="s">
        <v>747</v>
      </c>
      <c r="D74" s="217" t="s">
        <v>354</v>
      </c>
      <c r="E74" s="216" t="s">
        <v>74</v>
      </c>
      <c r="F74" s="223">
        <v>21197</v>
      </c>
      <c r="G74" s="217"/>
      <c r="H74" s="216">
        <v>1078</v>
      </c>
      <c r="I74" s="217" t="s">
        <v>415</v>
      </c>
      <c r="J74" s="217" t="s">
        <v>21</v>
      </c>
      <c r="K74" s="217" t="s">
        <v>143</v>
      </c>
      <c r="L74" s="217">
        <v>-60</v>
      </c>
      <c r="M74" s="217"/>
    </row>
    <row r="75" spans="1:13" x14ac:dyDescent="0.2">
      <c r="A75" s="215">
        <v>1952</v>
      </c>
      <c r="B75" s="216">
        <v>14190054</v>
      </c>
      <c r="C75" s="217" t="s">
        <v>762</v>
      </c>
      <c r="D75" s="217" t="s">
        <v>150</v>
      </c>
      <c r="E75" s="216" t="s">
        <v>80</v>
      </c>
      <c r="F75" s="223">
        <v>26751</v>
      </c>
      <c r="G75" s="217"/>
      <c r="H75" s="216">
        <v>1428</v>
      </c>
      <c r="I75" s="217" t="s">
        <v>427</v>
      </c>
      <c r="J75" s="217" t="s">
        <v>21</v>
      </c>
      <c r="K75" s="217" t="s">
        <v>136</v>
      </c>
      <c r="L75" s="217">
        <v>-50</v>
      </c>
      <c r="M75" s="217"/>
    </row>
    <row r="76" spans="1:13" x14ac:dyDescent="0.2">
      <c r="A76" s="215">
        <v>2187</v>
      </c>
      <c r="B76" s="216">
        <v>19020009</v>
      </c>
      <c r="C76" s="217" t="s">
        <v>763</v>
      </c>
      <c r="D76" s="217" t="s">
        <v>333</v>
      </c>
      <c r="E76" s="216" t="s">
        <v>80</v>
      </c>
      <c r="F76" s="223">
        <v>20423</v>
      </c>
      <c r="G76" s="217"/>
      <c r="H76" s="216">
        <v>799</v>
      </c>
      <c r="I76" s="217" t="s">
        <v>429</v>
      </c>
      <c r="J76" s="217" t="s">
        <v>21</v>
      </c>
      <c r="K76" s="217" t="s">
        <v>143</v>
      </c>
      <c r="L76" s="217">
        <v>-60</v>
      </c>
      <c r="M76" s="216"/>
    </row>
    <row r="77" spans="1:13" x14ac:dyDescent="0.2">
      <c r="A77" s="215">
        <v>2190</v>
      </c>
      <c r="B77" s="216">
        <v>19020009</v>
      </c>
      <c r="C77" s="217" t="s">
        <v>767</v>
      </c>
      <c r="D77" s="217" t="s">
        <v>243</v>
      </c>
      <c r="E77" s="216" t="s">
        <v>80</v>
      </c>
      <c r="F77" s="223">
        <v>25763</v>
      </c>
      <c r="G77" s="217"/>
      <c r="H77" s="216">
        <v>1187</v>
      </c>
      <c r="I77" s="217" t="s">
        <v>429</v>
      </c>
      <c r="J77" s="217" t="s">
        <v>21</v>
      </c>
      <c r="K77" s="217" t="s">
        <v>136</v>
      </c>
      <c r="L77" s="217">
        <v>-50</v>
      </c>
      <c r="M77" s="216"/>
    </row>
    <row r="78" spans="1:13" x14ac:dyDescent="0.2">
      <c r="A78" s="215">
        <v>2236</v>
      </c>
      <c r="B78" s="216">
        <v>19020055</v>
      </c>
      <c r="C78" s="217" t="s">
        <v>697</v>
      </c>
      <c r="D78" s="217" t="s">
        <v>150</v>
      </c>
      <c r="E78" s="216" t="s">
        <v>80</v>
      </c>
      <c r="F78" s="223">
        <v>23973</v>
      </c>
      <c r="G78" s="217"/>
      <c r="H78" s="216">
        <v>939</v>
      </c>
      <c r="I78" s="217" t="s">
        <v>225</v>
      </c>
      <c r="J78" s="217" t="s">
        <v>21</v>
      </c>
      <c r="K78" s="217" t="s">
        <v>136</v>
      </c>
      <c r="L78" s="217">
        <v>-50</v>
      </c>
      <c r="M78" s="217"/>
    </row>
    <row r="79" spans="1:13" x14ac:dyDescent="0.2">
      <c r="A79" s="215">
        <v>2288</v>
      </c>
      <c r="B79" s="216">
        <v>19020015</v>
      </c>
      <c r="C79" s="217" t="s">
        <v>610</v>
      </c>
      <c r="D79" s="217" t="s">
        <v>208</v>
      </c>
      <c r="E79" s="216" t="s">
        <v>80</v>
      </c>
      <c r="F79" s="223">
        <v>25697</v>
      </c>
      <c r="G79" s="217"/>
      <c r="H79" s="216">
        <v>1433</v>
      </c>
      <c r="I79" s="217" t="s">
        <v>251</v>
      </c>
      <c r="J79" s="217" t="s">
        <v>21</v>
      </c>
      <c r="K79" s="217" t="s">
        <v>136</v>
      </c>
      <c r="L79" s="217">
        <v>-50</v>
      </c>
      <c r="M79" s="217"/>
    </row>
    <row r="80" spans="1:13" x14ac:dyDescent="0.2">
      <c r="A80" s="215">
        <v>2303</v>
      </c>
      <c r="B80" s="216">
        <v>19020015</v>
      </c>
      <c r="C80" s="217" t="s">
        <v>695</v>
      </c>
      <c r="D80" s="217" t="s">
        <v>161</v>
      </c>
      <c r="E80" s="216" t="s">
        <v>80</v>
      </c>
      <c r="F80" s="223">
        <v>26537</v>
      </c>
      <c r="G80" s="217"/>
      <c r="H80" s="216">
        <v>1318</v>
      </c>
      <c r="I80" s="217" t="s">
        <v>251</v>
      </c>
      <c r="J80" s="217" t="s">
        <v>21</v>
      </c>
      <c r="K80" s="217" t="s">
        <v>136</v>
      </c>
      <c r="L80" s="217">
        <v>-50</v>
      </c>
      <c r="M80" s="217"/>
    </row>
    <row r="81" spans="1:13" x14ac:dyDescent="0.2">
      <c r="A81" s="215">
        <v>2322</v>
      </c>
      <c r="B81" s="216">
        <v>19800061</v>
      </c>
      <c r="C81" s="217" t="s">
        <v>750</v>
      </c>
      <c r="D81" s="217" t="s">
        <v>303</v>
      </c>
      <c r="E81" s="216" t="s">
        <v>80</v>
      </c>
      <c r="F81" s="223">
        <v>23602</v>
      </c>
      <c r="G81" s="217"/>
      <c r="H81" s="216">
        <v>500</v>
      </c>
      <c r="I81" s="217" t="s">
        <v>190</v>
      </c>
      <c r="J81" s="217" t="s">
        <v>21</v>
      </c>
      <c r="K81" s="217" t="s">
        <v>143</v>
      </c>
      <c r="L81" s="217">
        <v>-60</v>
      </c>
      <c r="M81" s="217"/>
    </row>
    <row r="82" spans="1:13" x14ac:dyDescent="0.2">
      <c r="A82" s="215">
        <v>2333</v>
      </c>
      <c r="B82" s="216">
        <v>14870003</v>
      </c>
      <c r="C82" s="217" t="s">
        <v>505</v>
      </c>
      <c r="D82" s="217" t="s">
        <v>201</v>
      </c>
      <c r="E82" s="216" t="s">
        <v>80</v>
      </c>
      <c r="F82" s="223">
        <v>26176</v>
      </c>
      <c r="G82" s="217"/>
      <c r="H82" s="216">
        <v>1602</v>
      </c>
      <c r="I82" s="217" t="s">
        <v>316</v>
      </c>
      <c r="J82" s="217" t="s">
        <v>21</v>
      </c>
      <c r="K82" s="217" t="s">
        <v>136</v>
      </c>
      <c r="L82" s="217">
        <v>-50</v>
      </c>
      <c r="M82" s="217"/>
    </row>
    <row r="83" spans="1:13" x14ac:dyDescent="0.2">
      <c r="A83" s="215">
        <v>2336</v>
      </c>
      <c r="B83" s="216">
        <v>12940549</v>
      </c>
      <c r="C83" s="217" t="s">
        <v>579</v>
      </c>
      <c r="D83" s="217" t="s">
        <v>195</v>
      </c>
      <c r="E83" s="216" t="s">
        <v>80</v>
      </c>
      <c r="F83" s="223">
        <v>27095</v>
      </c>
      <c r="G83" s="217"/>
      <c r="H83" s="216">
        <v>1399</v>
      </c>
      <c r="I83" s="217" t="s">
        <v>168</v>
      </c>
      <c r="J83" s="217" t="s">
        <v>21</v>
      </c>
      <c r="K83" s="217" t="s">
        <v>136</v>
      </c>
      <c r="L83" s="217">
        <v>-50</v>
      </c>
      <c r="M83" s="217"/>
    </row>
    <row r="84" spans="1:13" x14ac:dyDescent="0.2">
      <c r="A84" s="215">
        <v>2342</v>
      </c>
      <c r="B84" s="216">
        <v>14230067</v>
      </c>
      <c r="C84" s="217" t="s">
        <v>713</v>
      </c>
      <c r="D84" s="217" t="s">
        <v>247</v>
      </c>
      <c r="E84" s="216" t="s">
        <v>80</v>
      </c>
      <c r="F84" s="223">
        <v>26118</v>
      </c>
      <c r="G84" s="217"/>
      <c r="H84" s="216">
        <v>1341</v>
      </c>
      <c r="I84" s="217" t="s">
        <v>382</v>
      </c>
      <c r="J84" s="217" t="s">
        <v>21</v>
      </c>
      <c r="K84" s="217" t="s">
        <v>136</v>
      </c>
      <c r="L84" s="217">
        <v>-50</v>
      </c>
      <c r="M84" s="217"/>
    </row>
    <row r="85" spans="1:13" x14ac:dyDescent="0.2">
      <c r="A85" s="215">
        <v>2351</v>
      </c>
      <c r="B85" s="216">
        <v>14230067</v>
      </c>
      <c r="C85" s="217" t="s">
        <v>548</v>
      </c>
      <c r="D85" s="217" t="s">
        <v>244</v>
      </c>
      <c r="E85" s="216" t="s">
        <v>80</v>
      </c>
      <c r="F85" s="223">
        <v>28105</v>
      </c>
      <c r="G85" s="217"/>
      <c r="H85" s="216">
        <v>1832</v>
      </c>
      <c r="I85" s="217" t="s">
        <v>382</v>
      </c>
      <c r="J85" s="217" t="s">
        <v>21</v>
      </c>
      <c r="K85" s="217" t="s">
        <v>27</v>
      </c>
      <c r="L85" s="217">
        <v>-40</v>
      </c>
      <c r="M85" s="217"/>
    </row>
    <row r="86" spans="1:13" x14ac:dyDescent="0.2">
      <c r="A86" s="215">
        <v>2410</v>
      </c>
      <c r="B86" s="216">
        <v>19020062</v>
      </c>
      <c r="C86" s="217" t="s">
        <v>578</v>
      </c>
      <c r="D86" s="217" t="s">
        <v>211</v>
      </c>
      <c r="E86" s="216" t="s">
        <v>80</v>
      </c>
      <c r="F86" s="223">
        <v>20430</v>
      </c>
      <c r="G86" s="217"/>
      <c r="H86" s="216">
        <v>1058</v>
      </c>
      <c r="I86" s="217" t="s">
        <v>392</v>
      </c>
      <c r="J86" s="217" t="s">
        <v>21</v>
      </c>
      <c r="K86" s="217" t="s">
        <v>143</v>
      </c>
      <c r="L86" s="217">
        <v>-60</v>
      </c>
      <c r="M86" s="217"/>
    </row>
    <row r="87" spans="1:13" x14ac:dyDescent="0.2">
      <c r="A87" s="215">
        <v>2430</v>
      </c>
      <c r="B87" s="216">
        <v>19020024</v>
      </c>
      <c r="C87" s="217" t="s">
        <v>605</v>
      </c>
      <c r="D87" s="217" t="s">
        <v>214</v>
      </c>
      <c r="E87" s="216" t="s">
        <v>80</v>
      </c>
      <c r="F87" s="223">
        <v>20467</v>
      </c>
      <c r="G87" s="217"/>
      <c r="H87" s="216">
        <v>1040</v>
      </c>
      <c r="I87" s="217" t="s">
        <v>456</v>
      </c>
      <c r="J87" s="217" t="s">
        <v>21</v>
      </c>
      <c r="K87" s="217" t="s">
        <v>143</v>
      </c>
      <c r="L87" s="217">
        <v>-60</v>
      </c>
      <c r="M87" s="217"/>
    </row>
    <row r="88" spans="1:13" x14ac:dyDescent="0.2">
      <c r="A88" s="215">
        <v>2458</v>
      </c>
      <c r="B88" s="216">
        <v>3240002</v>
      </c>
      <c r="C88" s="217" t="s">
        <v>646</v>
      </c>
      <c r="D88" s="217" t="s">
        <v>332</v>
      </c>
      <c r="E88" s="216" t="s">
        <v>80</v>
      </c>
      <c r="F88" s="223">
        <v>22366</v>
      </c>
      <c r="G88" s="217"/>
      <c r="H88" s="216">
        <v>1248</v>
      </c>
      <c r="I88" s="217" t="s">
        <v>380</v>
      </c>
      <c r="J88" s="217" t="s">
        <v>21</v>
      </c>
      <c r="K88" s="217" t="s">
        <v>143</v>
      </c>
      <c r="L88" s="217">
        <v>-60</v>
      </c>
      <c r="M88" s="217"/>
    </row>
    <row r="89" spans="1:13" x14ac:dyDescent="0.2">
      <c r="A89" s="215">
        <v>2468</v>
      </c>
      <c r="B89" s="216">
        <v>19020003</v>
      </c>
      <c r="C89" s="217" t="s">
        <v>694</v>
      </c>
      <c r="D89" s="217" t="s">
        <v>156</v>
      </c>
      <c r="E89" s="216" t="s">
        <v>80</v>
      </c>
      <c r="F89" s="223">
        <v>22645</v>
      </c>
      <c r="G89" s="217"/>
      <c r="H89" s="216">
        <v>1062</v>
      </c>
      <c r="I89" s="217" t="s">
        <v>482</v>
      </c>
      <c r="J89" s="217" t="s">
        <v>21</v>
      </c>
      <c r="K89" s="217" t="s">
        <v>143</v>
      </c>
      <c r="L89" s="217">
        <v>-60</v>
      </c>
      <c r="M89" s="217"/>
    </row>
    <row r="90" spans="1:13" x14ac:dyDescent="0.2">
      <c r="A90" s="215">
        <v>2537</v>
      </c>
      <c r="B90" s="216">
        <v>11250017</v>
      </c>
      <c r="C90" s="217" t="s">
        <v>477</v>
      </c>
      <c r="D90" s="217" t="s">
        <v>244</v>
      </c>
      <c r="E90" s="216" t="s">
        <v>80</v>
      </c>
      <c r="F90" s="223">
        <v>23972</v>
      </c>
      <c r="G90" s="217"/>
      <c r="H90" s="216">
        <v>1436</v>
      </c>
      <c r="I90" s="217" t="s">
        <v>262</v>
      </c>
      <c r="J90" s="217" t="s">
        <v>21</v>
      </c>
      <c r="K90" s="217" t="s">
        <v>136</v>
      </c>
      <c r="L90" s="217">
        <v>-50</v>
      </c>
      <c r="M90" s="217"/>
    </row>
    <row r="91" spans="1:13" x14ac:dyDescent="0.2">
      <c r="A91" s="215">
        <v>2585</v>
      </c>
      <c r="B91" s="216">
        <v>11250003</v>
      </c>
      <c r="C91" s="217" t="s">
        <v>613</v>
      </c>
      <c r="D91" s="217" t="s">
        <v>283</v>
      </c>
      <c r="E91" s="216" t="s">
        <v>80</v>
      </c>
      <c r="F91" s="223">
        <v>21090</v>
      </c>
      <c r="G91" s="217"/>
      <c r="H91" s="216">
        <v>843</v>
      </c>
      <c r="I91" s="217" t="s">
        <v>525</v>
      </c>
      <c r="J91" s="217" t="s">
        <v>21</v>
      </c>
      <c r="K91" s="217" t="s">
        <v>143</v>
      </c>
      <c r="L91" s="217">
        <v>-60</v>
      </c>
      <c r="M91" s="216"/>
    </row>
    <row r="92" spans="1:13" x14ac:dyDescent="0.2">
      <c r="A92" s="215">
        <v>2589</v>
      </c>
      <c r="B92" s="216">
        <v>23450751</v>
      </c>
      <c r="C92" s="217" t="s">
        <v>611</v>
      </c>
      <c r="D92" s="217" t="s">
        <v>208</v>
      </c>
      <c r="E92" s="216" t="s">
        <v>80</v>
      </c>
      <c r="F92" s="223">
        <v>23249</v>
      </c>
      <c r="G92" s="217"/>
      <c r="H92" s="216">
        <v>1458</v>
      </c>
      <c r="I92" s="217" t="s">
        <v>266</v>
      </c>
      <c r="J92" s="217" t="s">
        <v>21</v>
      </c>
      <c r="K92" s="217" t="s">
        <v>143</v>
      </c>
      <c r="L92" s="217">
        <v>-60</v>
      </c>
      <c r="M92" s="217"/>
    </row>
    <row r="93" spans="1:13" x14ac:dyDescent="0.2">
      <c r="A93" s="215">
        <v>2591</v>
      </c>
      <c r="B93" s="216">
        <v>11250003</v>
      </c>
      <c r="C93" s="217" t="s">
        <v>742</v>
      </c>
      <c r="D93" s="217" t="s">
        <v>211</v>
      </c>
      <c r="E93" s="216" t="s">
        <v>80</v>
      </c>
      <c r="F93" s="223">
        <v>24271</v>
      </c>
      <c r="G93" s="217"/>
      <c r="H93" s="216">
        <v>889</v>
      </c>
      <c r="I93" s="217" t="s">
        <v>525</v>
      </c>
      <c r="J93" s="217" t="s">
        <v>21</v>
      </c>
      <c r="K93" s="217" t="s">
        <v>136</v>
      </c>
      <c r="L93" s="217">
        <v>-50</v>
      </c>
      <c r="M93" s="217"/>
    </row>
    <row r="94" spans="1:13" x14ac:dyDescent="0.2">
      <c r="A94" s="215">
        <v>2604</v>
      </c>
      <c r="B94" s="216">
        <v>19020031</v>
      </c>
      <c r="C94" s="217" t="s">
        <v>657</v>
      </c>
      <c r="D94" s="217" t="s">
        <v>243</v>
      </c>
      <c r="E94" s="216" t="s">
        <v>80</v>
      </c>
      <c r="F94" s="223">
        <v>24068</v>
      </c>
      <c r="G94" s="217"/>
      <c r="H94" s="216">
        <v>1331</v>
      </c>
      <c r="I94" s="217" t="s">
        <v>240</v>
      </c>
      <c r="J94" s="217" t="s">
        <v>21</v>
      </c>
      <c r="K94" s="217" t="s">
        <v>136</v>
      </c>
      <c r="L94" s="217">
        <v>-50</v>
      </c>
      <c r="M94" s="217"/>
    </row>
    <row r="95" spans="1:13" x14ac:dyDescent="0.2">
      <c r="A95" s="215">
        <v>2634</v>
      </c>
      <c r="B95" s="216">
        <v>19020014</v>
      </c>
      <c r="C95" s="217" t="s">
        <v>743</v>
      </c>
      <c r="D95" s="217" t="s">
        <v>211</v>
      </c>
      <c r="E95" s="216" t="s">
        <v>80</v>
      </c>
      <c r="F95" s="223">
        <v>20591</v>
      </c>
      <c r="G95" s="217"/>
      <c r="H95" s="216">
        <v>820</v>
      </c>
      <c r="I95" s="217" t="s">
        <v>329</v>
      </c>
      <c r="J95" s="217" t="s">
        <v>21</v>
      </c>
      <c r="K95" s="217" t="s">
        <v>143</v>
      </c>
      <c r="L95" s="217">
        <v>-60</v>
      </c>
      <c r="M95" s="217"/>
    </row>
    <row r="96" spans="1:13" x14ac:dyDescent="0.2">
      <c r="A96" s="215">
        <v>2658</v>
      </c>
      <c r="B96" s="216">
        <v>19020036</v>
      </c>
      <c r="C96" s="217" t="s">
        <v>684</v>
      </c>
      <c r="D96" s="217" t="s">
        <v>270</v>
      </c>
      <c r="E96" s="216" t="s">
        <v>80</v>
      </c>
      <c r="F96" s="223">
        <v>20590</v>
      </c>
      <c r="G96" s="217"/>
      <c r="H96" s="216">
        <v>766</v>
      </c>
      <c r="I96" s="217" t="s">
        <v>799</v>
      </c>
      <c r="J96" s="217" t="s">
        <v>21</v>
      </c>
      <c r="K96" s="217" t="s">
        <v>143</v>
      </c>
      <c r="L96" s="217">
        <v>-60</v>
      </c>
      <c r="M96" s="217"/>
    </row>
    <row r="97" spans="1:13" x14ac:dyDescent="0.2">
      <c r="A97" s="215">
        <v>2668</v>
      </c>
      <c r="B97" s="216">
        <v>19020037</v>
      </c>
      <c r="C97" s="217" t="s">
        <v>500</v>
      </c>
      <c r="D97" s="217" t="s">
        <v>501</v>
      </c>
      <c r="E97" s="216" t="s">
        <v>74</v>
      </c>
      <c r="F97" s="223">
        <v>23752</v>
      </c>
      <c r="G97" s="217"/>
      <c r="H97" s="216">
        <v>705</v>
      </c>
      <c r="I97" s="217" t="s">
        <v>221</v>
      </c>
      <c r="J97" s="217" t="s">
        <v>21</v>
      </c>
      <c r="K97" s="217" t="s">
        <v>136</v>
      </c>
      <c r="L97" s="217">
        <v>-50</v>
      </c>
      <c r="M97" s="217"/>
    </row>
    <row r="98" spans="1:13" x14ac:dyDescent="0.2">
      <c r="A98" s="215">
        <v>2670</v>
      </c>
      <c r="B98" s="216">
        <v>19020030</v>
      </c>
      <c r="C98" s="217" t="s">
        <v>500</v>
      </c>
      <c r="D98" s="217" t="s">
        <v>243</v>
      </c>
      <c r="E98" s="216" t="s">
        <v>80</v>
      </c>
      <c r="F98" s="223">
        <v>22896</v>
      </c>
      <c r="G98" s="217"/>
      <c r="H98" s="216">
        <v>951</v>
      </c>
      <c r="I98" s="217" t="s">
        <v>331</v>
      </c>
      <c r="J98" s="217" t="s">
        <v>21</v>
      </c>
      <c r="K98" s="217" t="s">
        <v>143</v>
      </c>
      <c r="L98" s="217">
        <v>-60</v>
      </c>
      <c r="M98" s="217"/>
    </row>
    <row r="99" spans="1:13" x14ac:dyDescent="0.2">
      <c r="A99" s="215">
        <v>2689</v>
      </c>
      <c r="B99" s="216">
        <v>1260006</v>
      </c>
      <c r="C99" s="217" t="s">
        <v>620</v>
      </c>
      <c r="D99" s="217" t="s">
        <v>160</v>
      </c>
      <c r="E99" s="216" t="s">
        <v>80</v>
      </c>
      <c r="F99" s="223">
        <v>21128</v>
      </c>
      <c r="G99" s="217"/>
      <c r="H99" s="216">
        <v>1029</v>
      </c>
      <c r="I99" s="217" t="s">
        <v>309</v>
      </c>
      <c r="J99" s="217" t="s">
        <v>21</v>
      </c>
      <c r="K99" s="217" t="s">
        <v>143</v>
      </c>
      <c r="L99" s="217">
        <v>-60</v>
      </c>
      <c r="M99" s="216"/>
    </row>
    <row r="100" spans="1:13" x14ac:dyDescent="0.2">
      <c r="A100" s="215">
        <v>2726</v>
      </c>
      <c r="B100" s="216">
        <v>18270004</v>
      </c>
      <c r="C100" s="217" t="s">
        <v>570</v>
      </c>
      <c r="D100" s="217" t="s">
        <v>211</v>
      </c>
      <c r="E100" s="216" t="s">
        <v>80</v>
      </c>
      <c r="F100" s="223">
        <v>24890</v>
      </c>
      <c r="G100" s="217"/>
      <c r="H100" s="216">
        <v>1069</v>
      </c>
      <c r="I100" s="217" t="s">
        <v>248</v>
      </c>
      <c r="J100" s="217" t="s">
        <v>21</v>
      </c>
      <c r="K100" s="217" t="s">
        <v>136</v>
      </c>
      <c r="L100" s="217">
        <v>-50</v>
      </c>
      <c r="M100" s="217"/>
    </row>
    <row r="101" spans="1:13" x14ac:dyDescent="0.2">
      <c r="A101" s="215">
        <v>2772</v>
      </c>
      <c r="B101" s="216">
        <v>18270005</v>
      </c>
      <c r="C101" s="217" t="s">
        <v>601</v>
      </c>
      <c r="D101" s="217" t="s">
        <v>243</v>
      </c>
      <c r="E101" s="216" t="s">
        <v>80</v>
      </c>
      <c r="F101" s="223">
        <v>25010</v>
      </c>
      <c r="G101" s="217"/>
      <c r="H101" s="216">
        <v>1165</v>
      </c>
      <c r="I101" s="217" t="s">
        <v>792</v>
      </c>
      <c r="J101" s="217" t="s">
        <v>21</v>
      </c>
      <c r="K101" s="217" t="s">
        <v>136</v>
      </c>
      <c r="L101" s="217">
        <v>-50</v>
      </c>
      <c r="M101" s="217"/>
    </row>
    <row r="102" spans="1:13" x14ac:dyDescent="0.2">
      <c r="A102" s="215">
        <v>2780</v>
      </c>
      <c r="B102" s="216">
        <v>18270005</v>
      </c>
      <c r="C102" s="217" t="s">
        <v>623</v>
      </c>
      <c r="D102" s="217" t="s">
        <v>305</v>
      </c>
      <c r="E102" s="216" t="s">
        <v>80</v>
      </c>
      <c r="F102" s="223">
        <v>20216</v>
      </c>
      <c r="G102" s="217"/>
      <c r="H102" s="216">
        <v>549</v>
      </c>
      <c r="I102" s="217" t="s">
        <v>792</v>
      </c>
      <c r="J102" s="217" t="s">
        <v>21</v>
      </c>
      <c r="K102" s="217" t="s">
        <v>143</v>
      </c>
      <c r="L102" s="217">
        <v>-60</v>
      </c>
      <c r="M102" s="216"/>
    </row>
    <row r="103" spans="1:13" x14ac:dyDescent="0.2">
      <c r="A103" s="215">
        <v>2783</v>
      </c>
      <c r="B103" s="216">
        <v>19020036</v>
      </c>
      <c r="C103" s="217" t="s">
        <v>638</v>
      </c>
      <c r="D103" s="217" t="s">
        <v>245</v>
      </c>
      <c r="E103" s="216" t="s">
        <v>80</v>
      </c>
      <c r="F103" s="223">
        <v>21601</v>
      </c>
      <c r="G103" s="217"/>
      <c r="H103" s="216">
        <v>1113</v>
      </c>
      <c r="I103" s="217" t="s">
        <v>799</v>
      </c>
      <c r="J103" s="217" t="s">
        <v>21</v>
      </c>
      <c r="K103" s="217" t="s">
        <v>143</v>
      </c>
      <c r="L103" s="217">
        <v>-60</v>
      </c>
      <c r="M103" s="217"/>
    </row>
    <row r="104" spans="1:13" x14ac:dyDescent="0.2">
      <c r="A104" s="215">
        <v>2802</v>
      </c>
      <c r="B104" s="216">
        <v>19020040</v>
      </c>
      <c r="C104" s="217" t="s">
        <v>510</v>
      </c>
      <c r="D104" s="217" t="s">
        <v>476</v>
      </c>
      <c r="E104" s="216" t="s">
        <v>74</v>
      </c>
      <c r="F104" s="223">
        <v>27224</v>
      </c>
      <c r="G104" s="217"/>
      <c r="H104" s="216">
        <v>729</v>
      </c>
      <c r="I104" s="217" t="s">
        <v>409</v>
      </c>
      <c r="J104" s="217" t="s">
        <v>21</v>
      </c>
      <c r="K104" s="217" t="s">
        <v>136</v>
      </c>
      <c r="L104" s="217">
        <v>-50</v>
      </c>
      <c r="M104" s="217"/>
    </row>
    <row r="105" spans="1:13" x14ac:dyDescent="0.2">
      <c r="A105" s="215">
        <v>2812</v>
      </c>
      <c r="B105" s="216">
        <v>19020040</v>
      </c>
      <c r="C105" s="217" t="s">
        <v>719</v>
      </c>
      <c r="D105" s="217" t="s">
        <v>171</v>
      </c>
      <c r="E105" s="216" t="s">
        <v>80</v>
      </c>
      <c r="F105" s="223">
        <v>25913</v>
      </c>
      <c r="G105" s="217"/>
      <c r="H105" s="216">
        <v>1113</v>
      </c>
      <c r="I105" s="217" t="s">
        <v>409</v>
      </c>
      <c r="J105" s="217" t="s">
        <v>21</v>
      </c>
      <c r="K105" s="217" t="s">
        <v>136</v>
      </c>
      <c r="L105" s="217">
        <v>-50</v>
      </c>
      <c r="M105" s="217"/>
    </row>
    <row r="106" spans="1:13" x14ac:dyDescent="0.2">
      <c r="A106" s="215">
        <v>2823</v>
      </c>
      <c r="B106" s="216">
        <v>23280004</v>
      </c>
      <c r="C106" s="217" t="s">
        <v>685</v>
      </c>
      <c r="D106" s="217" t="s">
        <v>217</v>
      </c>
      <c r="E106" s="216" t="s">
        <v>80</v>
      </c>
      <c r="F106" s="223">
        <v>24025</v>
      </c>
      <c r="G106" s="217">
        <v>888</v>
      </c>
      <c r="H106" s="216">
        <v>2084</v>
      </c>
      <c r="I106" s="217" t="s">
        <v>293</v>
      </c>
      <c r="J106" s="217" t="s">
        <v>21</v>
      </c>
      <c r="K106" s="217" t="s">
        <v>136</v>
      </c>
      <c r="L106" s="217">
        <v>-50</v>
      </c>
      <c r="M106" s="217"/>
    </row>
    <row r="107" spans="1:13" x14ac:dyDescent="0.2">
      <c r="A107" s="215">
        <v>2847</v>
      </c>
      <c r="B107" s="216">
        <v>19020062</v>
      </c>
      <c r="C107" s="217" t="s">
        <v>692</v>
      </c>
      <c r="D107" s="217" t="s">
        <v>334</v>
      </c>
      <c r="E107" s="216" t="s">
        <v>80</v>
      </c>
      <c r="F107" s="223">
        <v>22090</v>
      </c>
      <c r="G107" s="217"/>
      <c r="H107" s="216">
        <v>1211</v>
      </c>
      <c r="I107" s="217" t="s">
        <v>392</v>
      </c>
      <c r="J107" s="217" t="s">
        <v>21</v>
      </c>
      <c r="K107" s="217" t="s">
        <v>143</v>
      </c>
      <c r="L107" s="217">
        <v>-60</v>
      </c>
      <c r="M107" s="217"/>
    </row>
    <row r="108" spans="1:13" x14ac:dyDescent="0.2">
      <c r="A108" s="215">
        <v>2849</v>
      </c>
      <c r="B108" s="216">
        <v>19020062</v>
      </c>
      <c r="C108" s="217" t="s">
        <v>701</v>
      </c>
      <c r="D108" s="217" t="s">
        <v>472</v>
      </c>
      <c r="E108" s="216" t="s">
        <v>80</v>
      </c>
      <c r="F108" s="223">
        <v>21541</v>
      </c>
      <c r="G108" s="217"/>
      <c r="H108" s="216">
        <v>1039</v>
      </c>
      <c r="I108" s="217" t="s">
        <v>392</v>
      </c>
      <c r="J108" s="217" t="s">
        <v>21</v>
      </c>
      <c r="K108" s="217" t="s">
        <v>143</v>
      </c>
      <c r="L108" s="217">
        <v>-60</v>
      </c>
      <c r="M108" s="217"/>
    </row>
    <row r="109" spans="1:13" x14ac:dyDescent="0.2">
      <c r="A109" s="215">
        <v>2870</v>
      </c>
      <c r="B109" s="216">
        <v>23280517</v>
      </c>
      <c r="C109" s="217" t="s">
        <v>668</v>
      </c>
      <c r="D109" s="217" t="s">
        <v>178</v>
      </c>
      <c r="E109" s="216" t="s">
        <v>80</v>
      </c>
      <c r="F109" s="223">
        <v>26513</v>
      </c>
      <c r="G109" s="217"/>
      <c r="H109" s="216">
        <v>1993</v>
      </c>
      <c r="I109" s="217" t="s">
        <v>424</v>
      </c>
      <c r="J109" s="217" t="s">
        <v>21</v>
      </c>
      <c r="K109" s="217" t="s">
        <v>136</v>
      </c>
      <c r="L109" s="217">
        <v>-50</v>
      </c>
      <c r="M109" s="217"/>
    </row>
    <row r="110" spans="1:13" x14ac:dyDescent="0.2">
      <c r="A110" s="215">
        <v>2913</v>
      </c>
      <c r="B110" s="216">
        <v>7290200</v>
      </c>
      <c r="C110" s="217" t="s">
        <v>633</v>
      </c>
      <c r="D110" s="217" t="s">
        <v>261</v>
      </c>
      <c r="E110" s="216" t="s">
        <v>80</v>
      </c>
      <c r="F110" s="223">
        <v>21322</v>
      </c>
      <c r="G110" s="217"/>
      <c r="H110" s="216">
        <v>1215</v>
      </c>
      <c r="I110" s="217" t="s">
        <v>789</v>
      </c>
      <c r="J110" s="217" t="s">
        <v>21</v>
      </c>
      <c r="K110" s="217" t="s">
        <v>143</v>
      </c>
      <c r="L110" s="217">
        <v>-60</v>
      </c>
      <c r="M110" s="217"/>
    </row>
    <row r="111" spans="1:13" x14ac:dyDescent="0.2">
      <c r="A111" s="215">
        <v>2926</v>
      </c>
      <c r="B111" s="216">
        <v>7290244</v>
      </c>
      <c r="C111" s="217" t="s">
        <v>497</v>
      </c>
      <c r="D111" s="217" t="s">
        <v>407</v>
      </c>
      <c r="E111" s="216" t="s">
        <v>80</v>
      </c>
      <c r="F111" s="223">
        <v>24380</v>
      </c>
      <c r="G111" s="217"/>
      <c r="H111" s="216">
        <v>986</v>
      </c>
      <c r="I111" s="217" t="s">
        <v>391</v>
      </c>
      <c r="J111" s="217" t="s">
        <v>21</v>
      </c>
      <c r="K111" s="217" t="s">
        <v>136</v>
      </c>
      <c r="L111" s="217">
        <v>-50</v>
      </c>
      <c r="M111" s="217"/>
    </row>
    <row r="112" spans="1:13" x14ac:dyDescent="0.2">
      <c r="A112" s="215">
        <v>2980</v>
      </c>
      <c r="B112" s="216">
        <v>7290262</v>
      </c>
      <c r="C112" s="217" t="s">
        <v>640</v>
      </c>
      <c r="D112" s="217" t="s">
        <v>195</v>
      </c>
      <c r="E112" s="216" t="s">
        <v>80</v>
      </c>
      <c r="F112" s="223">
        <v>25847</v>
      </c>
      <c r="G112" s="217"/>
      <c r="H112" s="216">
        <v>1724</v>
      </c>
      <c r="I112" s="217" t="s">
        <v>320</v>
      </c>
      <c r="J112" s="217" t="s">
        <v>21</v>
      </c>
      <c r="K112" s="217" t="s">
        <v>136</v>
      </c>
      <c r="L112" s="217">
        <v>-50</v>
      </c>
      <c r="M112" s="217"/>
    </row>
    <row r="113" spans="1:13" x14ac:dyDescent="0.2">
      <c r="A113" s="215">
        <v>3010</v>
      </c>
      <c r="B113" s="216">
        <v>13300017</v>
      </c>
      <c r="C113" s="217" t="s">
        <v>447</v>
      </c>
      <c r="D113" s="217" t="s">
        <v>172</v>
      </c>
      <c r="E113" s="216" t="s">
        <v>80</v>
      </c>
      <c r="F113" s="223">
        <v>20234</v>
      </c>
      <c r="G113" s="217"/>
      <c r="H113" s="216">
        <v>798</v>
      </c>
      <c r="I113" s="217" t="s">
        <v>365</v>
      </c>
      <c r="J113" s="217" t="s">
        <v>21</v>
      </c>
      <c r="K113" s="217" t="s">
        <v>143</v>
      </c>
      <c r="L113" s="217">
        <v>-60</v>
      </c>
      <c r="M113" s="216"/>
    </row>
    <row r="114" spans="1:13" x14ac:dyDescent="0.2">
      <c r="A114" s="215">
        <v>3027</v>
      </c>
      <c r="B114" s="216">
        <v>13300023</v>
      </c>
      <c r="C114" s="217" t="s">
        <v>517</v>
      </c>
      <c r="D114" s="217" t="s">
        <v>150</v>
      </c>
      <c r="E114" s="216" t="s">
        <v>80</v>
      </c>
      <c r="F114" s="223">
        <v>24266</v>
      </c>
      <c r="G114" s="217"/>
      <c r="H114" s="216">
        <v>1137</v>
      </c>
      <c r="I114" s="217" t="s">
        <v>417</v>
      </c>
      <c r="J114" s="217" t="s">
        <v>21</v>
      </c>
      <c r="K114" s="217" t="s">
        <v>136</v>
      </c>
      <c r="L114" s="217">
        <v>-50</v>
      </c>
      <c r="M114" s="217"/>
    </row>
    <row r="115" spans="1:13" x14ac:dyDescent="0.2">
      <c r="A115" s="215">
        <v>3063</v>
      </c>
      <c r="B115" s="216">
        <v>13300023</v>
      </c>
      <c r="C115" s="217" t="s">
        <v>655</v>
      </c>
      <c r="D115" s="217" t="s">
        <v>216</v>
      </c>
      <c r="E115" s="216" t="s">
        <v>80</v>
      </c>
      <c r="F115" s="223">
        <v>24589</v>
      </c>
      <c r="G115" s="217"/>
      <c r="H115" s="216">
        <v>1217</v>
      </c>
      <c r="I115" s="217" t="s">
        <v>417</v>
      </c>
      <c r="J115" s="217" t="s">
        <v>21</v>
      </c>
      <c r="K115" s="217" t="s">
        <v>136</v>
      </c>
      <c r="L115" s="217">
        <v>-50</v>
      </c>
      <c r="M115" s="216"/>
    </row>
    <row r="116" spans="1:13" x14ac:dyDescent="0.2">
      <c r="A116" s="215">
        <v>3101</v>
      </c>
      <c r="B116" s="216">
        <v>5030035</v>
      </c>
      <c r="C116" s="217" t="s">
        <v>761</v>
      </c>
      <c r="D116" s="217" t="s">
        <v>211</v>
      </c>
      <c r="E116" s="216" t="s">
        <v>80</v>
      </c>
      <c r="F116" s="223">
        <v>21618</v>
      </c>
      <c r="G116" s="217"/>
      <c r="H116" s="216">
        <v>1310</v>
      </c>
      <c r="I116" s="217" t="s">
        <v>189</v>
      </c>
      <c r="J116" s="217" t="s">
        <v>21</v>
      </c>
      <c r="K116" s="217" t="s">
        <v>143</v>
      </c>
      <c r="L116" s="217">
        <v>-60</v>
      </c>
      <c r="M116" s="217"/>
    </row>
    <row r="117" spans="1:13" x14ac:dyDescent="0.2">
      <c r="A117" s="215">
        <v>3185</v>
      </c>
      <c r="B117" s="216">
        <v>5030042</v>
      </c>
      <c r="C117" s="217" t="s">
        <v>511</v>
      </c>
      <c r="D117" s="217" t="s">
        <v>255</v>
      </c>
      <c r="E117" s="216" t="s">
        <v>74</v>
      </c>
      <c r="F117" s="223">
        <v>22732</v>
      </c>
      <c r="G117" s="217"/>
      <c r="H117" s="216">
        <v>698</v>
      </c>
      <c r="I117" s="217" t="s">
        <v>299</v>
      </c>
      <c r="J117" s="217" t="s">
        <v>21</v>
      </c>
      <c r="K117" s="217" t="s">
        <v>143</v>
      </c>
      <c r="L117" s="217">
        <v>-60</v>
      </c>
      <c r="M117" s="217"/>
    </row>
    <row r="118" spans="1:13" x14ac:dyDescent="0.2">
      <c r="A118" s="215">
        <v>3218</v>
      </c>
      <c r="B118" s="216">
        <v>12750209</v>
      </c>
      <c r="C118" s="217" t="s">
        <v>585</v>
      </c>
      <c r="D118" s="217" t="s">
        <v>147</v>
      </c>
      <c r="E118" s="216" t="s">
        <v>80</v>
      </c>
      <c r="F118" s="223">
        <v>21418</v>
      </c>
      <c r="G118" s="217"/>
      <c r="H118" s="216">
        <v>1270</v>
      </c>
      <c r="I118" s="217" t="s">
        <v>518</v>
      </c>
      <c r="J118" s="217" t="s">
        <v>21</v>
      </c>
      <c r="K118" s="217" t="s">
        <v>143</v>
      </c>
      <c r="L118" s="217">
        <v>-60</v>
      </c>
      <c r="M118" s="217"/>
    </row>
    <row r="119" spans="1:13" x14ac:dyDescent="0.2">
      <c r="A119" s="215">
        <v>3241</v>
      </c>
      <c r="B119" s="216">
        <v>22320005</v>
      </c>
      <c r="C119" s="217" t="s">
        <v>616</v>
      </c>
      <c r="D119" s="217" t="s">
        <v>162</v>
      </c>
      <c r="E119" s="216" t="s">
        <v>80</v>
      </c>
      <c r="F119" s="223">
        <v>23782</v>
      </c>
      <c r="G119" s="217"/>
      <c r="H119" s="216">
        <v>1315</v>
      </c>
      <c r="I119" s="217" t="s">
        <v>246</v>
      </c>
      <c r="J119" s="217" t="s">
        <v>21</v>
      </c>
      <c r="K119" s="217" t="s">
        <v>136</v>
      </c>
      <c r="L119" s="217">
        <v>-50</v>
      </c>
      <c r="M119" s="216"/>
    </row>
    <row r="120" spans="1:13" x14ac:dyDescent="0.2">
      <c r="A120" s="215">
        <v>3467</v>
      </c>
      <c r="B120" s="216">
        <v>13340008</v>
      </c>
      <c r="C120" s="217" t="s">
        <v>720</v>
      </c>
      <c r="D120" s="217" t="s">
        <v>180</v>
      </c>
      <c r="E120" s="216" t="s">
        <v>80</v>
      </c>
      <c r="F120" s="223">
        <v>20924</v>
      </c>
      <c r="G120" s="217"/>
      <c r="H120" s="216">
        <v>1259</v>
      </c>
      <c r="I120" s="217" t="s">
        <v>346</v>
      </c>
      <c r="J120" s="217" t="s">
        <v>21</v>
      </c>
      <c r="K120" s="217" t="s">
        <v>143</v>
      </c>
      <c r="L120" s="217">
        <v>-60</v>
      </c>
      <c r="M120" s="217"/>
    </row>
    <row r="121" spans="1:13" x14ac:dyDescent="0.2">
      <c r="A121" s="215">
        <v>3471</v>
      </c>
      <c r="B121" s="216">
        <v>5630059</v>
      </c>
      <c r="C121" s="217" t="s">
        <v>724</v>
      </c>
      <c r="D121" s="217" t="s">
        <v>285</v>
      </c>
      <c r="E121" s="216" t="s">
        <v>80</v>
      </c>
      <c r="F121" s="223">
        <v>25565</v>
      </c>
      <c r="G121" s="217"/>
      <c r="H121" s="216">
        <v>1362</v>
      </c>
      <c r="I121" s="217" t="s">
        <v>457</v>
      </c>
      <c r="J121" s="217" t="s">
        <v>21</v>
      </c>
      <c r="K121" s="217" t="s">
        <v>136</v>
      </c>
      <c r="L121" s="217">
        <v>-50</v>
      </c>
      <c r="M121" s="217"/>
    </row>
    <row r="122" spans="1:13" x14ac:dyDescent="0.2">
      <c r="A122" s="215">
        <v>3559</v>
      </c>
      <c r="B122" s="216">
        <v>7350050</v>
      </c>
      <c r="C122" s="217" t="s">
        <v>602</v>
      </c>
      <c r="D122" s="217" t="s">
        <v>283</v>
      </c>
      <c r="E122" s="216" t="s">
        <v>80</v>
      </c>
      <c r="F122" s="223">
        <v>23295</v>
      </c>
      <c r="G122" s="217"/>
      <c r="H122" s="216">
        <v>678</v>
      </c>
      <c r="I122" s="217" t="s">
        <v>488</v>
      </c>
      <c r="J122" s="217" t="s">
        <v>21</v>
      </c>
      <c r="K122" s="217" t="s">
        <v>143</v>
      </c>
      <c r="L122" s="217">
        <v>-60</v>
      </c>
      <c r="M122" s="216"/>
    </row>
    <row r="123" spans="1:13" x14ac:dyDescent="0.2">
      <c r="A123" s="215">
        <v>3614</v>
      </c>
      <c r="B123" s="216">
        <v>5030128</v>
      </c>
      <c r="C123" s="217" t="s">
        <v>807</v>
      </c>
      <c r="D123" s="217" t="s">
        <v>421</v>
      </c>
      <c r="E123" s="216" t="s">
        <v>80</v>
      </c>
      <c r="F123" s="223">
        <v>22814</v>
      </c>
      <c r="G123" s="217"/>
      <c r="H123" s="216">
        <v>1218</v>
      </c>
      <c r="I123" s="217" t="s">
        <v>800</v>
      </c>
      <c r="J123" s="217" t="s">
        <v>21</v>
      </c>
      <c r="K123" s="217" t="s">
        <v>143</v>
      </c>
      <c r="L123" s="217">
        <v>-60</v>
      </c>
      <c r="M123" s="217"/>
    </row>
    <row r="124" spans="1:13" x14ac:dyDescent="0.2">
      <c r="A124" s="215">
        <v>3644</v>
      </c>
      <c r="B124" s="216">
        <v>1010031</v>
      </c>
      <c r="C124" s="217" t="s">
        <v>661</v>
      </c>
      <c r="D124" s="217" t="s">
        <v>243</v>
      </c>
      <c r="E124" s="216" t="s">
        <v>80</v>
      </c>
      <c r="F124" s="223">
        <v>22940</v>
      </c>
      <c r="G124" s="217"/>
      <c r="H124" s="216">
        <v>1587</v>
      </c>
      <c r="I124" s="217" t="s">
        <v>385</v>
      </c>
      <c r="J124" s="217" t="s">
        <v>21</v>
      </c>
      <c r="K124" s="217" t="s">
        <v>143</v>
      </c>
      <c r="L124" s="217">
        <v>-60</v>
      </c>
      <c r="M124" s="217"/>
    </row>
    <row r="125" spans="1:13" x14ac:dyDescent="0.2">
      <c r="A125" s="215">
        <v>3665</v>
      </c>
      <c r="B125" s="216">
        <v>23360002</v>
      </c>
      <c r="C125" s="217" t="s">
        <v>515</v>
      </c>
      <c r="D125" s="217" t="s">
        <v>218</v>
      </c>
      <c r="E125" s="216" t="s">
        <v>80</v>
      </c>
      <c r="F125" s="223">
        <v>24274</v>
      </c>
      <c r="G125" s="217"/>
      <c r="H125" s="216">
        <v>1976</v>
      </c>
      <c r="I125" s="217" t="s">
        <v>450</v>
      </c>
      <c r="J125" s="217" t="s">
        <v>21</v>
      </c>
      <c r="K125" s="217" t="s">
        <v>136</v>
      </c>
      <c r="L125" s="217">
        <v>-50</v>
      </c>
      <c r="M125" s="217"/>
    </row>
    <row r="126" spans="1:13" x14ac:dyDescent="0.2">
      <c r="A126" s="215">
        <v>3710</v>
      </c>
      <c r="B126" s="216">
        <v>23370001</v>
      </c>
      <c r="C126" s="217" t="s">
        <v>487</v>
      </c>
      <c r="D126" s="217" t="s">
        <v>216</v>
      </c>
      <c r="E126" s="216" t="s">
        <v>80</v>
      </c>
      <c r="F126" s="223">
        <v>23941</v>
      </c>
      <c r="G126" s="217"/>
      <c r="H126" s="216">
        <v>1800</v>
      </c>
      <c r="I126" s="217" t="s">
        <v>406</v>
      </c>
      <c r="J126" s="217" t="s">
        <v>21</v>
      </c>
      <c r="K126" s="217" t="s">
        <v>136</v>
      </c>
      <c r="L126" s="217">
        <v>-50</v>
      </c>
      <c r="M126" s="216"/>
    </row>
    <row r="127" spans="1:13" x14ac:dyDescent="0.2">
      <c r="A127" s="215">
        <v>3769</v>
      </c>
      <c r="B127" s="216">
        <v>23370183</v>
      </c>
      <c r="C127" s="217" t="s">
        <v>711</v>
      </c>
      <c r="D127" s="217" t="s">
        <v>292</v>
      </c>
      <c r="E127" s="216" t="s">
        <v>80</v>
      </c>
      <c r="F127" s="223">
        <v>20593</v>
      </c>
      <c r="G127" s="217"/>
      <c r="H127" s="216">
        <v>1125</v>
      </c>
      <c r="I127" s="217" t="s">
        <v>322</v>
      </c>
      <c r="J127" s="217" t="s">
        <v>21</v>
      </c>
      <c r="K127" s="217" t="s">
        <v>143</v>
      </c>
      <c r="L127" s="217">
        <v>-60</v>
      </c>
      <c r="M127" s="217"/>
    </row>
    <row r="128" spans="1:13" x14ac:dyDescent="0.2">
      <c r="A128" s="215">
        <v>3791</v>
      </c>
      <c r="B128" s="216">
        <v>23370002</v>
      </c>
      <c r="C128" s="217" t="s">
        <v>441</v>
      </c>
      <c r="D128" s="217" t="s">
        <v>218</v>
      </c>
      <c r="E128" s="216" t="s">
        <v>80</v>
      </c>
      <c r="F128" s="223">
        <v>25336</v>
      </c>
      <c r="G128" s="217"/>
      <c r="H128" s="216">
        <v>1975</v>
      </c>
      <c r="I128" s="217" t="s">
        <v>306</v>
      </c>
      <c r="J128" s="217" t="s">
        <v>21</v>
      </c>
      <c r="K128" s="217" t="s">
        <v>136</v>
      </c>
      <c r="L128" s="217">
        <v>-50</v>
      </c>
      <c r="M128" s="217"/>
    </row>
    <row r="129" spans="1:13" x14ac:dyDescent="0.2">
      <c r="A129" s="215">
        <v>3819</v>
      </c>
      <c r="B129" s="216">
        <v>1380293</v>
      </c>
      <c r="C129" s="217" t="s">
        <v>809</v>
      </c>
      <c r="D129" s="217" t="s">
        <v>193</v>
      </c>
      <c r="E129" s="216" t="s">
        <v>80</v>
      </c>
      <c r="F129" s="223">
        <v>22773</v>
      </c>
      <c r="G129" s="217"/>
      <c r="H129" s="216">
        <v>901</v>
      </c>
      <c r="I129" s="217" t="s">
        <v>401</v>
      </c>
      <c r="J129" s="217" t="s">
        <v>21</v>
      </c>
      <c r="K129" s="217" t="s">
        <v>143</v>
      </c>
      <c r="L129" s="217">
        <v>-60</v>
      </c>
      <c r="M129" s="217"/>
    </row>
    <row r="130" spans="1:13" x14ac:dyDescent="0.2">
      <c r="A130" s="215">
        <v>3895</v>
      </c>
      <c r="B130" s="216">
        <v>1380284</v>
      </c>
      <c r="C130" s="217" t="s">
        <v>658</v>
      </c>
      <c r="D130" s="217" t="s">
        <v>208</v>
      </c>
      <c r="E130" s="216" t="s">
        <v>80</v>
      </c>
      <c r="F130" s="223">
        <v>26848</v>
      </c>
      <c r="G130" s="217"/>
      <c r="H130" s="216">
        <v>1873</v>
      </c>
      <c r="I130" s="217" t="s">
        <v>335</v>
      </c>
      <c r="J130" s="217" t="s">
        <v>21</v>
      </c>
      <c r="K130" s="217" t="s">
        <v>136</v>
      </c>
      <c r="L130" s="217">
        <v>-50</v>
      </c>
      <c r="M130" s="217"/>
    </row>
    <row r="131" spans="1:13" x14ac:dyDescent="0.2">
      <c r="A131" s="215">
        <v>3929</v>
      </c>
      <c r="B131" s="216">
        <v>11390001</v>
      </c>
      <c r="C131" s="217" t="s">
        <v>714</v>
      </c>
      <c r="D131" s="217" t="s">
        <v>715</v>
      </c>
      <c r="E131" s="216" t="s">
        <v>74</v>
      </c>
      <c r="F131" s="223">
        <v>22273</v>
      </c>
      <c r="G131" s="217"/>
      <c r="H131" s="216">
        <v>1250</v>
      </c>
      <c r="I131" s="217" t="s">
        <v>453</v>
      </c>
      <c r="J131" s="217" t="s">
        <v>21</v>
      </c>
      <c r="K131" s="217" t="s">
        <v>143</v>
      </c>
      <c r="L131" s="217">
        <v>-60</v>
      </c>
      <c r="M131" s="217"/>
    </row>
    <row r="132" spans="1:13" x14ac:dyDescent="0.2">
      <c r="A132" s="215">
        <v>4028</v>
      </c>
      <c r="B132" s="216">
        <v>3400001</v>
      </c>
      <c r="C132" s="217" t="s">
        <v>617</v>
      </c>
      <c r="D132" s="217" t="s">
        <v>215</v>
      </c>
      <c r="E132" s="216" t="s">
        <v>80</v>
      </c>
      <c r="F132" s="223">
        <v>26442</v>
      </c>
      <c r="G132" s="217"/>
      <c r="H132" s="216">
        <v>1499</v>
      </c>
      <c r="I132" s="217" t="s">
        <v>133</v>
      </c>
      <c r="J132" s="217" t="s">
        <v>21</v>
      </c>
      <c r="K132" s="217" t="s">
        <v>136</v>
      </c>
      <c r="L132" s="217">
        <v>-50</v>
      </c>
      <c r="M132" s="217"/>
    </row>
    <row r="133" spans="1:13" x14ac:dyDescent="0.2">
      <c r="A133" s="215">
        <v>4047</v>
      </c>
      <c r="B133" s="216">
        <v>3400001</v>
      </c>
      <c r="C133" s="217" t="s">
        <v>746</v>
      </c>
      <c r="D133" s="217" t="s">
        <v>191</v>
      </c>
      <c r="E133" s="216" t="s">
        <v>80</v>
      </c>
      <c r="F133" s="223">
        <v>24086</v>
      </c>
      <c r="G133" s="217"/>
      <c r="H133" s="216">
        <v>1325</v>
      </c>
      <c r="I133" s="217" t="s">
        <v>133</v>
      </c>
      <c r="J133" s="217" t="s">
        <v>21</v>
      </c>
      <c r="K133" s="217" t="s">
        <v>136</v>
      </c>
      <c r="L133" s="217">
        <v>-50</v>
      </c>
      <c r="M133" s="217"/>
    </row>
    <row r="134" spans="1:13" x14ac:dyDescent="0.2">
      <c r="A134" s="215">
        <v>4081</v>
      </c>
      <c r="B134" s="216">
        <v>3330077</v>
      </c>
      <c r="C134" s="217" t="s">
        <v>664</v>
      </c>
      <c r="D134" s="217" t="s">
        <v>208</v>
      </c>
      <c r="E134" s="216" t="s">
        <v>80</v>
      </c>
      <c r="F134" s="223">
        <v>25244</v>
      </c>
      <c r="G134" s="217"/>
      <c r="H134" s="216">
        <v>1186</v>
      </c>
      <c r="I134" s="217" t="s">
        <v>342</v>
      </c>
      <c r="J134" s="217" t="s">
        <v>21</v>
      </c>
      <c r="K134" s="217" t="s">
        <v>136</v>
      </c>
      <c r="L134" s="217">
        <v>-50</v>
      </c>
      <c r="M134" s="216"/>
    </row>
    <row r="135" spans="1:13" x14ac:dyDescent="0.2">
      <c r="A135" s="215">
        <v>4118</v>
      </c>
      <c r="B135" s="216">
        <v>9040023</v>
      </c>
      <c r="C135" s="217" t="s">
        <v>753</v>
      </c>
      <c r="D135" s="217" t="s">
        <v>201</v>
      </c>
      <c r="E135" s="216" t="s">
        <v>80</v>
      </c>
      <c r="F135" s="223">
        <v>25611</v>
      </c>
      <c r="G135" s="217"/>
      <c r="H135" s="216">
        <v>1566</v>
      </c>
      <c r="I135" s="217" t="s">
        <v>290</v>
      </c>
      <c r="J135" s="217" t="s">
        <v>21</v>
      </c>
      <c r="K135" s="217" t="s">
        <v>136</v>
      </c>
      <c r="L135" s="217">
        <v>-50</v>
      </c>
      <c r="M135" s="216"/>
    </row>
    <row r="136" spans="1:13" x14ac:dyDescent="0.2">
      <c r="A136" s="215">
        <v>4125</v>
      </c>
      <c r="B136" s="216">
        <v>23410612</v>
      </c>
      <c r="C136" s="217" t="s">
        <v>635</v>
      </c>
      <c r="D136" s="217" t="s">
        <v>155</v>
      </c>
      <c r="E136" s="216" t="s">
        <v>80</v>
      </c>
      <c r="F136" s="223">
        <v>21795</v>
      </c>
      <c r="G136" s="217"/>
      <c r="H136" s="216">
        <v>751</v>
      </c>
      <c r="I136" s="217" t="s">
        <v>364</v>
      </c>
      <c r="J136" s="217" t="s">
        <v>21</v>
      </c>
      <c r="K136" s="217" t="s">
        <v>143</v>
      </c>
      <c r="L136" s="217">
        <v>-60</v>
      </c>
      <c r="M136" s="217"/>
    </row>
    <row r="137" spans="1:13" x14ac:dyDescent="0.2">
      <c r="A137" s="215">
        <v>4163</v>
      </c>
      <c r="B137" s="216">
        <v>23410015</v>
      </c>
      <c r="C137" s="217" t="s">
        <v>587</v>
      </c>
      <c r="D137" s="217" t="s">
        <v>180</v>
      </c>
      <c r="E137" s="216" t="s">
        <v>80</v>
      </c>
      <c r="F137" s="223">
        <v>21256</v>
      </c>
      <c r="G137" s="217"/>
      <c r="H137" s="216">
        <v>1596</v>
      </c>
      <c r="I137" s="217" t="s">
        <v>307</v>
      </c>
      <c r="J137" s="217" t="s">
        <v>21</v>
      </c>
      <c r="K137" s="217" t="s">
        <v>143</v>
      </c>
      <c r="L137" s="217">
        <v>-60</v>
      </c>
      <c r="M137" s="217"/>
    </row>
    <row r="138" spans="1:13" x14ac:dyDescent="0.2">
      <c r="A138" s="215">
        <v>4175</v>
      </c>
      <c r="B138" s="216">
        <v>23410015</v>
      </c>
      <c r="C138" s="217" t="s">
        <v>681</v>
      </c>
      <c r="D138" s="217" t="s">
        <v>243</v>
      </c>
      <c r="E138" s="216" t="s">
        <v>80</v>
      </c>
      <c r="F138" s="223">
        <v>20669</v>
      </c>
      <c r="G138" s="217"/>
      <c r="H138" s="216">
        <v>1204</v>
      </c>
      <c r="I138" s="217" t="s">
        <v>307</v>
      </c>
      <c r="J138" s="217" t="s">
        <v>21</v>
      </c>
      <c r="K138" s="217" t="s">
        <v>143</v>
      </c>
      <c r="L138" s="217">
        <v>-60</v>
      </c>
      <c r="M138" s="217"/>
    </row>
    <row r="139" spans="1:13" x14ac:dyDescent="0.2">
      <c r="A139" s="215">
        <v>4185</v>
      </c>
      <c r="B139" s="216">
        <v>9040023</v>
      </c>
      <c r="C139" s="217" t="s">
        <v>538</v>
      </c>
      <c r="D139" s="217" t="s">
        <v>233</v>
      </c>
      <c r="E139" s="216" t="s">
        <v>80</v>
      </c>
      <c r="F139" s="223">
        <v>25486</v>
      </c>
      <c r="G139" s="217"/>
      <c r="H139" s="216">
        <v>1576</v>
      </c>
      <c r="I139" s="217" t="s">
        <v>290</v>
      </c>
      <c r="J139" s="217" t="s">
        <v>21</v>
      </c>
      <c r="K139" s="217" t="s">
        <v>136</v>
      </c>
      <c r="L139" s="217">
        <v>-50</v>
      </c>
      <c r="M139" s="217"/>
    </row>
    <row r="140" spans="1:13" x14ac:dyDescent="0.2">
      <c r="A140" s="215">
        <v>4189</v>
      </c>
      <c r="B140" s="216">
        <v>23410016</v>
      </c>
      <c r="C140" s="217" t="s">
        <v>528</v>
      </c>
      <c r="D140" s="217" t="s">
        <v>204</v>
      </c>
      <c r="E140" s="216" t="s">
        <v>80</v>
      </c>
      <c r="F140" s="223">
        <v>20773</v>
      </c>
      <c r="G140" s="217"/>
      <c r="H140" s="216">
        <v>895</v>
      </c>
      <c r="I140" s="217" t="s">
        <v>420</v>
      </c>
      <c r="J140" s="217" t="s">
        <v>21</v>
      </c>
      <c r="K140" s="217" t="s">
        <v>143</v>
      </c>
      <c r="L140" s="217">
        <v>-60</v>
      </c>
      <c r="M140" s="217"/>
    </row>
    <row r="141" spans="1:13" x14ac:dyDescent="0.2">
      <c r="A141" s="215">
        <v>4199</v>
      </c>
      <c r="B141" s="216">
        <v>9040023</v>
      </c>
      <c r="C141" s="217" t="s">
        <v>636</v>
      </c>
      <c r="D141" s="217" t="s">
        <v>218</v>
      </c>
      <c r="E141" s="216" t="s">
        <v>80</v>
      </c>
      <c r="F141" s="223">
        <v>24953</v>
      </c>
      <c r="G141" s="217"/>
      <c r="H141" s="216">
        <v>1605</v>
      </c>
      <c r="I141" s="217" t="s">
        <v>290</v>
      </c>
      <c r="J141" s="217" t="s">
        <v>21</v>
      </c>
      <c r="K141" s="217" t="s">
        <v>136</v>
      </c>
      <c r="L141" s="217">
        <v>-50</v>
      </c>
      <c r="M141" s="217"/>
    </row>
    <row r="142" spans="1:13" x14ac:dyDescent="0.2">
      <c r="A142" s="215">
        <v>4235</v>
      </c>
      <c r="B142" s="216">
        <v>1420006</v>
      </c>
      <c r="C142" s="217" t="s">
        <v>669</v>
      </c>
      <c r="D142" s="217" t="s">
        <v>233</v>
      </c>
      <c r="E142" s="216" t="s">
        <v>80</v>
      </c>
      <c r="F142" s="223">
        <v>23122</v>
      </c>
      <c r="G142" s="217"/>
      <c r="H142" s="216">
        <v>1201</v>
      </c>
      <c r="I142" s="217" t="s">
        <v>360</v>
      </c>
      <c r="J142" s="217" t="s">
        <v>21</v>
      </c>
      <c r="K142" s="217" t="s">
        <v>143</v>
      </c>
      <c r="L142" s="217">
        <v>-60</v>
      </c>
      <c r="M142" s="217"/>
    </row>
    <row r="143" spans="1:13" x14ac:dyDescent="0.2">
      <c r="A143" s="215">
        <v>4240</v>
      </c>
      <c r="B143" s="216">
        <v>1420006</v>
      </c>
      <c r="C143" s="217" t="s">
        <v>702</v>
      </c>
      <c r="D143" s="217" t="s">
        <v>150</v>
      </c>
      <c r="E143" s="216" t="s">
        <v>80</v>
      </c>
      <c r="F143" s="223">
        <v>25096</v>
      </c>
      <c r="G143" s="217"/>
      <c r="H143" s="216">
        <v>1510</v>
      </c>
      <c r="I143" s="217" t="s">
        <v>360</v>
      </c>
      <c r="J143" s="217" t="s">
        <v>21</v>
      </c>
      <c r="K143" s="217" t="s">
        <v>136</v>
      </c>
      <c r="L143" s="217">
        <v>-50</v>
      </c>
      <c r="M143" s="217"/>
    </row>
    <row r="144" spans="1:13" x14ac:dyDescent="0.2">
      <c r="A144" s="215">
        <v>4259</v>
      </c>
      <c r="B144" s="216">
        <v>1420080</v>
      </c>
      <c r="C144" s="217" t="s">
        <v>591</v>
      </c>
      <c r="D144" s="217" t="s">
        <v>205</v>
      </c>
      <c r="E144" s="216" t="s">
        <v>80</v>
      </c>
      <c r="F144" s="223">
        <v>23458</v>
      </c>
      <c r="G144" s="217"/>
      <c r="H144" s="216">
        <v>871</v>
      </c>
      <c r="I144" s="217" t="s">
        <v>315</v>
      </c>
      <c r="J144" s="217" t="s">
        <v>21</v>
      </c>
      <c r="K144" s="217" t="s">
        <v>143</v>
      </c>
      <c r="L144" s="217">
        <v>-60</v>
      </c>
      <c r="M144" s="217"/>
    </row>
    <row r="145" spans="1:13" x14ac:dyDescent="0.2">
      <c r="A145" s="215">
        <v>4283</v>
      </c>
      <c r="B145" s="216">
        <v>9040015</v>
      </c>
      <c r="C145" s="217" t="s">
        <v>575</v>
      </c>
      <c r="D145" s="217" t="s">
        <v>180</v>
      </c>
      <c r="E145" s="216" t="s">
        <v>80</v>
      </c>
      <c r="F145" s="223">
        <v>23358</v>
      </c>
      <c r="G145" s="217"/>
      <c r="H145" s="216">
        <v>1197</v>
      </c>
      <c r="I145" s="217" t="s">
        <v>323</v>
      </c>
      <c r="J145" s="217" t="s">
        <v>21</v>
      </c>
      <c r="K145" s="217" t="s">
        <v>143</v>
      </c>
      <c r="L145" s="217">
        <v>-60</v>
      </c>
      <c r="M145" s="217"/>
    </row>
    <row r="146" spans="1:13" x14ac:dyDescent="0.2">
      <c r="A146" s="215">
        <v>4298</v>
      </c>
      <c r="B146" s="216">
        <v>1420010</v>
      </c>
      <c r="C146" s="217" t="s">
        <v>474</v>
      </c>
      <c r="D146" s="217" t="s">
        <v>211</v>
      </c>
      <c r="E146" s="216" t="s">
        <v>80</v>
      </c>
      <c r="F146" s="223">
        <v>23595</v>
      </c>
      <c r="G146" s="217">
        <v>0</v>
      </c>
      <c r="H146" s="216">
        <v>941</v>
      </c>
      <c r="I146" s="217" t="s">
        <v>398</v>
      </c>
      <c r="J146" s="217" t="s">
        <v>21</v>
      </c>
      <c r="K146" s="217" t="s">
        <v>143</v>
      </c>
      <c r="L146" s="217">
        <v>-60</v>
      </c>
      <c r="M146" s="216"/>
    </row>
    <row r="147" spans="1:13" x14ac:dyDescent="0.2">
      <c r="A147" s="215">
        <v>4326</v>
      </c>
      <c r="B147" s="216">
        <v>5430307</v>
      </c>
      <c r="C147" s="217" t="s">
        <v>280</v>
      </c>
      <c r="D147" s="217" t="s">
        <v>220</v>
      </c>
      <c r="E147" s="216" t="s">
        <v>80</v>
      </c>
      <c r="F147" s="223">
        <v>26616</v>
      </c>
      <c r="G147" s="217"/>
      <c r="H147" s="216">
        <v>1186</v>
      </c>
      <c r="I147" s="217" t="s">
        <v>281</v>
      </c>
      <c r="J147" s="217" t="s">
        <v>21</v>
      </c>
      <c r="K147" s="217" t="s">
        <v>136</v>
      </c>
      <c r="L147" s="217">
        <v>-50</v>
      </c>
      <c r="M147" s="217"/>
    </row>
    <row r="148" spans="1:13" x14ac:dyDescent="0.2">
      <c r="A148" s="215">
        <v>4334</v>
      </c>
      <c r="B148" s="216">
        <v>5430307</v>
      </c>
      <c r="C148" s="217" t="s">
        <v>561</v>
      </c>
      <c r="D148" s="217" t="s">
        <v>265</v>
      </c>
      <c r="E148" s="216" t="s">
        <v>80</v>
      </c>
      <c r="F148" s="223">
        <v>20222</v>
      </c>
      <c r="G148" s="217"/>
      <c r="H148" s="216">
        <v>990</v>
      </c>
      <c r="I148" s="217" t="s">
        <v>281</v>
      </c>
      <c r="J148" s="217" t="s">
        <v>21</v>
      </c>
      <c r="K148" s="217" t="s">
        <v>143</v>
      </c>
      <c r="L148" s="217">
        <v>-60</v>
      </c>
      <c r="M148" s="216"/>
    </row>
    <row r="149" spans="1:13" x14ac:dyDescent="0.2">
      <c r="A149" s="215">
        <v>4360</v>
      </c>
      <c r="B149" s="216">
        <v>5430009</v>
      </c>
      <c r="C149" s="217" t="s">
        <v>516</v>
      </c>
      <c r="D149" s="217" t="s">
        <v>305</v>
      </c>
      <c r="E149" s="216" t="s">
        <v>80</v>
      </c>
      <c r="F149" s="223">
        <v>21183</v>
      </c>
      <c r="G149" s="217"/>
      <c r="H149" s="216">
        <v>1241</v>
      </c>
      <c r="I149" s="217" t="s">
        <v>448</v>
      </c>
      <c r="J149" s="217" t="s">
        <v>21</v>
      </c>
      <c r="K149" s="217" t="s">
        <v>143</v>
      </c>
      <c r="L149" s="217">
        <v>-60</v>
      </c>
      <c r="M149" s="217"/>
    </row>
    <row r="150" spans="1:13" x14ac:dyDescent="0.2">
      <c r="A150" s="215">
        <v>4390</v>
      </c>
      <c r="B150" s="216">
        <v>5430009</v>
      </c>
      <c r="C150" s="217" t="s">
        <v>728</v>
      </c>
      <c r="D150" s="217" t="s">
        <v>265</v>
      </c>
      <c r="E150" s="216" t="s">
        <v>80</v>
      </c>
      <c r="F150" s="223">
        <v>25388</v>
      </c>
      <c r="G150" s="217"/>
      <c r="H150" s="216">
        <v>1080</v>
      </c>
      <c r="I150" s="217" t="s">
        <v>448</v>
      </c>
      <c r="J150" s="217" t="s">
        <v>21</v>
      </c>
      <c r="K150" s="217" t="s">
        <v>136</v>
      </c>
      <c r="L150" s="217">
        <v>-50</v>
      </c>
      <c r="M150" s="216"/>
    </row>
    <row r="151" spans="1:13" x14ac:dyDescent="0.2">
      <c r="A151" s="215">
        <v>4392</v>
      </c>
      <c r="B151" s="216">
        <v>5430009</v>
      </c>
      <c r="C151" s="217" t="s">
        <v>757</v>
      </c>
      <c r="D151" s="217" t="s">
        <v>201</v>
      </c>
      <c r="E151" s="216" t="s">
        <v>80</v>
      </c>
      <c r="F151" s="223">
        <v>20854</v>
      </c>
      <c r="G151" s="217"/>
      <c r="H151" s="216">
        <v>1449</v>
      </c>
      <c r="I151" s="217" t="s">
        <v>448</v>
      </c>
      <c r="J151" s="217" t="s">
        <v>21</v>
      </c>
      <c r="K151" s="217" t="s">
        <v>143</v>
      </c>
      <c r="L151" s="217">
        <v>-60</v>
      </c>
      <c r="M151" s="217"/>
    </row>
    <row r="152" spans="1:13" x14ac:dyDescent="0.2">
      <c r="A152" s="215">
        <v>4415</v>
      </c>
      <c r="B152" s="216">
        <v>4440001</v>
      </c>
      <c r="C152" s="217" t="s">
        <v>600</v>
      </c>
      <c r="D152" s="217" t="s">
        <v>172</v>
      </c>
      <c r="E152" s="216" t="s">
        <v>80</v>
      </c>
      <c r="F152" s="223">
        <v>22095</v>
      </c>
      <c r="G152" s="217"/>
      <c r="H152" s="216">
        <v>1109</v>
      </c>
      <c r="I152" s="217" t="s">
        <v>413</v>
      </c>
      <c r="J152" s="217" t="s">
        <v>21</v>
      </c>
      <c r="K152" s="217" t="s">
        <v>143</v>
      </c>
      <c r="L152" s="217">
        <v>-60</v>
      </c>
      <c r="M152" s="216"/>
    </row>
    <row r="153" spans="1:13" x14ac:dyDescent="0.2">
      <c r="A153" s="215">
        <v>4474</v>
      </c>
      <c r="B153" s="216">
        <v>4440024</v>
      </c>
      <c r="C153" s="217" t="s">
        <v>592</v>
      </c>
      <c r="D153" s="217" t="s">
        <v>173</v>
      </c>
      <c r="E153" s="216" t="s">
        <v>80</v>
      </c>
      <c r="F153" s="223">
        <v>24316</v>
      </c>
      <c r="G153" s="217"/>
      <c r="H153" s="216">
        <v>1490</v>
      </c>
      <c r="I153" s="217" t="s">
        <v>182</v>
      </c>
      <c r="J153" s="217" t="s">
        <v>21</v>
      </c>
      <c r="K153" s="217" t="s">
        <v>136</v>
      </c>
      <c r="L153" s="217">
        <v>-50</v>
      </c>
      <c r="M153" s="217"/>
    </row>
    <row r="154" spans="1:13" x14ac:dyDescent="0.2">
      <c r="A154" s="215">
        <v>4475</v>
      </c>
      <c r="B154" s="216">
        <v>4440002</v>
      </c>
      <c r="C154" s="217" t="s">
        <v>592</v>
      </c>
      <c r="D154" s="217" t="s">
        <v>160</v>
      </c>
      <c r="E154" s="216" t="s">
        <v>80</v>
      </c>
      <c r="F154" s="223">
        <v>22811</v>
      </c>
      <c r="G154" s="217"/>
      <c r="H154" s="216">
        <v>1769</v>
      </c>
      <c r="I154" s="217" t="s">
        <v>250</v>
      </c>
      <c r="J154" s="217" t="s">
        <v>21</v>
      </c>
      <c r="K154" s="217" t="s">
        <v>143</v>
      </c>
      <c r="L154" s="217">
        <v>-60</v>
      </c>
      <c r="M154" s="217"/>
    </row>
    <row r="155" spans="1:13" x14ac:dyDescent="0.2">
      <c r="A155" s="215">
        <v>4559</v>
      </c>
      <c r="B155" s="216">
        <v>23450026</v>
      </c>
      <c r="C155" s="217" t="s">
        <v>679</v>
      </c>
      <c r="D155" s="217" t="s">
        <v>261</v>
      </c>
      <c r="E155" s="216" t="s">
        <v>80</v>
      </c>
      <c r="F155" s="223">
        <v>20550</v>
      </c>
      <c r="G155" s="217"/>
      <c r="H155" s="216">
        <v>958</v>
      </c>
      <c r="I155" s="217" t="s">
        <v>393</v>
      </c>
      <c r="J155" s="217" t="s">
        <v>21</v>
      </c>
      <c r="K155" s="217" t="s">
        <v>143</v>
      </c>
      <c r="L155" s="217">
        <v>-60</v>
      </c>
      <c r="M155" s="217"/>
    </row>
    <row r="156" spans="1:13" x14ac:dyDescent="0.2">
      <c r="A156" s="215">
        <v>4597</v>
      </c>
      <c r="B156" s="216">
        <v>23450571</v>
      </c>
      <c r="C156" s="217" t="s">
        <v>550</v>
      </c>
      <c r="D156" s="217" t="s">
        <v>195</v>
      </c>
      <c r="E156" s="216" t="s">
        <v>80</v>
      </c>
      <c r="F156" s="223">
        <v>25346</v>
      </c>
      <c r="G156" s="217"/>
      <c r="H156" s="216">
        <v>1155</v>
      </c>
      <c r="I156" s="217" t="s">
        <v>388</v>
      </c>
      <c r="J156" s="217" t="s">
        <v>21</v>
      </c>
      <c r="K156" s="217" t="s">
        <v>136</v>
      </c>
      <c r="L156" s="217">
        <v>-50</v>
      </c>
      <c r="M156" s="216"/>
    </row>
    <row r="157" spans="1:13" x14ac:dyDescent="0.2">
      <c r="A157" s="215">
        <v>4655</v>
      </c>
      <c r="B157" s="216">
        <v>22460010</v>
      </c>
      <c r="C157" s="217" t="s">
        <v>502</v>
      </c>
      <c r="D157" s="217" t="s">
        <v>165</v>
      </c>
      <c r="E157" s="216" t="s">
        <v>80</v>
      </c>
      <c r="F157" s="223">
        <v>24616</v>
      </c>
      <c r="G157" s="217"/>
      <c r="H157" s="216">
        <v>1055</v>
      </c>
      <c r="I157" s="217" t="s">
        <v>390</v>
      </c>
      <c r="J157" s="217" t="s">
        <v>21</v>
      </c>
      <c r="K157" s="217" t="s">
        <v>136</v>
      </c>
      <c r="L157" s="217">
        <v>-50</v>
      </c>
      <c r="M157" s="217"/>
    </row>
    <row r="158" spans="1:13" x14ac:dyDescent="0.2">
      <c r="A158" s="215">
        <v>4669</v>
      </c>
      <c r="B158" s="216">
        <v>9040015</v>
      </c>
      <c r="C158" s="217" t="s">
        <v>752</v>
      </c>
      <c r="D158" s="217" t="s">
        <v>412</v>
      </c>
      <c r="E158" s="216" t="s">
        <v>74</v>
      </c>
      <c r="F158" s="223">
        <v>24267</v>
      </c>
      <c r="G158" s="217"/>
      <c r="H158" s="216">
        <v>500</v>
      </c>
      <c r="I158" s="217" t="s">
        <v>323</v>
      </c>
      <c r="J158" s="217" t="s">
        <v>21</v>
      </c>
      <c r="K158" s="217" t="s">
        <v>136</v>
      </c>
      <c r="L158" s="217">
        <v>-50</v>
      </c>
      <c r="M158" s="216"/>
    </row>
    <row r="159" spans="1:13" x14ac:dyDescent="0.2">
      <c r="A159" s="215">
        <v>4742</v>
      </c>
      <c r="B159" s="216">
        <v>9040025</v>
      </c>
      <c r="C159" s="217" t="s">
        <v>619</v>
      </c>
      <c r="D159" s="217" t="s">
        <v>210</v>
      </c>
      <c r="E159" s="216" t="s">
        <v>80</v>
      </c>
      <c r="F159" s="223">
        <v>26197</v>
      </c>
      <c r="G159" s="217"/>
      <c r="H159" s="216">
        <v>1246</v>
      </c>
      <c r="I159" s="217" t="s">
        <v>395</v>
      </c>
      <c r="J159" s="217" t="s">
        <v>21</v>
      </c>
      <c r="K159" s="217" t="s">
        <v>136</v>
      </c>
      <c r="L159" s="217">
        <v>-50</v>
      </c>
      <c r="M159" s="217"/>
    </row>
    <row r="160" spans="1:13" x14ac:dyDescent="0.2">
      <c r="A160" s="215">
        <v>4793</v>
      </c>
      <c r="B160" s="216">
        <v>9040030</v>
      </c>
      <c r="C160" s="217" t="s">
        <v>317</v>
      </c>
      <c r="D160" s="217" t="s">
        <v>318</v>
      </c>
      <c r="E160" s="216" t="s">
        <v>80</v>
      </c>
      <c r="F160" s="223">
        <v>25525</v>
      </c>
      <c r="G160" s="217"/>
      <c r="H160" s="216">
        <v>727</v>
      </c>
      <c r="I160" s="217" t="s">
        <v>319</v>
      </c>
      <c r="J160" s="217" t="s">
        <v>21</v>
      </c>
      <c r="K160" s="217" t="s">
        <v>136</v>
      </c>
      <c r="L160" s="217">
        <v>-50</v>
      </c>
      <c r="M160" s="217"/>
    </row>
    <row r="161" spans="1:13" x14ac:dyDescent="0.2">
      <c r="A161" s="215">
        <v>4843</v>
      </c>
      <c r="B161" s="216">
        <v>13480027</v>
      </c>
      <c r="C161" s="217" t="s">
        <v>726</v>
      </c>
      <c r="D161" s="217" t="s">
        <v>211</v>
      </c>
      <c r="E161" s="216" t="s">
        <v>80</v>
      </c>
      <c r="F161" s="223">
        <v>26229</v>
      </c>
      <c r="G161" s="217"/>
      <c r="H161" s="216">
        <v>1319</v>
      </c>
      <c r="I161" s="217" t="s">
        <v>418</v>
      </c>
      <c r="J161" s="217" t="s">
        <v>21</v>
      </c>
      <c r="K161" s="217" t="s">
        <v>136</v>
      </c>
      <c r="L161" s="217">
        <v>-50</v>
      </c>
      <c r="M161" s="216"/>
    </row>
    <row r="162" spans="1:13" x14ac:dyDescent="0.2">
      <c r="A162" s="215">
        <v>4949</v>
      </c>
      <c r="B162" s="216">
        <v>4490002</v>
      </c>
      <c r="C162" s="217" t="s">
        <v>706</v>
      </c>
      <c r="D162" s="217" t="s">
        <v>147</v>
      </c>
      <c r="E162" s="216" t="s">
        <v>80</v>
      </c>
      <c r="F162" s="223">
        <v>21025</v>
      </c>
      <c r="G162" s="217"/>
      <c r="H162" s="216">
        <v>1407</v>
      </c>
      <c r="I162" s="217" t="s">
        <v>297</v>
      </c>
      <c r="J162" s="217" t="s">
        <v>21</v>
      </c>
      <c r="K162" s="217" t="s">
        <v>143</v>
      </c>
      <c r="L162" s="217">
        <v>-60</v>
      </c>
      <c r="M162" s="217"/>
    </row>
    <row r="163" spans="1:13" x14ac:dyDescent="0.2">
      <c r="A163" s="215">
        <v>4952</v>
      </c>
      <c r="B163" s="216">
        <v>4490002</v>
      </c>
      <c r="C163" s="217" t="s">
        <v>739</v>
      </c>
      <c r="D163" s="217" t="s">
        <v>527</v>
      </c>
      <c r="E163" s="216" t="s">
        <v>80</v>
      </c>
      <c r="F163" s="223">
        <v>23060</v>
      </c>
      <c r="G163" s="217"/>
      <c r="H163" s="216">
        <v>1769</v>
      </c>
      <c r="I163" s="217" t="s">
        <v>297</v>
      </c>
      <c r="J163" s="217" t="s">
        <v>21</v>
      </c>
      <c r="K163" s="217" t="s">
        <v>143</v>
      </c>
      <c r="L163" s="217">
        <v>-60</v>
      </c>
      <c r="M163" s="217"/>
    </row>
    <row r="164" spans="1:13" x14ac:dyDescent="0.2">
      <c r="A164" s="215">
        <v>5042</v>
      </c>
      <c r="B164" s="216">
        <v>17500003</v>
      </c>
      <c r="C164" s="217" t="s">
        <v>625</v>
      </c>
      <c r="D164" s="217" t="s">
        <v>135</v>
      </c>
      <c r="E164" s="216" t="s">
        <v>80</v>
      </c>
      <c r="F164" s="223">
        <v>23991</v>
      </c>
      <c r="G164" s="217"/>
      <c r="H164" s="216">
        <v>1709</v>
      </c>
      <c r="I164" s="217" t="s">
        <v>314</v>
      </c>
      <c r="J164" s="217" t="s">
        <v>21</v>
      </c>
      <c r="K164" s="217" t="s">
        <v>136</v>
      </c>
      <c r="L164" s="217">
        <v>-50</v>
      </c>
      <c r="M164" s="216"/>
    </row>
    <row r="165" spans="1:13" x14ac:dyDescent="0.2">
      <c r="A165" s="215">
        <v>5061</v>
      </c>
      <c r="B165" s="216">
        <v>17500011</v>
      </c>
      <c r="C165" s="217" t="s">
        <v>414</v>
      </c>
      <c r="D165" s="217" t="s">
        <v>234</v>
      </c>
      <c r="E165" s="216" t="s">
        <v>80</v>
      </c>
      <c r="F165" s="223">
        <v>21967</v>
      </c>
      <c r="G165" s="217"/>
      <c r="H165" s="216">
        <v>948</v>
      </c>
      <c r="I165" s="217" t="s">
        <v>381</v>
      </c>
      <c r="J165" s="217" t="s">
        <v>21</v>
      </c>
      <c r="K165" s="217" t="s">
        <v>143</v>
      </c>
      <c r="L165" s="217">
        <v>-60</v>
      </c>
      <c r="M165" s="217"/>
    </row>
    <row r="166" spans="1:13" x14ac:dyDescent="0.2">
      <c r="A166" s="215">
        <v>5169</v>
      </c>
      <c r="B166" s="216">
        <v>8510002</v>
      </c>
      <c r="C166" s="217" t="s">
        <v>676</v>
      </c>
      <c r="D166" s="217" t="s">
        <v>165</v>
      </c>
      <c r="E166" s="216" t="s">
        <v>80</v>
      </c>
      <c r="F166" s="223">
        <v>24333</v>
      </c>
      <c r="G166" s="217"/>
      <c r="H166" s="216">
        <v>1381</v>
      </c>
      <c r="I166" s="217" t="s">
        <v>229</v>
      </c>
      <c r="J166" s="217" t="s">
        <v>21</v>
      </c>
      <c r="K166" s="217" t="s">
        <v>136</v>
      </c>
      <c r="L166" s="217">
        <v>-50</v>
      </c>
      <c r="M166" s="217"/>
    </row>
    <row r="167" spans="1:13" x14ac:dyDescent="0.2">
      <c r="A167" s="215">
        <v>5192</v>
      </c>
      <c r="B167" s="216">
        <v>10590194</v>
      </c>
      <c r="C167" s="217" t="s">
        <v>553</v>
      </c>
      <c r="D167" s="217" t="s">
        <v>303</v>
      </c>
      <c r="E167" s="216" t="s">
        <v>80</v>
      </c>
      <c r="F167" s="223">
        <v>20646</v>
      </c>
      <c r="G167" s="217"/>
      <c r="H167" s="216">
        <v>1331</v>
      </c>
      <c r="I167" s="217" t="s">
        <v>192</v>
      </c>
      <c r="J167" s="217" t="s">
        <v>21</v>
      </c>
      <c r="K167" s="217" t="s">
        <v>143</v>
      </c>
      <c r="L167" s="217">
        <v>-60</v>
      </c>
      <c r="M167" s="216"/>
    </row>
    <row r="168" spans="1:13" x14ac:dyDescent="0.2">
      <c r="A168" s="215">
        <v>5226</v>
      </c>
      <c r="B168" s="216">
        <v>8520003</v>
      </c>
      <c r="C168" s="217" t="s">
        <v>766</v>
      </c>
      <c r="D168" s="217" t="s">
        <v>243</v>
      </c>
      <c r="E168" s="216" t="s">
        <v>80</v>
      </c>
      <c r="F168" s="223">
        <v>21434</v>
      </c>
      <c r="G168" s="217"/>
      <c r="H168" s="216">
        <v>1315</v>
      </c>
      <c r="I168" s="217" t="s">
        <v>363</v>
      </c>
      <c r="J168" s="217" t="s">
        <v>21</v>
      </c>
      <c r="K168" s="217" t="s">
        <v>143</v>
      </c>
      <c r="L168" s="217">
        <v>-60</v>
      </c>
      <c r="M168" s="216"/>
    </row>
    <row r="169" spans="1:13" x14ac:dyDescent="0.2">
      <c r="A169" s="215">
        <v>5248</v>
      </c>
      <c r="B169" s="216">
        <v>8520003</v>
      </c>
      <c r="C169" s="217" t="s">
        <v>512</v>
      </c>
      <c r="D169" s="217" t="s">
        <v>195</v>
      </c>
      <c r="E169" s="216" t="s">
        <v>80</v>
      </c>
      <c r="F169" s="223">
        <v>23186</v>
      </c>
      <c r="G169" s="217"/>
      <c r="H169" s="216">
        <v>1099</v>
      </c>
      <c r="I169" s="217" t="s">
        <v>363</v>
      </c>
      <c r="J169" s="217" t="s">
        <v>21</v>
      </c>
      <c r="K169" s="217" t="s">
        <v>143</v>
      </c>
      <c r="L169" s="217">
        <v>-60</v>
      </c>
      <c r="M169" s="217"/>
    </row>
    <row r="170" spans="1:13" x14ac:dyDescent="0.2">
      <c r="A170" s="215">
        <v>5291</v>
      </c>
      <c r="B170" s="216">
        <v>8520022</v>
      </c>
      <c r="C170" s="217" t="s">
        <v>628</v>
      </c>
      <c r="D170" s="217" t="s">
        <v>423</v>
      </c>
      <c r="E170" s="216" t="s">
        <v>80</v>
      </c>
      <c r="F170" s="223">
        <v>24477</v>
      </c>
      <c r="G170" s="217"/>
      <c r="H170" s="216">
        <v>1309</v>
      </c>
      <c r="I170" s="217" t="s">
        <v>461</v>
      </c>
      <c r="J170" s="217" t="s">
        <v>21</v>
      </c>
      <c r="K170" s="217" t="s">
        <v>136</v>
      </c>
      <c r="L170" s="217">
        <v>-50</v>
      </c>
      <c r="M170" s="217"/>
    </row>
    <row r="171" spans="1:13" x14ac:dyDescent="0.2">
      <c r="A171" s="215">
        <v>5323</v>
      </c>
      <c r="B171" s="216">
        <v>4530015</v>
      </c>
      <c r="C171" s="217" t="s">
        <v>693</v>
      </c>
      <c r="D171" s="217" t="s">
        <v>493</v>
      </c>
      <c r="E171" s="216" t="s">
        <v>80</v>
      </c>
      <c r="F171" s="223">
        <v>29609</v>
      </c>
      <c r="G171" s="217"/>
      <c r="H171" s="216">
        <v>501</v>
      </c>
      <c r="I171" s="217" t="s">
        <v>465</v>
      </c>
      <c r="J171" s="217" t="s">
        <v>21</v>
      </c>
      <c r="K171" s="217" t="s">
        <v>27</v>
      </c>
      <c r="L171" s="217">
        <v>-40</v>
      </c>
      <c r="M171" s="217"/>
    </row>
    <row r="172" spans="1:13" x14ac:dyDescent="0.2">
      <c r="A172" s="215">
        <v>5333</v>
      </c>
      <c r="B172" s="216">
        <v>4530003</v>
      </c>
      <c r="C172" s="217" t="s">
        <v>683</v>
      </c>
      <c r="D172" s="217" t="s">
        <v>160</v>
      </c>
      <c r="E172" s="216" t="s">
        <v>80</v>
      </c>
      <c r="F172" s="223">
        <v>31604</v>
      </c>
      <c r="G172" s="217"/>
      <c r="H172" s="216">
        <v>1404</v>
      </c>
      <c r="I172" s="217" t="s">
        <v>296</v>
      </c>
      <c r="J172" s="217" t="s">
        <v>21</v>
      </c>
      <c r="K172" s="217" t="s">
        <v>27</v>
      </c>
      <c r="L172" s="217">
        <v>-40</v>
      </c>
      <c r="M172" s="216"/>
    </row>
    <row r="173" spans="1:13" x14ac:dyDescent="0.2">
      <c r="A173" s="215">
        <v>5342</v>
      </c>
      <c r="B173" s="216">
        <v>4530035</v>
      </c>
      <c r="C173" s="217" t="s">
        <v>639</v>
      </c>
      <c r="D173" s="217" t="s">
        <v>165</v>
      </c>
      <c r="E173" s="216" t="s">
        <v>80</v>
      </c>
      <c r="F173" s="223">
        <v>20700</v>
      </c>
      <c r="G173" s="217"/>
      <c r="H173" s="216">
        <v>941</v>
      </c>
      <c r="I173" s="217" t="s">
        <v>353</v>
      </c>
      <c r="J173" s="217" t="s">
        <v>21</v>
      </c>
      <c r="K173" s="217" t="s">
        <v>143</v>
      </c>
      <c r="L173" s="217">
        <v>-60</v>
      </c>
      <c r="M173" s="217"/>
    </row>
    <row r="174" spans="1:13" x14ac:dyDescent="0.2">
      <c r="A174" s="215">
        <v>5438</v>
      </c>
      <c r="B174" s="216">
        <v>1690031</v>
      </c>
      <c r="C174" s="217" t="s">
        <v>435</v>
      </c>
      <c r="D174" s="217" t="s">
        <v>411</v>
      </c>
      <c r="E174" s="216" t="s">
        <v>80</v>
      </c>
      <c r="F174" s="223">
        <v>29743</v>
      </c>
      <c r="G174" s="217"/>
      <c r="H174" s="216">
        <v>566</v>
      </c>
      <c r="I174" s="217" t="s">
        <v>352</v>
      </c>
      <c r="J174" s="217" t="s">
        <v>21</v>
      </c>
      <c r="K174" s="217" t="s">
        <v>27</v>
      </c>
      <c r="L174" s="217">
        <v>-40</v>
      </c>
      <c r="M174" s="217"/>
    </row>
    <row r="175" spans="1:13" x14ac:dyDescent="0.2">
      <c r="A175" s="215">
        <v>5456</v>
      </c>
      <c r="B175" s="216">
        <v>15540001</v>
      </c>
      <c r="C175" s="217" t="s">
        <v>721</v>
      </c>
      <c r="D175" s="217" t="s">
        <v>410</v>
      </c>
      <c r="E175" s="216" t="s">
        <v>80</v>
      </c>
      <c r="F175" s="223">
        <v>20335</v>
      </c>
      <c r="G175" s="217"/>
      <c r="H175" s="216">
        <v>1187</v>
      </c>
      <c r="I175" s="217" t="s">
        <v>235</v>
      </c>
      <c r="J175" s="217" t="s">
        <v>21</v>
      </c>
      <c r="K175" s="217" t="s">
        <v>143</v>
      </c>
      <c r="L175" s="217">
        <v>-60</v>
      </c>
      <c r="M175" s="216"/>
    </row>
    <row r="176" spans="1:13" x14ac:dyDescent="0.2">
      <c r="A176" s="215">
        <v>5557</v>
      </c>
      <c r="B176" s="216">
        <v>15550020</v>
      </c>
      <c r="C176" s="217" t="s">
        <v>471</v>
      </c>
      <c r="D176" s="217" t="s">
        <v>230</v>
      </c>
      <c r="E176" s="216" t="s">
        <v>80</v>
      </c>
      <c r="F176" s="223">
        <v>21885</v>
      </c>
      <c r="G176" s="217"/>
      <c r="H176" s="216">
        <v>1193</v>
      </c>
      <c r="I176" s="217" t="s">
        <v>321</v>
      </c>
      <c r="J176" s="217" t="s">
        <v>21</v>
      </c>
      <c r="K176" s="217" t="s">
        <v>143</v>
      </c>
      <c r="L176" s="217">
        <v>-60</v>
      </c>
      <c r="M176" s="216"/>
    </row>
    <row r="177" spans="1:13" x14ac:dyDescent="0.2">
      <c r="A177" s="215">
        <v>5567</v>
      </c>
      <c r="B177" s="216">
        <v>15550007</v>
      </c>
      <c r="C177" s="217" t="s">
        <v>606</v>
      </c>
      <c r="D177" s="217" t="s">
        <v>232</v>
      </c>
      <c r="E177" s="216" t="s">
        <v>80</v>
      </c>
      <c r="F177" s="223">
        <v>25673</v>
      </c>
      <c r="G177" s="217"/>
      <c r="H177" s="216">
        <v>1615</v>
      </c>
      <c r="I177" s="217" t="s">
        <v>355</v>
      </c>
      <c r="J177" s="217" t="s">
        <v>21</v>
      </c>
      <c r="K177" s="217" t="s">
        <v>136</v>
      </c>
      <c r="L177" s="217">
        <v>-50</v>
      </c>
      <c r="M177" s="217"/>
    </row>
    <row r="178" spans="1:13" x14ac:dyDescent="0.2">
      <c r="A178" s="215">
        <v>5574</v>
      </c>
      <c r="B178" s="216">
        <v>15550007</v>
      </c>
      <c r="C178" s="217" t="s">
        <v>689</v>
      </c>
      <c r="D178" s="217" t="s">
        <v>148</v>
      </c>
      <c r="E178" s="216" t="s">
        <v>80</v>
      </c>
      <c r="F178" s="223">
        <v>25540</v>
      </c>
      <c r="G178" s="217"/>
      <c r="H178" s="216">
        <v>1706</v>
      </c>
      <c r="I178" s="217" t="s">
        <v>355</v>
      </c>
      <c r="J178" s="217" t="s">
        <v>21</v>
      </c>
      <c r="K178" s="217" t="s">
        <v>136</v>
      </c>
      <c r="L178" s="217">
        <v>-50</v>
      </c>
      <c r="M178" s="217"/>
    </row>
    <row r="179" spans="1:13" x14ac:dyDescent="0.2">
      <c r="A179" s="215">
        <v>5579</v>
      </c>
      <c r="B179" s="216">
        <v>15550007</v>
      </c>
      <c r="C179" s="217" t="s">
        <v>769</v>
      </c>
      <c r="D179" s="217" t="s">
        <v>244</v>
      </c>
      <c r="E179" s="216" t="s">
        <v>80</v>
      </c>
      <c r="F179" s="223">
        <v>22371</v>
      </c>
      <c r="G179" s="217"/>
      <c r="H179" s="216">
        <v>1437</v>
      </c>
      <c r="I179" s="217" t="s">
        <v>355</v>
      </c>
      <c r="J179" s="217" t="s">
        <v>21</v>
      </c>
      <c r="K179" s="217" t="s">
        <v>143</v>
      </c>
      <c r="L179" s="217">
        <v>-60</v>
      </c>
      <c r="M179" s="216"/>
    </row>
    <row r="180" spans="1:13" x14ac:dyDescent="0.2">
      <c r="A180" s="215">
        <v>5634</v>
      </c>
      <c r="B180" s="216">
        <v>9050005</v>
      </c>
      <c r="C180" s="217" t="s">
        <v>674</v>
      </c>
      <c r="D180" s="217" t="s">
        <v>176</v>
      </c>
      <c r="E180" s="216" t="s">
        <v>80</v>
      </c>
      <c r="F180" s="223">
        <v>32677</v>
      </c>
      <c r="G180" s="217"/>
      <c r="H180" s="216">
        <v>1220</v>
      </c>
      <c r="I180" s="217" t="s">
        <v>368</v>
      </c>
      <c r="J180" s="217" t="s">
        <v>21</v>
      </c>
      <c r="K180" s="217" t="s">
        <v>27</v>
      </c>
      <c r="L180" s="217">
        <v>-40</v>
      </c>
      <c r="M180" s="217"/>
    </row>
    <row r="181" spans="1:13" x14ac:dyDescent="0.2">
      <c r="A181" s="215">
        <v>5644</v>
      </c>
      <c r="B181" s="216">
        <v>7560002</v>
      </c>
      <c r="C181" s="217" t="s">
        <v>563</v>
      </c>
      <c r="D181" s="217" t="s">
        <v>214</v>
      </c>
      <c r="E181" s="216" t="s">
        <v>80</v>
      </c>
      <c r="F181" s="223">
        <v>21515</v>
      </c>
      <c r="G181" s="217"/>
      <c r="H181" s="216">
        <v>1270</v>
      </c>
      <c r="I181" s="217" t="s">
        <v>237</v>
      </c>
      <c r="J181" s="217" t="s">
        <v>21</v>
      </c>
      <c r="K181" s="217" t="s">
        <v>143</v>
      </c>
      <c r="L181" s="217">
        <v>-60</v>
      </c>
      <c r="M181" s="217"/>
    </row>
    <row r="182" spans="1:13" x14ac:dyDescent="0.2">
      <c r="A182" s="215">
        <v>5665</v>
      </c>
      <c r="B182" s="216">
        <v>7560002</v>
      </c>
      <c r="C182" s="217" t="s">
        <v>631</v>
      </c>
      <c r="D182" s="217" t="s">
        <v>233</v>
      </c>
      <c r="E182" s="216" t="s">
        <v>80</v>
      </c>
      <c r="F182" s="223">
        <v>21351</v>
      </c>
      <c r="G182" s="217"/>
      <c r="H182" s="216">
        <v>1234</v>
      </c>
      <c r="I182" s="217" t="s">
        <v>237</v>
      </c>
      <c r="J182" s="217" t="s">
        <v>21</v>
      </c>
      <c r="K182" s="217" t="s">
        <v>143</v>
      </c>
      <c r="L182" s="217">
        <v>-60</v>
      </c>
      <c r="M182" s="217"/>
    </row>
    <row r="183" spans="1:13" x14ac:dyDescent="0.2">
      <c r="A183" s="215">
        <v>5669</v>
      </c>
      <c r="B183" s="216">
        <v>7560033</v>
      </c>
      <c r="C183" s="217" t="s">
        <v>632</v>
      </c>
      <c r="D183" s="217" t="s">
        <v>211</v>
      </c>
      <c r="E183" s="216" t="s">
        <v>80</v>
      </c>
      <c r="F183" s="223">
        <v>20668</v>
      </c>
      <c r="G183" s="217"/>
      <c r="H183" s="216">
        <v>1215</v>
      </c>
      <c r="I183" s="217" t="s">
        <v>312</v>
      </c>
      <c r="J183" s="217" t="s">
        <v>21</v>
      </c>
      <c r="K183" s="217" t="s">
        <v>143</v>
      </c>
      <c r="L183" s="217">
        <v>-60</v>
      </c>
      <c r="M183" s="216"/>
    </row>
    <row r="184" spans="1:13" x14ac:dyDescent="0.2">
      <c r="A184" s="215">
        <v>5681</v>
      </c>
      <c r="B184" s="216">
        <v>9050008</v>
      </c>
      <c r="C184" s="217" t="s">
        <v>552</v>
      </c>
      <c r="D184" s="217" t="s">
        <v>212</v>
      </c>
      <c r="E184" s="216" t="s">
        <v>80</v>
      </c>
      <c r="F184" s="223">
        <v>32850</v>
      </c>
      <c r="G184" s="217"/>
      <c r="H184" s="216">
        <v>962</v>
      </c>
      <c r="I184" s="217" t="s">
        <v>443</v>
      </c>
      <c r="J184" s="217" t="s">
        <v>21</v>
      </c>
      <c r="K184" s="217" t="s">
        <v>27</v>
      </c>
      <c r="L184" s="217">
        <v>-40</v>
      </c>
      <c r="M184" s="216"/>
    </row>
    <row r="185" spans="1:13" x14ac:dyDescent="0.2">
      <c r="A185" s="215">
        <v>5685</v>
      </c>
      <c r="B185" s="216">
        <v>9050005</v>
      </c>
      <c r="C185" s="217" t="s">
        <v>530</v>
      </c>
      <c r="D185" s="217" t="s">
        <v>218</v>
      </c>
      <c r="E185" s="216" t="s">
        <v>80</v>
      </c>
      <c r="F185" s="223">
        <v>28951</v>
      </c>
      <c r="G185" s="217"/>
      <c r="H185" s="216">
        <v>1292</v>
      </c>
      <c r="I185" s="217" t="s">
        <v>368</v>
      </c>
      <c r="J185" s="217" t="s">
        <v>21</v>
      </c>
      <c r="K185" s="217" t="s">
        <v>27</v>
      </c>
      <c r="L185" s="217">
        <v>-40</v>
      </c>
      <c r="M185" s="217"/>
    </row>
    <row r="186" spans="1:13" x14ac:dyDescent="0.2">
      <c r="A186" s="215">
        <v>5686</v>
      </c>
      <c r="B186" s="216">
        <v>7560002</v>
      </c>
      <c r="C186" s="217" t="s">
        <v>796</v>
      </c>
      <c r="D186" s="217" t="s">
        <v>349</v>
      </c>
      <c r="E186" s="216" t="s">
        <v>80</v>
      </c>
      <c r="F186" s="223">
        <v>23898</v>
      </c>
      <c r="G186" s="217"/>
      <c r="H186" s="216">
        <v>1439</v>
      </c>
      <c r="I186" s="217" t="s">
        <v>237</v>
      </c>
      <c r="J186" s="217" t="s">
        <v>21</v>
      </c>
      <c r="K186" s="217" t="s">
        <v>136</v>
      </c>
      <c r="L186" s="217">
        <v>-50</v>
      </c>
      <c r="M186" s="217"/>
    </row>
    <row r="187" spans="1:13" x14ac:dyDescent="0.2">
      <c r="A187" s="215">
        <v>5693</v>
      </c>
      <c r="B187" s="216">
        <v>7560002</v>
      </c>
      <c r="C187" s="217" t="s">
        <v>749</v>
      </c>
      <c r="D187" s="217" t="s">
        <v>155</v>
      </c>
      <c r="E187" s="216" t="s">
        <v>80</v>
      </c>
      <c r="F187" s="223">
        <v>22556</v>
      </c>
      <c r="G187" s="217"/>
      <c r="H187" s="216">
        <v>1201</v>
      </c>
      <c r="I187" s="217" t="s">
        <v>237</v>
      </c>
      <c r="J187" s="217" t="s">
        <v>21</v>
      </c>
      <c r="K187" s="217" t="s">
        <v>143</v>
      </c>
      <c r="L187" s="217">
        <v>-60</v>
      </c>
      <c r="M187" s="216"/>
    </row>
    <row r="188" spans="1:13" x14ac:dyDescent="0.2">
      <c r="A188" s="215">
        <v>5693</v>
      </c>
      <c r="B188" s="216">
        <v>9050005</v>
      </c>
      <c r="C188" s="217" t="s">
        <v>686</v>
      </c>
      <c r="D188" s="217" t="s">
        <v>210</v>
      </c>
      <c r="E188" s="216" t="s">
        <v>80</v>
      </c>
      <c r="F188" s="223">
        <v>31858</v>
      </c>
      <c r="G188" s="217"/>
      <c r="H188" s="216">
        <v>1312</v>
      </c>
      <c r="I188" s="217" t="s">
        <v>368</v>
      </c>
      <c r="J188" s="217" t="s">
        <v>21</v>
      </c>
      <c r="K188" s="217" t="s">
        <v>27</v>
      </c>
      <c r="L188" s="217">
        <v>-40</v>
      </c>
      <c r="M188" s="217"/>
    </row>
    <row r="189" spans="1:13" x14ac:dyDescent="0.2">
      <c r="A189" s="215">
        <v>5694</v>
      </c>
      <c r="B189" s="216">
        <v>9130154</v>
      </c>
      <c r="C189" s="217" t="s">
        <v>808</v>
      </c>
      <c r="D189" s="217" t="s">
        <v>279</v>
      </c>
      <c r="E189" s="216" t="s">
        <v>80</v>
      </c>
      <c r="F189" s="223">
        <v>32286</v>
      </c>
      <c r="G189" s="217"/>
      <c r="H189" s="216">
        <v>1021</v>
      </c>
      <c r="I189" s="217" t="s">
        <v>254</v>
      </c>
      <c r="J189" s="217" t="s">
        <v>21</v>
      </c>
      <c r="K189" s="217" t="s">
        <v>27</v>
      </c>
      <c r="L189" s="217">
        <v>-40</v>
      </c>
      <c r="M189" s="217"/>
    </row>
    <row r="190" spans="1:13" x14ac:dyDescent="0.2">
      <c r="A190" s="215">
        <v>5702</v>
      </c>
      <c r="B190" s="216">
        <v>9050005</v>
      </c>
      <c r="C190" s="217" t="s">
        <v>805</v>
      </c>
      <c r="D190" s="217" t="s">
        <v>175</v>
      </c>
      <c r="E190" s="216" t="s">
        <v>80</v>
      </c>
      <c r="F190" s="223">
        <v>32370</v>
      </c>
      <c r="G190" s="217"/>
      <c r="H190" s="216">
        <v>1019</v>
      </c>
      <c r="I190" s="217" t="s">
        <v>368</v>
      </c>
      <c r="J190" s="217" t="s">
        <v>21</v>
      </c>
      <c r="K190" s="217" t="s">
        <v>27</v>
      </c>
      <c r="L190" s="217">
        <v>-40</v>
      </c>
      <c r="M190" s="217"/>
    </row>
    <row r="191" spans="1:13" x14ac:dyDescent="0.2">
      <c r="A191" s="215">
        <v>5739</v>
      </c>
      <c r="B191" s="216">
        <v>9050005</v>
      </c>
      <c r="C191" s="217" t="s">
        <v>732</v>
      </c>
      <c r="D191" s="217" t="s">
        <v>202</v>
      </c>
      <c r="E191" s="216" t="s">
        <v>80</v>
      </c>
      <c r="F191" s="223">
        <v>32219</v>
      </c>
      <c r="G191" s="217"/>
      <c r="H191" s="216">
        <v>1053</v>
      </c>
      <c r="I191" s="217" t="s">
        <v>368</v>
      </c>
      <c r="J191" s="217" t="s">
        <v>21</v>
      </c>
      <c r="K191" s="217" t="s">
        <v>27</v>
      </c>
      <c r="L191" s="217">
        <v>-40</v>
      </c>
      <c r="M191" s="217"/>
    </row>
    <row r="192" spans="1:13" x14ac:dyDescent="0.2">
      <c r="A192" s="215">
        <v>5741</v>
      </c>
      <c r="B192" s="216">
        <v>20860193</v>
      </c>
      <c r="C192" s="217" t="s">
        <v>637</v>
      </c>
      <c r="D192" s="217" t="s">
        <v>172</v>
      </c>
      <c r="E192" s="216" t="s">
        <v>80</v>
      </c>
      <c r="F192" s="223">
        <v>26804</v>
      </c>
      <c r="G192" s="217"/>
      <c r="H192" s="216">
        <v>1208</v>
      </c>
      <c r="I192" s="217" t="s">
        <v>264</v>
      </c>
      <c r="J192" s="217" t="s">
        <v>21</v>
      </c>
      <c r="K192" s="217" t="s">
        <v>136</v>
      </c>
      <c r="L192" s="217">
        <v>-50</v>
      </c>
      <c r="M192" s="217"/>
    </row>
    <row r="193" spans="1:13" x14ac:dyDescent="0.2">
      <c r="A193" s="215">
        <v>5748</v>
      </c>
      <c r="B193" s="216">
        <v>15570005</v>
      </c>
      <c r="C193" s="217" t="s">
        <v>688</v>
      </c>
      <c r="D193" s="217" t="s">
        <v>173</v>
      </c>
      <c r="E193" s="216" t="s">
        <v>80</v>
      </c>
      <c r="F193" s="223">
        <v>25591</v>
      </c>
      <c r="G193" s="217"/>
      <c r="H193" s="216">
        <v>1534</v>
      </c>
      <c r="I193" s="217" t="s">
        <v>434</v>
      </c>
      <c r="J193" s="217" t="s">
        <v>21</v>
      </c>
      <c r="K193" s="217" t="s">
        <v>136</v>
      </c>
      <c r="L193" s="217">
        <v>-50</v>
      </c>
      <c r="M193" s="217"/>
    </row>
    <row r="194" spans="1:13" x14ac:dyDescent="0.2">
      <c r="A194" s="215">
        <v>5759</v>
      </c>
      <c r="B194" s="216">
        <v>15570005</v>
      </c>
      <c r="C194" s="217" t="s">
        <v>740</v>
      </c>
      <c r="D194" s="217" t="s">
        <v>303</v>
      </c>
      <c r="E194" s="216" t="s">
        <v>80</v>
      </c>
      <c r="F194" s="223">
        <v>22307</v>
      </c>
      <c r="G194" s="217"/>
      <c r="H194" s="216">
        <v>1536</v>
      </c>
      <c r="I194" s="217" t="s">
        <v>434</v>
      </c>
      <c r="J194" s="217" t="s">
        <v>21</v>
      </c>
      <c r="K194" s="217" t="s">
        <v>143</v>
      </c>
      <c r="L194" s="217">
        <v>-60</v>
      </c>
      <c r="M194" s="216"/>
    </row>
    <row r="195" spans="1:13" x14ac:dyDescent="0.2">
      <c r="A195" s="215">
        <v>5761</v>
      </c>
      <c r="B195" s="216">
        <v>15570005</v>
      </c>
      <c r="C195" s="217" t="s">
        <v>741</v>
      </c>
      <c r="D195" s="217" t="s">
        <v>180</v>
      </c>
      <c r="E195" s="216" t="s">
        <v>80</v>
      </c>
      <c r="F195" s="223">
        <v>24728</v>
      </c>
      <c r="G195" s="217"/>
      <c r="H195" s="216">
        <v>1355</v>
      </c>
      <c r="I195" s="217" t="s">
        <v>434</v>
      </c>
      <c r="J195" s="217" t="s">
        <v>21</v>
      </c>
      <c r="K195" s="217" t="s">
        <v>136</v>
      </c>
      <c r="L195" s="217">
        <v>-50</v>
      </c>
      <c r="M195" s="217"/>
    </row>
    <row r="196" spans="1:13" x14ac:dyDescent="0.2">
      <c r="A196" s="215">
        <v>5828</v>
      </c>
      <c r="B196" s="216">
        <v>9050005</v>
      </c>
      <c r="C196" s="217" t="s">
        <v>652</v>
      </c>
      <c r="D196" s="217" t="s">
        <v>232</v>
      </c>
      <c r="E196" s="216" t="s">
        <v>80</v>
      </c>
      <c r="F196" s="223">
        <v>33832</v>
      </c>
      <c r="G196" s="217"/>
      <c r="H196" s="216">
        <v>1382</v>
      </c>
      <c r="I196" s="217" t="s">
        <v>368</v>
      </c>
      <c r="J196" s="217" t="s">
        <v>21</v>
      </c>
      <c r="K196" s="217" t="s">
        <v>27</v>
      </c>
      <c r="L196" s="217">
        <v>-40</v>
      </c>
      <c r="M196" s="216"/>
    </row>
    <row r="197" spans="1:13" x14ac:dyDescent="0.2">
      <c r="A197" s="215">
        <v>5842</v>
      </c>
      <c r="B197" s="216">
        <v>9050008</v>
      </c>
      <c r="C197" s="217" t="s">
        <v>584</v>
      </c>
      <c r="D197" s="217" t="s">
        <v>150</v>
      </c>
      <c r="E197" s="216" t="s">
        <v>80</v>
      </c>
      <c r="F197" s="223">
        <v>26071</v>
      </c>
      <c r="G197" s="217"/>
      <c r="H197" s="216">
        <v>1079</v>
      </c>
      <c r="I197" s="217" t="s">
        <v>443</v>
      </c>
      <c r="J197" s="217" t="s">
        <v>21</v>
      </c>
      <c r="K197" s="217" t="s">
        <v>136</v>
      </c>
      <c r="L197" s="217">
        <v>-50</v>
      </c>
      <c r="M197" s="216"/>
    </row>
    <row r="198" spans="1:13" x14ac:dyDescent="0.2">
      <c r="A198" s="215">
        <v>5898</v>
      </c>
      <c r="B198" s="216">
        <v>9050008</v>
      </c>
      <c r="C198" s="217" t="s">
        <v>716</v>
      </c>
      <c r="D198" s="217" t="s">
        <v>166</v>
      </c>
      <c r="E198" s="216" t="s">
        <v>80</v>
      </c>
      <c r="F198" s="223">
        <v>36190</v>
      </c>
      <c r="G198" s="217"/>
      <c r="H198" s="216">
        <v>552</v>
      </c>
      <c r="I198" s="217" t="s">
        <v>443</v>
      </c>
      <c r="J198" s="217" t="s">
        <v>21</v>
      </c>
      <c r="K198" s="217" t="s">
        <v>141</v>
      </c>
      <c r="L198" s="217">
        <v>-16</v>
      </c>
      <c r="M198" s="216"/>
    </row>
    <row r="199" spans="1:13" x14ac:dyDescent="0.2">
      <c r="A199" s="215">
        <v>5912</v>
      </c>
      <c r="B199" s="216">
        <v>10590003</v>
      </c>
      <c r="C199" s="217" t="s">
        <v>811</v>
      </c>
      <c r="D199" s="217" t="s">
        <v>208</v>
      </c>
      <c r="E199" s="216" t="s">
        <v>80</v>
      </c>
      <c r="F199" s="223">
        <v>23523</v>
      </c>
      <c r="G199" s="217"/>
      <c r="H199" s="216">
        <v>1112</v>
      </c>
      <c r="I199" s="217" t="s">
        <v>788</v>
      </c>
      <c r="J199" s="217" t="s">
        <v>21</v>
      </c>
      <c r="K199" s="217" t="s">
        <v>143</v>
      </c>
      <c r="L199" s="217">
        <v>-60</v>
      </c>
      <c r="M199" s="217"/>
    </row>
    <row r="200" spans="1:13" x14ac:dyDescent="0.2">
      <c r="A200" s="215">
        <v>5937</v>
      </c>
      <c r="B200" s="216">
        <v>10590403</v>
      </c>
      <c r="C200" s="217" t="s">
        <v>644</v>
      </c>
      <c r="D200" s="217" t="s">
        <v>300</v>
      </c>
      <c r="E200" s="216" t="s">
        <v>80</v>
      </c>
      <c r="F200" s="223">
        <v>25974</v>
      </c>
      <c r="G200" s="217"/>
      <c r="H200" s="216">
        <v>980</v>
      </c>
      <c r="I200" s="217" t="s">
        <v>231</v>
      </c>
      <c r="J200" s="217" t="s">
        <v>21</v>
      </c>
      <c r="K200" s="217" t="s">
        <v>136</v>
      </c>
      <c r="L200" s="217">
        <v>-50</v>
      </c>
      <c r="M200" s="216"/>
    </row>
    <row r="201" spans="1:13" x14ac:dyDescent="0.2">
      <c r="A201" s="215">
        <v>5939</v>
      </c>
      <c r="B201" s="216">
        <v>10590050</v>
      </c>
      <c r="C201" s="217" t="s">
        <v>665</v>
      </c>
      <c r="D201" s="217" t="s">
        <v>332</v>
      </c>
      <c r="E201" s="216" t="s">
        <v>80</v>
      </c>
      <c r="F201" s="223">
        <v>21539</v>
      </c>
      <c r="G201" s="217"/>
      <c r="H201" s="216">
        <v>835</v>
      </c>
      <c r="I201" s="217" t="s">
        <v>288</v>
      </c>
      <c r="J201" s="217" t="s">
        <v>21</v>
      </c>
      <c r="K201" s="217" t="s">
        <v>143</v>
      </c>
      <c r="L201" s="217">
        <v>-60</v>
      </c>
      <c r="M201" s="217" t="s">
        <v>56</v>
      </c>
    </row>
    <row r="202" spans="1:13" x14ac:dyDescent="0.2">
      <c r="A202" s="215">
        <v>5966</v>
      </c>
      <c r="B202" s="216">
        <v>19600111</v>
      </c>
      <c r="C202" s="217" t="s">
        <v>571</v>
      </c>
      <c r="D202" s="217" t="s">
        <v>128</v>
      </c>
      <c r="E202" s="216" t="s">
        <v>80</v>
      </c>
      <c r="F202" s="223">
        <v>35397</v>
      </c>
      <c r="G202" s="217"/>
      <c r="H202" s="216">
        <v>1139</v>
      </c>
      <c r="I202" s="217" t="s">
        <v>383</v>
      </c>
      <c r="J202" s="217" t="s">
        <v>21</v>
      </c>
      <c r="K202" s="217" t="s">
        <v>27</v>
      </c>
      <c r="L202" s="217">
        <v>-19</v>
      </c>
      <c r="M202" s="217"/>
    </row>
    <row r="203" spans="1:13" x14ac:dyDescent="0.2">
      <c r="A203" s="215">
        <v>5977</v>
      </c>
      <c r="B203" s="216">
        <v>10590269</v>
      </c>
      <c r="C203" s="217" t="s">
        <v>426</v>
      </c>
      <c r="D203" s="217" t="s">
        <v>163</v>
      </c>
      <c r="E203" s="216" t="s">
        <v>80</v>
      </c>
      <c r="F203" s="223">
        <v>25865</v>
      </c>
      <c r="G203" s="217"/>
      <c r="H203" s="216">
        <v>1705</v>
      </c>
      <c r="I203" s="217" t="s">
        <v>203</v>
      </c>
      <c r="J203" s="217" t="s">
        <v>21</v>
      </c>
      <c r="K203" s="217" t="s">
        <v>136</v>
      </c>
      <c r="L203" s="217">
        <v>-50</v>
      </c>
      <c r="M203" s="216"/>
    </row>
    <row r="204" spans="1:13" x14ac:dyDescent="0.2">
      <c r="A204" s="215">
        <v>6120</v>
      </c>
      <c r="B204" s="216">
        <v>17610122</v>
      </c>
      <c r="C204" s="217" t="s">
        <v>595</v>
      </c>
      <c r="D204" s="217" t="s">
        <v>366</v>
      </c>
      <c r="E204" s="216" t="s">
        <v>80</v>
      </c>
      <c r="F204" s="223">
        <v>22017</v>
      </c>
      <c r="G204" s="217"/>
      <c r="H204" s="216">
        <v>922</v>
      </c>
      <c r="I204" s="217" t="s">
        <v>399</v>
      </c>
      <c r="J204" s="217" t="s">
        <v>21</v>
      </c>
      <c r="K204" s="217" t="s">
        <v>143</v>
      </c>
      <c r="L204" s="217">
        <v>-60</v>
      </c>
      <c r="M204" s="217"/>
    </row>
    <row r="205" spans="1:13" x14ac:dyDescent="0.2">
      <c r="A205" s="215">
        <v>6123</v>
      </c>
      <c r="B205" s="216">
        <v>9060005</v>
      </c>
      <c r="C205" s="217" t="s">
        <v>698</v>
      </c>
      <c r="D205" s="217" t="s">
        <v>201</v>
      </c>
      <c r="E205" s="216" t="s">
        <v>80</v>
      </c>
      <c r="F205" s="223">
        <v>25678</v>
      </c>
      <c r="G205" s="217"/>
      <c r="H205" s="216">
        <v>1453</v>
      </c>
      <c r="I205" s="217" t="s">
        <v>341</v>
      </c>
      <c r="J205" s="217" t="s">
        <v>21</v>
      </c>
      <c r="K205" s="217" t="s">
        <v>136</v>
      </c>
      <c r="L205" s="217">
        <v>-50</v>
      </c>
      <c r="M205" s="217"/>
    </row>
    <row r="206" spans="1:13" x14ac:dyDescent="0.2">
      <c r="A206" s="215">
        <v>6150</v>
      </c>
      <c r="B206" s="216">
        <v>4440197</v>
      </c>
      <c r="C206" s="217" t="s">
        <v>624</v>
      </c>
      <c r="D206" s="217" t="s">
        <v>151</v>
      </c>
      <c r="E206" s="216" t="s">
        <v>80</v>
      </c>
      <c r="F206" s="223">
        <v>28975</v>
      </c>
      <c r="G206" s="217"/>
      <c r="H206" s="216">
        <v>1304</v>
      </c>
      <c r="I206" s="217" t="s">
        <v>294</v>
      </c>
      <c r="J206" s="217" t="s">
        <v>21</v>
      </c>
      <c r="K206" s="217" t="s">
        <v>27</v>
      </c>
      <c r="L206" s="217">
        <v>-40</v>
      </c>
      <c r="M206" s="217"/>
    </row>
    <row r="207" spans="1:13" x14ac:dyDescent="0.2">
      <c r="A207" s="215">
        <v>6155</v>
      </c>
      <c r="B207" s="216">
        <v>9060008</v>
      </c>
      <c r="C207" s="217" t="s">
        <v>428</v>
      </c>
      <c r="D207" s="217" t="s">
        <v>171</v>
      </c>
      <c r="E207" s="216" t="s">
        <v>80</v>
      </c>
      <c r="F207" s="223">
        <v>23926</v>
      </c>
      <c r="G207" s="217"/>
      <c r="H207" s="216">
        <v>1228</v>
      </c>
      <c r="I207" s="217" t="s">
        <v>267</v>
      </c>
      <c r="J207" s="217" t="s">
        <v>21</v>
      </c>
      <c r="K207" s="217" t="s">
        <v>136</v>
      </c>
      <c r="L207" s="217">
        <v>-50</v>
      </c>
      <c r="M207" s="217"/>
    </row>
    <row r="208" spans="1:13" x14ac:dyDescent="0.2">
      <c r="A208" s="215">
        <v>6171</v>
      </c>
      <c r="B208" s="216">
        <v>9060008</v>
      </c>
      <c r="C208" s="217" t="s">
        <v>599</v>
      </c>
      <c r="D208" s="217" t="s">
        <v>305</v>
      </c>
      <c r="E208" s="216" t="s">
        <v>80</v>
      </c>
      <c r="F208" s="223">
        <v>21475</v>
      </c>
      <c r="G208" s="217"/>
      <c r="H208" s="216">
        <v>1432</v>
      </c>
      <c r="I208" s="217" t="s">
        <v>267</v>
      </c>
      <c r="J208" s="217" t="s">
        <v>21</v>
      </c>
      <c r="K208" s="217" t="s">
        <v>143</v>
      </c>
      <c r="L208" s="217">
        <v>-60</v>
      </c>
      <c r="M208" s="216"/>
    </row>
    <row r="209" spans="1:13" x14ac:dyDescent="0.2">
      <c r="A209" s="215">
        <v>6190</v>
      </c>
      <c r="B209" s="216">
        <v>9060008</v>
      </c>
      <c r="C209" s="217" t="s">
        <v>754</v>
      </c>
      <c r="D209" s="217" t="s">
        <v>470</v>
      </c>
      <c r="E209" s="216" t="s">
        <v>80</v>
      </c>
      <c r="F209" s="223">
        <v>26780</v>
      </c>
      <c r="G209" s="217"/>
      <c r="H209" s="216">
        <v>1000</v>
      </c>
      <c r="I209" s="217" t="s">
        <v>267</v>
      </c>
      <c r="J209" s="217" t="s">
        <v>21</v>
      </c>
      <c r="K209" s="217" t="s">
        <v>136</v>
      </c>
      <c r="L209" s="217">
        <v>-50</v>
      </c>
      <c r="M209" s="216"/>
    </row>
    <row r="210" spans="1:13" x14ac:dyDescent="0.2">
      <c r="A210" s="215">
        <v>6215</v>
      </c>
      <c r="B210" s="216">
        <v>10620006</v>
      </c>
      <c r="C210" s="217" t="s">
        <v>494</v>
      </c>
      <c r="D210" s="217" t="s">
        <v>156</v>
      </c>
      <c r="E210" s="216" t="s">
        <v>80</v>
      </c>
      <c r="F210" s="223">
        <v>25442</v>
      </c>
      <c r="G210" s="217"/>
      <c r="H210" s="216">
        <v>558</v>
      </c>
      <c r="I210" s="217" t="s">
        <v>437</v>
      </c>
      <c r="J210" s="217" t="s">
        <v>21</v>
      </c>
      <c r="K210" s="217" t="s">
        <v>136</v>
      </c>
      <c r="L210" s="217">
        <v>-50</v>
      </c>
      <c r="M210" s="217"/>
    </row>
    <row r="211" spans="1:13" x14ac:dyDescent="0.2">
      <c r="A211" s="215">
        <v>6224</v>
      </c>
      <c r="B211" s="216">
        <v>9060066</v>
      </c>
      <c r="C211" s="217" t="s">
        <v>537</v>
      </c>
      <c r="D211" s="217" t="s">
        <v>195</v>
      </c>
      <c r="E211" s="216" t="s">
        <v>80</v>
      </c>
      <c r="F211" s="223">
        <v>23585</v>
      </c>
      <c r="G211" s="217"/>
      <c r="H211" s="216">
        <v>881</v>
      </c>
      <c r="I211" s="217" t="s">
        <v>273</v>
      </c>
      <c r="J211" s="217" t="s">
        <v>21</v>
      </c>
      <c r="K211" s="217" t="s">
        <v>143</v>
      </c>
      <c r="L211" s="217">
        <v>-60</v>
      </c>
      <c r="M211" s="217"/>
    </row>
    <row r="212" spans="1:13" x14ac:dyDescent="0.2">
      <c r="A212" s="215">
        <v>6243</v>
      </c>
      <c r="B212" s="216">
        <v>22310126</v>
      </c>
      <c r="C212" s="217" t="s">
        <v>651</v>
      </c>
      <c r="D212" s="217" t="s">
        <v>155</v>
      </c>
      <c r="E212" s="216" t="s">
        <v>80</v>
      </c>
      <c r="F212" s="223">
        <v>23107</v>
      </c>
      <c r="G212" s="217"/>
      <c r="H212" s="216">
        <v>1318</v>
      </c>
      <c r="I212" s="217" t="s">
        <v>327</v>
      </c>
      <c r="J212" s="217" t="s">
        <v>21</v>
      </c>
      <c r="K212" s="217" t="s">
        <v>143</v>
      </c>
      <c r="L212" s="217">
        <v>-60</v>
      </c>
      <c r="M212" s="217"/>
    </row>
    <row r="213" spans="1:13" x14ac:dyDescent="0.2">
      <c r="A213" s="215">
        <v>6244</v>
      </c>
      <c r="B213" s="216">
        <v>10620005</v>
      </c>
      <c r="C213" s="217" t="s">
        <v>738</v>
      </c>
      <c r="D213" s="217" t="s">
        <v>243</v>
      </c>
      <c r="E213" s="216" t="s">
        <v>80</v>
      </c>
      <c r="F213" s="223">
        <v>22275</v>
      </c>
      <c r="G213" s="217"/>
      <c r="H213" s="216">
        <v>1331</v>
      </c>
      <c r="I213" s="217" t="s">
        <v>790</v>
      </c>
      <c r="J213" s="217" t="s">
        <v>21</v>
      </c>
      <c r="K213" s="217" t="s">
        <v>143</v>
      </c>
      <c r="L213" s="217">
        <v>-60</v>
      </c>
      <c r="M213" s="216"/>
    </row>
    <row r="214" spans="1:13" x14ac:dyDescent="0.2">
      <c r="A214" s="215">
        <v>6255</v>
      </c>
      <c r="B214" s="216">
        <v>10620016</v>
      </c>
      <c r="C214" s="217" t="s">
        <v>580</v>
      </c>
      <c r="D214" s="217" t="s">
        <v>243</v>
      </c>
      <c r="E214" s="216" t="s">
        <v>80</v>
      </c>
      <c r="F214" s="223">
        <v>22030</v>
      </c>
      <c r="G214" s="217"/>
      <c r="H214" s="216">
        <v>1229</v>
      </c>
      <c r="I214" s="217" t="s">
        <v>499</v>
      </c>
      <c r="J214" s="217" t="s">
        <v>21</v>
      </c>
      <c r="K214" s="217" t="s">
        <v>143</v>
      </c>
      <c r="L214" s="217">
        <v>-60</v>
      </c>
      <c r="M214" s="217"/>
    </row>
    <row r="215" spans="1:13" x14ac:dyDescent="0.2">
      <c r="A215" s="215">
        <v>6265</v>
      </c>
      <c r="B215" s="216">
        <v>10620006</v>
      </c>
      <c r="C215" s="217" t="s">
        <v>555</v>
      </c>
      <c r="D215" s="217" t="s">
        <v>183</v>
      </c>
      <c r="E215" s="216" t="s">
        <v>80</v>
      </c>
      <c r="F215" s="223">
        <v>25835</v>
      </c>
      <c r="G215" s="217"/>
      <c r="H215" s="216">
        <v>1914</v>
      </c>
      <c r="I215" s="217" t="s">
        <v>437</v>
      </c>
      <c r="J215" s="217" t="s">
        <v>21</v>
      </c>
      <c r="K215" s="217" t="s">
        <v>136</v>
      </c>
      <c r="L215" s="217">
        <v>-50</v>
      </c>
      <c r="M215" s="217"/>
    </row>
    <row r="216" spans="1:13" x14ac:dyDescent="0.2">
      <c r="A216" s="215">
        <v>6269</v>
      </c>
      <c r="B216" s="216">
        <v>10620067</v>
      </c>
      <c r="C216" s="217" t="s">
        <v>759</v>
      </c>
      <c r="D216" s="217" t="s">
        <v>208</v>
      </c>
      <c r="E216" s="216" t="s">
        <v>80</v>
      </c>
      <c r="F216" s="223">
        <v>23799</v>
      </c>
      <c r="G216" s="217"/>
      <c r="H216" s="216">
        <v>1875</v>
      </c>
      <c r="I216" s="217" t="s">
        <v>467</v>
      </c>
      <c r="J216" s="217" t="s">
        <v>21</v>
      </c>
      <c r="K216" s="217" t="s">
        <v>136</v>
      </c>
      <c r="L216" s="217">
        <v>-50</v>
      </c>
      <c r="M216" s="216"/>
    </row>
    <row r="217" spans="1:13" x14ac:dyDescent="0.2">
      <c r="A217" s="215">
        <v>6287</v>
      </c>
      <c r="B217" s="216">
        <v>10620058</v>
      </c>
      <c r="C217" s="217" t="s">
        <v>551</v>
      </c>
      <c r="D217" s="217" t="s">
        <v>154</v>
      </c>
      <c r="E217" s="216" t="s">
        <v>80</v>
      </c>
      <c r="F217" s="223">
        <v>27937</v>
      </c>
      <c r="G217" s="217"/>
      <c r="H217" s="216">
        <v>1579</v>
      </c>
      <c r="I217" s="217" t="s">
        <v>361</v>
      </c>
      <c r="J217" s="217" t="s">
        <v>21</v>
      </c>
      <c r="K217" s="217" t="s">
        <v>27</v>
      </c>
      <c r="L217" s="217">
        <v>-40</v>
      </c>
      <c r="M217" s="216"/>
    </row>
    <row r="218" spans="1:13" x14ac:dyDescent="0.2">
      <c r="A218" s="215">
        <v>6349</v>
      </c>
      <c r="B218" s="216">
        <v>5630281</v>
      </c>
      <c r="C218" s="217" t="s">
        <v>806</v>
      </c>
      <c r="D218" s="217" t="s">
        <v>253</v>
      </c>
      <c r="E218" s="216" t="s">
        <v>80</v>
      </c>
      <c r="F218" s="223">
        <v>27043</v>
      </c>
      <c r="G218" s="217"/>
      <c r="H218" s="216">
        <v>1329</v>
      </c>
      <c r="I218" s="217" t="s">
        <v>186</v>
      </c>
      <c r="J218" s="217" t="s">
        <v>21</v>
      </c>
      <c r="K218" s="217" t="s">
        <v>136</v>
      </c>
      <c r="L218" s="217">
        <v>-50</v>
      </c>
      <c r="M218" s="217"/>
    </row>
    <row r="219" spans="1:13" x14ac:dyDescent="0.2">
      <c r="A219" s="215">
        <v>6399</v>
      </c>
      <c r="B219" s="216">
        <v>9060031</v>
      </c>
      <c r="C219" s="217" t="s">
        <v>677</v>
      </c>
      <c r="D219" s="217" t="s">
        <v>155</v>
      </c>
      <c r="E219" s="216" t="s">
        <v>80</v>
      </c>
      <c r="F219" s="223">
        <v>20969</v>
      </c>
      <c r="G219" s="217"/>
      <c r="H219" s="216">
        <v>855</v>
      </c>
      <c r="I219" s="217" t="s">
        <v>325</v>
      </c>
      <c r="J219" s="217" t="s">
        <v>21</v>
      </c>
      <c r="K219" s="217" t="s">
        <v>143</v>
      </c>
      <c r="L219" s="217">
        <v>-60</v>
      </c>
      <c r="M219" s="217"/>
    </row>
    <row r="220" spans="1:13" x14ac:dyDescent="0.2">
      <c r="A220" s="215">
        <v>6449</v>
      </c>
      <c r="B220" s="216">
        <v>9060085</v>
      </c>
      <c r="C220" s="217" t="s">
        <v>686</v>
      </c>
      <c r="D220" s="217" t="s">
        <v>195</v>
      </c>
      <c r="E220" s="216" t="s">
        <v>80</v>
      </c>
      <c r="F220" s="223">
        <v>24603</v>
      </c>
      <c r="G220" s="217"/>
      <c r="H220" s="216">
        <v>1346</v>
      </c>
      <c r="I220" s="217" t="s">
        <v>408</v>
      </c>
      <c r="J220" s="217" t="s">
        <v>21</v>
      </c>
      <c r="K220" s="217" t="s">
        <v>136</v>
      </c>
      <c r="L220" s="217">
        <v>-50</v>
      </c>
      <c r="M220" s="216"/>
    </row>
    <row r="221" spans="1:13" x14ac:dyDescent="0.2">
      <c r="A221" s="215">
        <v>6490</v>
      </c>
      <c r="B221" s="216">
        <v>3640001</v>
      </c>
      <c r="C221" s="217" t="s">
        <v>705</v>
      </c>
      <c r="D221" s="217" t="s">
        <v>191</v>
      </c>
      <c r="E221" s="216" t="s">
        <v>80</v>
      </c>
      <c r="F221" s="223">
        <v>25948</v>
      </c>
      <c r="G221" s="217"/>
      <c r="H221" s="216">
        <v>1555</v>
      </c>
      <c r="I221" s="217" t="s">
        <v>326</v>
      </c>
      <c r="J221" s="217" t="s">
        <v>21</v>
      </c>
      <c r="K221" s="217" t="s">
        <v>136</v>
      </c>
      <c r="L221" s="217">
        <v>-50</v>
      </c>
      <c r="M221" s="217"/>
    </row>
    <row r="222" spans="1:13" x14ac:dyDescent="0.2">
      <c r="A222" s="215">
        <v>6544</v>
      </c>
      <c r="B222" s="216">
        <v>9060064</v>
      </c>
      <c r="C222" s="217" t="s">
        <v>479</v>
      </c>
      <c r="D222" s="217" t="s">
        <v>157</v>
      </c>
      <c r="E222" s="216" t="s">
        <v>80</v>
      </c>
      <c r="F222" s="223">
        <v>22349</v>
      </c>
      <c r="G222" s="217"/>
      <c r="H222" s="216">
        <v>1018</v>
      </c>
      <c r="I222" s="217" t="s">
        <v>785</v>
      </c>
      <c r="J222" s="217" t="s">
        <v>21</v>
      </c>
      <c r="K222" s="217" t="s">
        <v>143</v>
      </c>
      <c r="L222" s="217">
        <v>-60</v>
      </c>
      <c r="M222" s="217"/>
    </row>
    <row r="223" spans="1:13" x14ac:dyDescent="0.2">
      <c r="A223" s="215">
        <v>6545</v>
      </c>
      <c r="B223" s="216">
        <v>9060005</v>
      </c>
      <c r="C223" s="217" t="s">
        <v>529</v>
      </c>
      <c r="D223" s="217" t="s">
        <v>218</v>
      </c>
      <c r="E223" s="216" t="s">
        <v>80</v>
      </c>
      <c r="F223" s="223">
        <v>23499</v>
      </c>
      <c r="G223" s="217"/>
      <c r="H223" s="216">
        <v>961</v>
      </c>
      <c r="I223" s="217" t="s">
        <v>341</v>
      </c>
      <c r="J223" s="217" t="s">
        <v>21</v>
      </c>
      <c r="K223" s="217" t="s">
        <v>143</v>
      </c>
      <c r="L223" s="217">
        <v>-60</v>
      </c>
      <c r="M223" s="216"/>
    </row>
    <row r="224" spans="1:13" x14ac:dyDescent="0.2">
      <c r="A224" s="215">
        <v>6565</v>
      </c>
      <c r="B224" s="216">
        <v>22650004</v>
      </c>
      <c r="C224" s="217" t="s">
        <v>564</v>
      </c>
      <c r="D224" s="217" t="s">
        <v>155</v>
      </c>
      <c r="E224" s="216" t="s">
        <v>80</v>
      </c>
      <c r="F224" s="223">
        <v>21335</v>
      </c>
      <c r="G224" s="217"/>
      <c r="H224" s="216">
        <v>1267</v>
      </c>
      <c r="I224" s="217" t="s">
        <v>337</v>
      </c>
      <c r="J224" s="217" t="s">
        <v>21</v>
      </c>
      <c r="K224" s="217" t="s">
        <v>143</v>
      </c>
      <c r="L224" s="217">
        <v>-60</v>
      </c>
      <c r="M224" s="217"/>
    </row>
    <row r="225" spans="1:13" x14ac:dyDescent="0.2">
      <c r="A225" s="215">
        <v>6670</v>
      </c>
      <c r="B225" s="216">
        <v>13660016</v>
      </c>
      <c r="C225" s="217" t="s">
        <v>583</v>
      </c>
      <c r="D225" s="217" t="s">
        <v>295</v>
      </c>
      <c r="E225" s="216" t="s">
        <v>80</v>
      </c>
      <c r="F225" s="223">
        <v>23082</v>
      </c>
      <c r="G225" s="217"/>
      <c r="H225" s="216">
        <v>1320</v>
      </c>
      <c r="I225" s="217" t="s">
        <v>490</v>
      </c>
      <c r="J225" s="217" t="s">
        <v>21</v>
      </c>
      <c r="K225" s="217" t="s">
        <v>143</v>
      </c>
      <c r="L225" s="217">
        <v>-60</v>
      </c>
      <c r="M225" s="217"/>
    </row>
    <row r="226" spans="1:13" x14ac:dyDescent="0.2">
      <c r="A226" s="215">
        <v>6721</v>
      </c>
      <c r="B226" s="216">
        <v>2670002</v>
      </c>
      <c r="C226" s="217" t="s">
        <v>367</v>
      </c>
      <c r="D226" s="217" t="s">
        <v>195</v>
      </c>
      <c r="E226" s="216" t="s">
        <v>80</v>
      </c>
      <c r="F226" s="223">
        <v>22225</v>
      </c>
      <c r="G226" s="217"/>
      <c r="H226" s="216">
        <v>1282</v>
      </c>
      <c r="I226" s="217" t="s">
        <v>358</v>
      </c>
      <c r="J226" s="217" t="s">
        <v>21</v>
      </c>
      <c r="K226" s="217" t="s">
        <v>143</v>
      </c>
      <c r="L226" s="217">
        <v>-60</v>
      </c>
      <c r="M226" s="217"/>
    </row>
    <row r="227" spans="1:13" x14ac:dyDescent="0.2">
      <c r="A227" s="215">
        <v>6725</v>
      </c>
      <c r="B227" s="216">
        <v>9060005</v>
      </c>
      <c r="C227" s="217" t="s">
        <v>478</v>
      </c>
      <c r="D227" s="217" t="s">
        <v>171</v>
      </c>
      <c r="E227" s="216" t="s">
        <v>80</v>
      </c>
      <c r="F227" s="223">
        <v>21487</v>
      </c>
      <c r="G227" s="217"/>
      <c r="H227" s="216">
        <v>633</v>
      </c>
      <c r="I227" s="217" t="s">
        <v>341</v>
      </c>
      <c r="J227" s="217" t="s">
        <v>21</v>
      </c>
      <c r="K227" s="217" t="s">
        <v>143</v>
      </c>
      <c r="L227" s="217">
        <v>-60</v>
      </c>
      <c r="M227" s="217"/>
    </row>
    <row r="228" spans="1:13" x14ac:dyDescent="0.2">
      <c r="A228" s="215">
        <v>6754</v>
      </c>
      <c r="B228" s="216">
        <v>9060085</v>
      </c>
      <c r="C228" s="217" t="s">
        <v>588</v>
      </c>
      <c r="D228" s="217" t="s">
        <v>142</v>
      </c>
      <c r="E228" s="216" t="s">
        <v>80</v>
      </c>
      <c r="F228" s="223">
        <v>20203</v>
      </c>
      <c r="G228" s="217"/>
      <c r="H228" s="216">
        <v>734</v>
      </c>
      <c r="I228" s="217" t="s">
        <v>408</v>
      </c>
      <c r="J228" s="217" t="s">
        <v>21</v>
      </c>
      <c r="K228" s="217" t="s">
        <v>143</v>
      </c>
      <c r="L228" s="217">
        <v>-60</v>
      </c>
      <c r="M228" s="217"/>
    </row>
    <row r="229" spans="1:13" x14ac:dyDescent="0.2">
      <c r="A229" s="215">
        <v>6762</v>
      </c>
      <c r="B229" s="216">
        <v>9060007</v>
      </c>
      <c r="C229" s="217" t="s">
        <v>340</v>
      </c>
      <c r="D229" s="217" t="s">
        <v>208</v>
      </c>
      <c r="E229" s="216" t="s">
        <v>80</v>
      </c>
      <c r="F229" s="223">
        <v>21938</v>
      </c>
      <c r="G229" s="217"/>
      <c r="H229" s="216">
        <v>1851</v>
      </c>
      <c r="I229" s="217" t="s">
        <v>786</v>
      </c>
      <c r="J229" s="217" t="s">
        <v>21</v>
      </c>
      <c r="K229" s="217" t="s">
        <v>143</v>
      </c>
      <c r="L229" s="217">
        <v>-60</v>
      </c>
      <c r="M229" s="217"/>
    </row>
    <row r="230" spans="1:13" x14ac:dyDescent="0.2">
      <c r="A230" s="215">
        <v>6784</v>
      </c>
      <c r="B230" s="216">
        <v>9060031</v>
      </c>
      <c r="C230" s="217" t="s">
        <v>666</v>
      </c>
      <c r="D230" s="217" t="s">
        <v>274</v>
      </c>
      <c r="E230" s="216" t="s">
        <v>80</v>
      </c>
      <c r="F230" s="223">
        <v>24187</v>
      </c>
      <c r="G230" s="217"/>
      <c r="H230" s="216">
        <v>1369</v>
      </c>
      <c r="I230" s="217" t="s">
        <v>325</v>
      </c>
      <c r="J230" s="217" t="s">
        <v>21</v>
      </c>
      <c r="K230" s="217" t="s">
        <v>136</v>
      </c>
      <c r="L230" s="217">
        <v>-50</v>
      </c>
      <c r="M230" s="217"/>
    </row>
    <row r="231" spans="1:13" x14ac:dyDescent="0.2">
      <c r="A231" s="215">
        <v>6872</v>
      </c>
      <c r="B231" s="216">
        <v>2680090</v>
      </c>
      <c r="C231" s="217" t="s">
        <v>567</v>
      </c>
      <c r="D231" s="217" t="s">
        <v>155</v>
      </c>
      <c r="E231" s="216" t="s">
        <v>80</v>
      </c>
      <c r="F231" s="223">
        <v>26241</v>
      </c>
      <c r="G231" s="217"/>
      <c r="H231" s="216">
        <v>1446</v>
      </c>
      <c r="I231" s="217" t="s">
        <v>400</v>
      </c>
      <c r="J231" s="217" t="s">
        <v>21</v>
      </c>
      <c r="K231" s="217" t="s">
        <v>136</v>
      </c>
      <c r="L231" s="217">
        <v>-50</v>
      </c>
      <c r="M231" s="217"/>
    </row>
    <row r="232" spans="1:13" x14ac:dyDescent="0.2">
      <c r="A232" s="215">
        <v>6886</v>
      </c>
      <c r="B232" s="216">
        <v>2680090</v>
      </c>
      <c r="C232" s="217" t="s">
        <v>604</v>
      </c>
      <c r="D232" s="217" t="s">
        <v>160</v>
      </c>
      <c r="E232" s="216" t="s">
        <v>80</v>
      </c>
      <c r="F232" s="223">
        <v>20123</v>
      </c>
      <c r="G232" s="217"/>
      <c r="H232" s="216">
        <v>1372</v>
      </c>
      <c r="I232" s="217" t="s">
        <v>400</v>
      </c>
      <c r="J232" s="217" t="s">
        <v>21</v>
      </c>
      <c r="K232" s="217" t="s">
        <v>143</v>
      </c>
      <c r="L232" s="217">
        <v>-60</v>
      </c>
      <c r="M232" s="216"/>
    </row>
    <row r="233" spans="1:13" x14ac:dyDescent="0.2">
      <c r="A233" s="215">
        <v>6919</v>
      </c>
      <c r="B233" s="216">
        <v>1690001</v>
      </c>
      <c r="C233" s="217" t="s">
        <v>483</v>
      </c>
      <c r="D233" s="217" t="s">
        <v>216</v>
      </c>
      <c r="E233" s="216" t="s">
        <v>80</v>
      </c>
      <c r="F233" s="223">
        <v>21033</v>
      </c>
      <c r="G233" s="217"/>
      <c r="H233" s="216">
        <v>849</v>
      </c>
      <c r="I233" s="217" t="s">
        <v>298</v>
      </c>
      <c r="J233" s="217" t="s">
        <v>21</v>
      </c>
      <c r="K233" s="217" t="s">
        <v>143</v>
      </c>
      <c r="L233" s="217">
        <v>-60</v>
      </c>
      <c r="M233" s="216"/>
    </row>
    <row r="234" spans="1:13" x14ac:dyDescent="0.2">
      <c r="A234" s="215">
        <v>6933</v>
      </c>
      <c r="B234" s="216">
        <v>9060052</v>
      </c>
      <c r="C234" s="217" t="s">
        <v>431</v>
      </c>
      <c r="D234" s="217" t="s">
        <v>204</v>
      </c>
      <c r="E234" s="216" t="s">
        <v>80</v>
      </c>
      <c r="F234" s="223">
        <v>21430</v>
      </c>
      <c r="G234" s="217"/>
      <c r="H234" s="216">
        <v>741</v>
      </c>
      <c r="I234" s="217" t="s">
        <v>793</v>
      </c>
      <c r="J234" s="217" t="s">
        <v>21</v>
      </c>
      <c r="K234" s="217" t="s">
        <v>143</v>
      </c>
      <c r="L234" s="217">
        <v>-60</v>
      </c>
      <c r="M234" s="217"/>
    </row>
    <row r="235" spans="1:13" x14ac:dyDescent="0.2">
      <c r="A235" s="215">
        <v>6957</v>
      </c>
      <c r="B235" s="216">
        <v>1690010</v>
      </c>
      <c r="C235" s="217" t="s">
        <v>627</v>
      </c>
      <c r="D235" s="217" t="s">
        <v>156</v>
      </c>
      <c r="E235" s="216" t="s">
        <v>80</v>
      </c>
      <c r="F235" s="223">
        <v>20726</v>
      </c>
      <c r="G235" s="217"/>
      <c r="H235" s="216">
        <v>1079</v>
      </c>
      <c r="I235" s="217" t="s">
        <v>444</v>
      </c>
      <c r="J235" s="217" t="s">
        <v>21</v>
      </c>
      <c r="K235" s="217" t="s">
        <v>143</v>
      </c>
      <c r="L235" s="217">
        <v>-60</v>
      </c>
      <c r="M235" s="217"/>
    </row>
    <row r="236" spans="1:13" x14ac:dyDescent="0.2">
      <c r="A236" s="215">
        <v>113212</v>
      </c>
      <c r="B236" s="216">
        <v>3330067</v>
      </c>
      <c r="C236" s="217" t="s">
        <v>549</v>
      </c>
      <c r="D236" s="217" t="s">
        <v>227</v>
      </c>
      <c r="E236" s="216" t="s">
        <v>80</v>
      </c>
      <c r="F236" s="223">
        <v>35852</v>
      </c>
      <c r="G236" s="217"/>
      <c r="H236" s="216">
        <v>1050</v>
      </c>
      <c r="I236" s="217" t="s">
        <v>194</v>
      </c>
      <c r="J236" s="217" t="s">
        <v>21</v>
      </c>
      <c r="K236" s="217" t="s">
        <v>198</v>
      </c>
      <c r="L236" s="217">
        <v>-17</v>
      </c>
      <c r="M236" s="216"/>
    </row>
    <row r="237" spans="1:13" x14ac:dyDescent="0.2">
      <c r="A237" s="215">
        <v>166836</v>
      </c>
      <c r="B237" s="216">
        <v>3330067</v>
      </c>
      <c r="C237" s="217" t="s">
        <v>718</v>
      </c>
      <c r="D237" s="217" t="s">
        <v>215</v>
      </c>
      <c r="E237" s="216" t="s">
        <v>80</v>
      </c>
      <c r="F237" s="223">
        <v>34459</v>
      </c>
      <c r="G237" s="217"/>
      <c r="H237" s="216">
        <v>1721</v>
      </c>
      <c r="I237" s="217" t="s">
        <v>194</v>
      </c>
      <c r="J237" s="217" t="s">
        <v>21</v>
      </c>
      <c r="K237" s="217" t="s">
        <v>27</v>
      </c>
      <c r="L237" s="217">
        <v>-21</v>
      </c>
      <c r="M237" s="217"/>
    </row>
    <row r="238" spans="1:13" x14ac:dyDescent="0.2">
      <c r="A238" s="215">
        <v>331197</v>
      </c>
      <c r="B238" s="216">
        <v>3330067</v>
      </c>
      <c r="C238" s="217" t="s">
        <v>723</v>
      </c>
      <c r="D238" s="217" t="s">
        <v>171</v>
      </c>
      <c r="E238" s="216" t="s">
        <v>80</v>
      </c>
      <c r="F238" s="223">
        <v>21508</v>
      </c>
      <c r="G238" s="217"/>
      <c r="H238" s="216">
        <v>1137</v>
      </c>
      <c r="I238" s="217" t="s">
        <v>194</v>
      </c>
      <c r="J238" s="217" t="s">
        <v>21</v>
      </c>
      <c r="K238" s="217" t="s">
        <v>143</v>
      </c>
      <c r="L238" s="217">
        <v>-60</v>
      </c>
      <c r="M238" s="216"/>
    </row>
    <row r="239" spans="1:13" x14ac:dyDescent="0.2">
      <c r="A239" s="215">
        <v>335024</v>
      </c>
      <c r="B239" s="216">
        <v>3330067</v>
      </c>
      <c r="C239" s="217" t="s">
        <v>755</v>
      </c>
      <c r="D239" s="217" t="s">
        <v>230</v>
      </c>
      <c r="E239" s="216" t="s">
        <v>80</v>
      </c>
      <c r="F239" s="223">
        <v>26568</v>
      </c>
      <c r="G239" s="217"/>
      <c r="H239" s="216">
        <v>1102</v>
      </c>
      <c r="I239" s="217" t="s">
        <v>194</v>
      </c>
      <c r="J239" s="217" t="s">
        <v>21</v>
      </c>
      <c r="K239" s="217" t="s">
        <v>136</v>
      </c>
      <c r="L239" s="217">
        <v>-50</v>
      </c>
      <c r="M239" s="217"/>
    </row>
    <row r="240" spans="1:13" x14ac:dyDescent="0.2">
      <c r="A240" s="215">
        <v>337537</v>
      </c>
      <c r="B240" s="216">
        <v>3330067</v>
      </c>
      <c r="C240" s="217" t="s">
        <v>519</v>
      </c>
      <c r="D240" s="217" t="s">
        <v>218</v>
      </c>
      <c r="E240" s="216" t="s">
        <v>80</v>
      </c>
      <c r="F240" s="223">
        <v>28818</v>
      </c>
      <c r="G240" s="217"/>
      <c r="H240" s="216">
        <v>1940</v>
      </c>
      <c r="I240" s="217" t="s">
        <v>194</v>
      </c>
      <c r="J240" s="217" t="s">
        <v>21</v>
      </c>
      <c r="K240" s="217" t="s">
        <v>27</v>
      </c>
      <c r="L240" s="217">
        <v>-40</v>
      </c>
      <c r="M240" s="217"/>
    </row>
    <row r="241" spans="1:13" x14ac:dyDescent="0.2">
      <c r="A241" s="215">
        <v>337829</v>
      </c>
      <c r="B241" s="216">
        <v>3330067</v>
      </c>
      <c r="C241" s="217" t="s">
        <v>560</v>
      </c>
      <c r="D241" s="217" t="s">
        <v>268</v>
      </c>
      <c r="E241" s="216" t="s">
        <v>80</v>
      </c>
      <c r="F241" s="223">
        <v>20694</v>
      </c>
      <c r="G241" s="217"/>
      <c r="H241" s="216">
        <v>500</v>
      </c>
      <c r="I241" s="217" t="s">
        <v>194</v>
      </c>
      <c r="J241" s="217" t="s">
        <v>21</v>
      </c>
      <c r="K241" s="217" t="s">
        <v>143</v>
      </c>
      <c r="L241" s="217">
        <v>-60</v>
      </c>
      <c r="M241" s="217"/>
    </row>
    <row r="242" spans="1:13" x14ac:dyDescent="0.2">
      <c r="A242" s="215">
        <v>339895</v>
      </c>
      <c r="B242" s="216">
        <v>3330067</v>
      </c>
      <c r="C242" s="217" t="s">
        <v>543</v>
      </c>
      <c r="D242" s="217" t="s">
        <v>350</v>
      </c>
      <c r="E242" s="216" t="s">
        <v>74</v>
      </c>
      <c r="F242" s="223">
        <v>23497</v>
      </c>
      <c r="G242" s="217"/>
      <c r="H242" s="216">
        <v>1318</v>
      </c>
      <c r="I242" s="217" t="s">
        <v>194</v>
      </c>
      <c r="J242" s="217" t="s">
        <v>21</v>
      </c>
      <c r="K242" s="217" t="s">
        <v>143</v>
      </c>
      <c r="L242" s="217">
        <v>-60</v>
      </c>
      <c r="M242" s="216"/>
    </row>
    <row r="243" spans="1:13" x14ac:dyDescent="0.2">
      <c r="A243" s="215">
        <v>473561</v>
      </c>
      <c r="B243" s="216">
        <v>3330067</v>
      </c>
      <c r="C243" s="217" t="s">
        <v>521</v>
      </c>
      <c r="D243" s="217" t="s">
        <v>129</v>
      </c>
      <c r="E243" s="216" t="s">
        <v>80</v>
      </c>
      <c r="F243" s="223">
        <v>33563</v>
      </c>
      <c r="G243" s="217"/>
      <c r="H243" s="216">
        <v>500</v>
      </c>
      <c r="I243" s="217" t="s">
        <v>194</v>
      </c>
      <c r="J243" s="217" t="s">
        <v>18</v>
      </c>
      <c r="K243" s="217" t="s">
        <v>27</v>
      </c>
      <c r="L243" s="217">
        <v>-40</v>
      </c>
      <c r="M243" s="217"/>
    </row>
    <row r="244" spans="1:13" x14ac:dyDescent="0.2">
      <c r="A244" s="215">
        <v>581884</v>
      </c>
      <c r="B244" s="216">
        <v>3330067</v>
      </c>
      <c r="C244" s="217" t="s">
        <v>557</v>
      </c>
      <c r="D244" s="217" t="s">
        <v>163</v>
      </c>
      <c r="E244" s="216" t="s">
        <v>80</v>
      </c>
      <c r="F244" s="223">
        <v>29549</v>
      </c>
      <c r="G244" s="217"/>
      <c r="H244" s="216">
        <v>1600</v>
      </c>
      <c r="I244" s="217" t="s">
        <v>194</v>
      </c>
      <c r="J244" s="217" t="s">
        <v>21</v>
      </c>
      <c r="K244" s="217" t="s">
        <v>27</v>
      </c>
      <c r="L244" s="217">
        <v>-40</v>
      </c>
      <c r="M244" s="217"/>
    </row>
    <row r="245" spans="1:13" x14ac:dyDescent="0.2">
      <c r="A245" s="215">
        <v>585712</v>
      </c>
      <c r="B245" s="216">
        <v>3330067</v>
      </c>
      <c r="C245" s="217" t="s">
        <v>454</v>
      </c>
      <c r="D245" s="217" t="s">
        <v>272</v>
      </c>
      <c r="E245" s="216" t="s">
        <v>74</v>
      </c>
      <c r="F245" s="223">
        <v>25695</v>
      </c>
      <c r="G245" s="217">
        <v>0</v>
      </c>
      <c r="H245" s="216">
        <v>500</v>
      </c>
      <c r="I245" s="217" t="s">
        <v>194</v>
      </c>
      <c r="J245" s="217" t="s">
        <v>18</v>
      </c>
      <c r="K245" s="217" t="s">
        <v>136</v>
      </c>
      <c r="L245" s="217">
        <v>-50</v>
      </c>
      <c r="M245" s="217"/>
    </row>
    <row r="246" spans="1:13" x14ac:dyDescent="0.2">
      <c r="A246" s="215">
        <v>644615</v>
      </c>
      <c r="B246" s="216">
        <v>3330067</v>
      </c>
      <c r="C246" s="217" t="s">
        <v>451</v>
      </c>
      <c r="D246" s="217" t="s">
        <v>376</v>
      </c>
      <c r="E246" s="216" t="s">
        <v>74</v>
      </c>
      <c r="F246" s="223">
        <v>34861</v>
      </c>
      <c r="G246" s="217">
        <v>71</v>
      </c>
      <c r="H246" s="216">
        <v>2162</v>
      </c>
      <c r="I246" s="217" t="s">
        <v>194</v>
      </c>
      <c r="J246" s="217" t="s">
        <v>21</v>
      </c>
      <c r="K246" s="217" t="s">
        <v>27</v>
      </c>
      <c r="L246" s="217">
        <v>-20</v>
      </c>
      <c r="M246" s="217"/>
    </row>
    <row r="247" spans="1:13" x14ac:dyDescent="0.2">
      <c r="A247" s="215">
        <v>664642</v>
      </c>
      <c r="B247" s="216">
        <v>3330067</v>
      </c>
      <c r="C247" s="217" t="s">
        <v>642</v>
      </c>
      <c r="D247" s="217" t="s">
        <v>643</v>
      </c>
      <c r="E247" s="216" t="s">
        <v>74</v>
      </c>
      <c r="F247" s="223">
        <v>29879</v>
      </c>
      <c r="G247" s="217"/>
      <c r="H247" s="216">
        <v>1054</v>
      </c>
      <c r="I247" s="217" t="s">
        <v>194</v>
      </c>
      <c r="J247" s="217" t="s">
        <v>21</v>
      </c>
      <c r="K247" s="217" t="s">
        <v>27</v>
      </c>
      <c r="L247" s="217">
        <v>-40</v>
      </c>
      <c r="M247" s="217"/>
    </row>
    <row r="248" spans="1:13" x14ac:dyDescent="0.2">
      <c r="A248" s="215">
        <v>703793</v>
      </c>
      <c r="B248" s="216">
        <v>3330067</v>
      </c>
      <c r="C248" s="217" t="s">
        <v>770</v>
      </c>
      <c r="D248" s="217" t="s">
        <v>343</v>
      </c>
      <c r="E248" s="216" t="s">
        <v>74</v>
      </c>
      <c r="F248" s="223">
        <v>34382</v>
      </c>
      <c r="G248" s="217">
        <v>157</v>
      </c>
      <c r="H248" s="216">
        <v>1839</v>
      </c>
      <c r="I248" s="217" t="s">
        <v>194</v>
      </c>
      <c r="J248" s="217" t="s">
        <v>21</v>
      </c>
      <c r="K248" s="217" t="s">
        <v>27</v>
      </c>
      <c r="L248" s="217">
        <v>-21</v>
      </c>
      <c r="M248" s="217"/>
    </row>
    <row r="249" spans="1:13" x14ac:dyDescent="0.2">
      <c r="A249" s="215">
        <v>729370</v>
      </c>
      <c r="B249" s="216">
        <v>3330067</v>
      </c>
      <c r="C249" s="217" t="s">
        <v>532</v>
      </c>
      <c r="D249" s="217" t="s">
        <v>252</v>
      </c>
      <c r="E249" s="216" t="s">
        <v>74</v>
      </c>
      <c r="F249" s="223">
        <v>32002</v>
      </c>
      <c r="G249" s="217"/>
      <c r="H249" s="216">
        <v>500</v>
      </c>
      <c r="I249" s="217" t="s">
        <v>194</v>
      </c>
      <c r="J249" s="217" t="s">
        <v>18</v>
      </c>
      <c r="K249" s="217" t="s">
        <v>27</v>
      </c>
      <c r="L249" s="217">
        <v>-40</v>
      </c>
      <c r="M249" s="217"/>
    </row>
    <row r="250" spans="1:13" x14ac:dyDescent="0.2">
      <c r="A250" s="215">
        <v>856374</v>
      </c>
      <c r="B250" s="216">
        <v>3330067</v>
      </c>
      <c r="C250" s="217" t="s">
        <v>535</v>
      </c>
      <c r="D250" s="217" t="s">
        <v>220</v>
      </c>
      <c r="E250" s="216" t="s">
        <v>80</v>
      </c>
      <c r="F250" s="223">
        <v>29088</v>
      </c>
      <c r="G250" s="217"/>
      <c r="H250" s="216">
        <v>580</v>
      </c>
      <c r="I250" s="217" t="s">
        <v>194</v>
      </c>
      <c r="J250" s="217" t="s">
        <v>18</v>
      </c>
      <c r="K250" s="217" t="s">
        <v>27</v>
      </c>
      <c r="L250" s="217">
        <v>-40</v>
      </c>
      <c r="M250" s="217" t="s">
        <v>56</v>
      </c>
    </row>
    <row r="251" spans="1:13" x14ac:dyDescent="0.2">
      <c r="A251" s="215">
        <v>1713801</v>
      </c>
      <c r="B251" s="216">
        <v>3330067</v>
      </c>
      <c r="C251" s="217" t="s">
        <v>812</v>
      </c>
      <c r="D251" s="217" t="s">
        <v>810</v>
      </c>
      <c r="E251" s="216" t="s">
        <v>74</v>
      </c>
      <c r="F251" s="223">
        <v>27868</v>
      </c>
      <c r="G251" s="217"/>
      <c r="H251" s="216">
        <v>500</v>
      </c>
      <c r="I251" s="217" t="s">
        <v>194</v>
      </c>
      <c r="J251" s="217" t="s">
        <v>18</v>
      </c>
      <c r="K251" s="217" t="s">
        <v>27</v>
      </c>
      <c r="L251" s="217">
        <v>-40</v>
      </c>
      <c r="M251" s="216"/>
    </row>
    <row r="252" spans="1:13" x14ac:dyDescent="0.2">
      <c r="A252" s="215">
        <v>3313877</v>
      </c>
      <c r="B252" s="216">
        <v>3330067</v>
      </c>
      <c r="C252" s="217" t="s">
        <v>597</v>
      </c>
      <c r="D252" s="217" t="s">
        <v>165</v>
      </c>
      <c r="E252" s="216" t="s">
        <v>80</v>
      </c>
      <c r="F252" s="223">
        <v>21966</v>
      </c>
      <c r="G252" s="217"/>
      <c r="H252" s="216">
        <v>997</v>
      </c>
      <c r="I252" s="217" t="s">
        <v>194</v>
      </c>
      <c r="J252" s="217" t="s">
        <v>21</v>
      </c>
      <c r="K252" s="217" t="s">
        <v>143</v>
      </c>
      <c r="L252" s="217">
        <v>-60</v>
      </c>
      <c r="M252" s="217"/>
    </row>
    <row r="253" spans="1:13" x14ac:dyDescent="0.2">
      <c r="A253" s="215">
        <v>3317413</v>
      </c>
      <c r="B253" s="216">
        <v>3330067</v>
      </c>
      <c r="C253" s="217" t="s">
        <v>130</v>
      </c>
      <c r="D253" s="217" t="s">
        <v>131</v>
      </c>
      <c r="E253" s="216" t="s">
        <v>80</v>
      </c>
      <c r="F253" s="223">
        <v>32014</v>
      </c>
      <c r="G253" s="217"/>
      <c r="H253" s="216">
        <v>1902</v>
      </c>
      <c r="I253" s="217" t="s">
        <v>194</v>
      </c>
      <c r="J253" s="217" t="s">
        <v>21</v>
      </c>
      <c r="K253" s="217" t="s">
        <v>27</v>
      </c>
      <c r="L253" s="217">
        <v>-40</v>
      </c>
      <c r="M253" s="217"/>
    </row>
    <row r="254" spans="1:13" x14ac:dyDescent="0.2">
      <c r="A254" s="215">
        <v>3317971</v>
      </c>
      <c r="B254" s="216">
        <v>3330067</v>
      </c>
      <c r="C254" s="217" t="s">
        <v>396</v>
      </c>
      <c r="D254" s="217" t="s">
        <v>155</v>
      </c>
      <c r="E254" s="216" t="s">
        <v>80</v>
      </c>
      <c r="F254" s="223">
        <v>21214</v>
      </c>
      <c r="G254" s="217"/>
      <c r="H254" s="216">
        <v>2004</v>
      </c>
      <c r="I254" s="217" t="s">
        <v>194</v>
      </c>
      <c r="J254" s="217" t="s">
        <v>21</v>
      </c>
      <c r="K254" s="217" t="s">
        <v>143</v>
      </c>
      <c r="L254" s="217">
        <v>-60</v>
      </c>
      <c r="M254" s="216"/>
    </row>
    <row r="255" spans="1:13" x14ac:dyDescent="0.2">
      <c r="A255" s="215">
        <v>3319957</v>
      </c>
      <c r="B255" s="216">
        <v>3330067</v>
      </c>
      <c r="C255" s="217" t="s">
        <v>663</v>
      </c>
      <c r="D255" s="217" t="s">
        <v>214</v>
      </c>
      <c r="E255" s="216" t="s">
        <v>80</v>
      </c>
      <c r="F255" s="223">
        <v>24710</v>
      </c>
      <c r="G255" s="217">
        <v>309</v>
      </c>
      <c r="H255" s="216">
        <v>2372</v>
      </c>
      <c r="I255" s="217" t="s">
        <v>194</v>
      </c>
      <c r="J255" s="217" t="s">
        <v>21</v>
      </c>
      <c r="K255" s="217" t="s">
        <v>136</v>
      </c>
      <c r="L255" s="217">
        <v>-50</v>
      </c>
      <c r="M255" s="216"/>
    </row>
    <row r="256" spans="1:13" x14ac:dyDescent="0.2">
      <c r="A256" s="215">
        <v>3321234</v>
      </c>
      <c r="B256" s="216">
        <v>3330067</v>
      </c>
      <c r="C256" s="217" t="s">
        <v>630</v>
      </c>
      <c r="D256" s="217" t="s">
        <v>197</v>
      </c>
      <c r="E256" s="216" t="s">
        <v>80</v>
      </c>
      <c r="F256" s="223">
        <v>31918</v>
      </c>
      <c r="G256" s="217"/>
      <c r="H256" s="216">
        <v>1668</v>
      </c>
      <c r="I256" s="217" t="s">
        <v>194</v>
      </c>
      <c r="J256" s="217" t="s">
        <v>21</v>
      </c>
      <c r="K256" s="217" t="s">
        <v>27</v>
      </c>
      <c r="L256" s="217">
        <v>-40</v>
      </c>
      <c r="M256" s="216"/>
    </row>
    <row r="257" spans="1:13" x14ac:dyDescent="0.2">
      <c r="A257" s="215">
        <v>3324058</v>
      </c>
      <c r="B257" s="216">
        <v>3330067</v>
      </c>
      <c r="C257" s="217" t="s">
        <v>675</v>
      </c>
      <c r="D257" s="217" t="s">
        <v>432</v>
      </c>
      <c r="E257" s="216" t="s">
        <v>80</v>
      </c>
      <c r="F257" s="223">
        <v>21459</v>
      </c>
      <c r="G257" s="217"/>
      <c r="H257" s="216">
        <v>527</v>
      </c>
      <c r="I257" s="217" t="s">
        <v>194</v>
      </c>
      <c r="J257" s="217" t="s">
        <v>21</v>
      </c>
      <c r="K257" s="217" t="s">
        <v>143</v>
      </c>
      <c r="L257" s="217">
        <v>-60</v>
      </c>
      <c r="M257" s="216"/>
    </row>
    <row r="258" spans="1:13" x14ac:dyDescent="0.2">
      <c r="A258" s="215">
        <v>3324311</v>
      </c>
      <c r="B258" s="216">
        <v>3330067</v>
      </c>
      <c r="C258" s="217" t="s">
        <v>745</v>
      </c>
      <c r="D258" s="217" t="s">
        <v>214</v>
      </c>
      <c r="E258" s="216" t="s">
        <v>80</v>
      </c>
      <c r="F258" s="223">
        <v>23442</v>
      </c>
      <c r="G258" s="217"/>
      <c r="H258" s="216">
        <v>959</v>
      </c>
      <c r="I258" s="217" t="s">
        <v>194</v>
      </c>
      <c r="J258" s="217" t="s">
        <v>21</v>
      </c>
      <c r="K258" s="217" t="s">
        <v>143</v>
      </c>
      <c r="L258" s="217">
        <v>-60</v>
      </c>
      <c r="M258" s="216"/>
    </row>
    <row r="259" spans="1:13" x14ac:dyDescent="0.2">
      <c r="A259" s="215">
        <v>3324789</v>
      </c>
      <c r="B259" s="216">
        <v>3330067</v>
      </c>
      <c r="C259" s="217" t="s">
        <v>466</v>
      </c>
      <c r="D259" s="217" t="s">
        <v>259</v>
      </c>
      <c r="E259" s="216" t="s">
        <v>80</v>
      </c>
      <c r="F259" s="223">
        <v>23268</v>
      </c>
      <c r="G259" s="217"/>
      <c r="H259" s="216">
        <v>531</v>
      </c>
      <c r="I259" s="217" t="s">
        <v>194</v>
      </c>
      <c r="J259" s="217" t="s">
        <v>21</v>
      </c>
      <c r="K259" s="217" t="s">
        <v>143</v>
      </c>
      <c r="L259" s="217">
        <v>-60</v>
      </c>
      <c r="M259" s="217"/>
    </row>
    <row r="260" spans="1:13" x14ac:dyDescent="0.2">
      <c r="A260" s="215">
        <v>3325860</v>
      </c>
      <c r="B260" s="216">
        <v>3330067</v>
      </c>
      <c r="C260" s="217" t="s">
        <v>608</v>
      </c>
      <c r="D260" s="217" t="s">
        <v>199</v>
      </c>
      <c r="E260" s="216" t="s">
        <v>74</v>
      </c>
      <c r="F260" s="223">
        <v>25545</v>
      </c>
      <c r="G260" s="217"/>
      <c r="H260" s="216">
        <v>500</v>
      </c>
      <c r="I260" s="217" t="s">
        <v>194</v>
      </c>
      <c r="J260" s="217" t="s">
        <v>18</v>
      </c>
      <c r="K260" s="217" t="s">
        <v>136</v>
      </c>
      <c r="L260" s="217">
        <v>-50</v>
      </c>
      <c r="M260" s="217"/>
    </row>
    <row r="261" spans="1:13" x14ac:dyDescent="0.2">
      <c r="A261" s="215">
        <v>3329313</v>
      </c>
      <c r="B261" s="216">
        <v>3330067</v>
      </c>
      <c r="C261" s="217" t="s">
        <v>547</v>
      </c>
      <c r="D261" s="217" t="s">
        <v>228</v>
      </c>
      <c r="E261" s="216" t="s">
        <v>80</v>
      </c>
      <c r="F261" s="223">
        <v>26177</v>
      </c>
      <c r="G261" s="217"/>
      <c r="H261" s="216">
        <v>1109</v>
      </c>
      <c r="I261" s="217" t="s">
        <v>194</v>
      </c>
      <c r="J261" s="217" t="s">
        <v>21</v>
      </c>
      <c r="K261" s="217" t="s">
        <v>136</v>
      </c>
      <c r="L261" s="217">
        <v>-50</v>
      </c>
      <c r="M261" s="217"/>
    </row>
    <row r="262" spans="1:13" x14ac:dyDescent="0.2">
      <c r="A262" s="215">
        <v>3329787</v>
      </c>
      <c r="B262" s="216">
        <v>3330067</v>
      </c>
      <c r="C262" s="217" t="s">
        <v>764</v>
      </c>
      <c r="D262" s="217" t="s">
        <v>164</v>
      </c>
      <c r="E262" s="216" t="s">
        <v>80</v>
      </c>
      <c r="F262" s="223">
        <v>35265</v>
      </c>
      <c r="G262" s="217"/>
      <c r="H262" s="216">
        <v>1533</v>
      </c>
      <c r="I262" s="217" t="s">
        <v>194</v>
      </c>
      <c r="J262" s="217" t="s">
        <v>21</v>
      </c>
      <c r="K262" s="217" t="s">
        <v>27</v>
      </c>
      <c r="L262" s="217">
        <v>-19</v>
      </c>
      <c r="M262" s="217"/>
    </row>
    <row r="263" spans="1:13" x14ac:dyDescent="0.2">
      <c r="A263" s="215">
        <v>3329945</v>
      </c>
      <c r="B263" s="216">
        <v>3330067</v>
      </c>
      <c r="C263" s="217" t="s">
        <v>596</v>
      </c>
      <c r="D263" s="217" t="s">
        <v>247</v>
      </c>
      <c r="E263" s="216" t="s">
        <v>80</v>
      </c>
      <c r="F263" s="223">
        <v>31381</v>
      </c>
      <c r="G263" s="217"/>
      <c r="H263" s="216">
        <v>719</v>
      </c>
      <c r="I263" s="217" t="s">
        <v>194</v>
      </c>
      <c r="J263" s="217" t="s">
        <v>21</v>
      </c>
      <c r="K263" s="217" t="s">
        <v>27</v>
      </c>
      <c r="L263" s="217">
        <v>-40</v>
      </c>
      <c r="M263" s="217"/>
    </row>
    <row r="264" spans="1:13" x14ac:dyDescent="0.2">
      <c r="A264" s="215">
        <v>3330029</v>
      </c>
      <c r="B264" s="216">
        <v>3330067</v>
      </c>
      <c r="C264" s="217" t="s">
        <v>667</v>
      </c>
      <c r="D264" s="217" t="s">
        <v>164</v>
      </c>
      <c r="E264" s="216" t="s">
        <v>80</v>
      </c>
      <c r="F264" s="223">
        <v>35678</v>
      </c>
      <c r="G264" s="217"/>
      <c r="H264" s="216">
        <v>1453</v>
      </c>
      <c r="I264" s="217" t="s">
        <v>194</v>
      </c>
      <c r="J264" s="217" t="s">
        <v>21</v>
      </c>
      <c r="K264" s="217" t="s">
        <v>139</v>
      </c>
      <c r="L264" s="217">
        <v>-18</v>
      </c>
      <c r="M264" s="217"/>
    </row>
    <row r="265" spans="1:13" x14ac:dyDescent="0.2">
      <c r="A265" s="215">
        <v>3331155</v>
      </c>
      <c r="B265" s="216">
        <v>3330067</v>
      </c>
      <c r="C265" s="217" t="s">
        <v>572</v>
      </c>
      <c r="D265" s="217" t="s">
        <v>215</v>
      </c>
      <c r="E265" s="216" t="s">
        <v>80</v>
      </c>
      <c r="F265" s="223">
        <v>35493</v>
      </c>
      <c r="G265" s="217"/>
      <c r="H265" s="216">
        <v>1714</v>
      </c>
      <c r="I265" s="217" t="s">
        <v>194</v>
      </c>
      <c r="J265" s="217" t="s">
        <v>21</v>
      </c>
      <c r="K265" s="217" t="s">
        <v>139</v>
      </c>
      <c r="L265" s="217">
        <v>-18</v>
      </c>
      <c r="M265" s="216"/>
    </row>
    <row r="266" spans="1:13" x14ac:dyDescent="0.2">
      <c r="A266" s="215">
        <v>3332154</v>
      </c>
      <c r="B266" s="216">
        <v>3330067</v>
      </c>
      <c r="C266" s="217" t="s">
        <v>589</v>
      </c>
      <c r="D266" s="217" t="s">
        <v>230</v>
      </c>
      <c r="E266" s="216" t="s">
        <v>80</v>
      </c>
      <c r="F266" s="223">
        <v>36634</v>
      </c>
      <c r="G266" s="217">
        <v>0</v>
      </c>
      <c r="H266" s="216">
        <v>1970</v>
      </c>
      <c r="I266" s="217" t="s">
        <v>194</v>
      </c>
      <c r="J266" s="217" t="s">
        <v>21</v>
      </c>
      <c r="K266" s="217" t="s">
        <v>153</v>
      </c>
      <c r="L266" s="217">
        <v>-15</v>
      </c>
      <c r="M266" s="217"/>
    </row>
    <row r="267" spans="1:13" x14ac:dyDescent="0.2">
      <c r="A267" s="215">
        <v>3332257</v>
      </c>
      <c r="B267" s="216">
        <v>3330067</v>
      </c>
      <c r="C267" s="217" t="s">
        <v>542</v>
      </c>
      <c r="D267" s="217" t="s">
        <v>236</v>
      </c>
      <c r="E267" s="216" t="s">
        <v>80</v>
      </c>
      <c r="F267" s="223">
        <v>35870</v>
      </c>
      <c r="G267" s="217"/>
      <c r="H267" s="216">
        <v>1873</v>
      </c>
      <c r="I267" s="217" t="s">
        <v>194</v>
      </c>
      <c r="J267" s="217" t="s">
        <v>21</v>
      </c>
      <c r="K267" s="217" t="s">
        <v>198</v>
      </c>
      <c r="L267" s="217">
        <v>-17</v>
      </c>
      <c r="M267" s="216"/>
    </row>
    <row r="268" spans="1:13" x14ac:dyDescent="0.2">
      <c r="A268" s="215">
        <v>3332528</v>
      </c>
      <c r="B268" s="216">
        <v>3330067</v>
      </c>
      <c r="C268" s="217" t="s">
        <v>589</v>
      </c>
      <c r="D268" s="217" t="s">
        <v>171</v>
      </c>
      <c r="E268" s="216" t="s">
        <v>80</v>
      </c>
      <c r="F268" s="223">
        <v>24667</v>
      </c>
      <c r="G268" s="217"/>
      <c r="H268" s="216">
        <v>500</v>
      </c>
      <c r="I268" s="217" t="s">
        <v>194</v>
      </c>
      <c r="J268" s="217" t="s">
        <v>21</v>
      </c>
      <c r="K268" s="217" t="s">
        <v>136</v>
      </c>
      <c r="L268" s="217">
        <v>-50</v>
      </c>
      <c r="M268" s="216"/>
    </row>
    <row r="269" spans="1:13" x14ac:dyDescent="0.2">
      <c r="A269" s="215">
        <v>3333122</v>
      </c>
      <c r="B269" s="216">
        <v>3330067</v>
      </c>
      <c r="C269" s="217" t="s">
        <v>351</v>
      </c>
      <c r="D269" s="217" t="s">
        <v>279</v>
      </c>
      <c r="E269" s="216" t="s">
        <v>80</v>
      </c>
      <c r="F269" s="223">
        <v>36344</v>
      </c>
      <c r="G269" s="217"/>
      <c r="H269" s="216">
        <v>641</v>
      </c>
      <c r="I269" s="217" t="s">
        <v>194</v>
      </c>
      <c r="J269" s="217" t="s">
        <v>21</v>
      </c>
      <c r="K269" s="217" t="s">
        <v>141</v>
      </c>
      <c r="L269" s="217">
        <v>-16</v>
      </c>
      <c r="M269" s="216"/>
    </row>
    <row r="270" spans="1:13" x14ac:dyDescent="0.2">
      <c r="A270" s="215">
        <v>3333262</v>
      </c>
      <c r="B270" s="216">
        <v>3330067</v>
      </c>
      <c r="C270" s="217" t="s">
        <v>623</v>
      </c>
      <c r="D270" s="217" t="s">
        <v>239</v>
      </c>
      <c r="E270" s="216" t="s">
        <v>80</v>
      </c>
      <c r="F270" s="223">
        <v>36609</v>
      </c>
      <c r="G270" s="217"/>
      <c r="H270" s="216">
        <v>636</v>
      </c>
      <c r="I270" s="217" t="s">
        <v>194</v>
      </c>
      <c r="J270" s="217" t="s">
        <v>21</v>
      </c>
      <c r="K270" s="217" t="s">
        <v>153</v>
      </c>
      <c r="L270" s="217">
        <v>-15</v>
      </c>
      <c r="M270" s="217"/>
    </row>
    <row r="271" spans="1:13" x14ac:dyDescent="0.2">
      <c r="A271" s="215">
        <v>3333273</v>
      </c>
      <c r="B271" s="216">
        <v>3330067</v>
      </c>
      <c r="C271" s="217" t="s">
        <v>662</v>
      </c>
      <c r="D271" s="217" t="s">
        <v>132</v>
      </c>
      <c r="E271" s="216" t="s">
        <v>80</v>
      </c>
      <c r="F271" s="223">
        <v>24022</v>
      </c>
      <c r="G271" s="217"/>
      <c r="H271" s="216">
        <v>519</v>
      </c>
      <c r="I271" s="217" t="s">
        <v>194</v>
      </c>
      <c r="J271" s="217" t="s">
        <v>21</v>
      </c>
      <c r="K271" s="217" t="s">
        <v>136</v>
      </c>
      <c r="L271" s="217">
        <v>-50</v>
      </c>
      <c r="M271" s="216"/>
    </row>
    <row r="272" spans="1:13" x14ac:dyDescent="0.2">
      <c r="A272" s="215">
        <v>3333506</v>
      </c>
      <c r="B272" s="216">
        <v>3330067</v>
      </c>
      <c r="C272" s="217" t="s">
        <v>765</v>
      </c>
      <c r="D272" s="217" t="s">
        <v>177</v>
      </c>
      <c r="E272" s="216" t="s">
        <v>80</v>
      </c>
      <c r="F272" s="223">
        <v>37053</v>
      </c>
      <c r="G272" s="217"/>
      <c r="H272" s="216">
        <v>648</v>
      </c>
      <c r="I272" s="217" t="s">
        <v>194</v>
      </c>
      <c r="J272" s="217" t="s">
        <v>21</v>
      </c>
      <c r="K272" s="217" t="s">
        <v>138</v>
      </c>
      <c r="L272" s="217">
        <v>-14</v>
      </c>
      <c r="M272" s="216"/>
    </row>
    <row r="273" spans="1:13" x14ac:dyDescent="0.2">
      <c r="A273" s="215">
        <v>3334541</v>
      </c>
      <c r="B273" s="216">
        <v>3330067</v>
      </c>
      <c r="C273" s="217" t="s">
        <v>667</v>
      </c>
      <c r="D273" s="217" t="s">
        <v>489</v>
      </c>
      <c r="E273" s="216" t="s">
        <v>74</v>
      </c>
      <c r="F273" s="223">
        <v>25248</v>
      </c>
      <c r="G273" s="217"/>
      <c r="H273" s="216">
        <v>1348</v>
      </c>
      <c r="I273" s="217" t="s">
        <v>194</v>
      </c>
      <c r="J273" s="217" t="s">
        <v>21</v>
      </c>
      <c r="K273" s="217" t="s">
        <v>136</v>
      </c>
      <c r="L273" s="217">
        <v>-50</v>
      </c>
      <c r="M273" s="216"/>
    </row>
    <row r="274" spans="1:13" x14ac:dyDescent="0.2">
      <c r="A274" s="215">
        <v>3334576</v>
      </c>
      <c r="B274" s="216">
        <v>3330067</v>
      </c>
      <c r="C274" s="217" t="s">
        <v>647</v>
      </c>
      <c r="D274" s="217" t="s">
        <v>196</v>
      </c>
      <c r="E274" s="216" t="s">
        <v>80</v>
      </c>
      <c r="F274" s="223">
        <v>26856</v>
      </c>
      <c r="G274" s="217"/>
      <c r="H274" s="216">
        <v>782</v>
      </c>
      <c r="I274" s="217" t="s">
        <v>194</v>
      </c>
      <c r="J274" s="217" t="s">
        <v>21</v>
      </c>
      <c r="K274" s="217" t="s">
        <v>136</v>
      </c>
      <c r="L274" s="217">
        <v>-50</v>
      </c>
      <c r="M274" s="217"/>
    </row>
    <row r="275" spans="1:13" x14ac:dyDescent="0.2">
      <c r="A275" s="215">
        <v>3334616</v>
      </c>
      <c r="B275" s="216">
        <v>3330067</v>
      </c>
      <c r="C275" s="217" t="s">
        <v>442</v>
      </c>
      <c r="D275" s="217" t="s">
        <v>215</v>
      </c>
      <c r="E275" s="216" t="s">
        <v>80</v>
      </c>
      <c r="F275" s="223">
        <v>24866</v>
      </c>
      <c r="G275" s="217"/>
      <c r="H275" s="216">
        <v>736</v>
      </c>
      <c r="I275" s="217" t="s">
        <v>194</v>
      </c>
      <c r="J275" s="217" t="s">
        <v>21</v>
      </c>
      <c r="K275" s="217" t="s">
        <v>136</v>
      </c>
      <c r="L275" s="217">
        <v>-50</v>
      </c>
      <c r="M275" s="217"/>
    </row>
    <row r="276" spans="1:13" x14ac:dyDescent="0.2">
      <c r="A276" s="215">
        <v>3334927</v>
      </c>
      <c r="B276" s="216">
        <v>3330067</v>
      </c>
      <c r="C276" s="217" t="s">
        <v>771</v>
      </c>
      <c r="D276" s="217" t="s">
        <v>181</v>
      </c>
      <c r="E276" s="216" t="s">
        <v>80</v>
      </c>
      <c r="F276" s="223">
        <v>37005</v>
      </c>
      <c r="G276" s="217"/>
      <c r="H276" s="216">
        <v>500</v>
      </c>
      <c r="I276" s="217" t="s">
        <v>194</v>
      </c>
      <c r="J276" s="217" t="s">
        <v>21</v>
      </c>
      <c r="K276" s="217" t="s">
        <v>138</v>
      </c>
      <c r="L276" s="217">
        <v>-14</v>
      </c>
      <c r="M276" s="217"/>
    </row>
    <row r="277" spans="1:13" x14ac:dyDescent="0.2">
      <c r="A277" s="215">
        <v>3335431</v>
      </c>
      <c r="B277" s="216">
        <v>3330067</v>
      </c>
      <c r="C277" s="227" t="s">
        <v>621</v>
      </c>
      <c r="D277" s="227" t="s">
        <v>160</v>
      </c>
      <c r="E277" s="228" t="s">
        <v>80</v>
      </c>
      <c r="F277" s="223">
        <v>20488</v>
      </c>
      <c r="G277" s="217"/>
      <c r="H277" s="216">
        <v>500</v>
      </c>
      <c r="I277" s="227" t="s">
        <v>194</v>
      </c>
      <c r="J277" s="227" t="s">
        <v>18</v>
      </c>
      <c r="K277" s="227" t="s">
        <v>143</v>
      </c>
      <c r="L277" s="217">
        <v>-60</v>
      </c>
      <c r="M277" s="217"/>
    </row>
    <row r="278" spans="1:13" x14ac:dyDescent="0.2">
      <c r="A278" s="215">
        <v>3335547</v>
      </c>
      <c r="B278" s="216">
        <v>3330067</v>
      </c>
      <c r="C278" s="217" t="s">
        <v>586</v>
      </c>
      <c r="D278" s="217" t="s">
        <v>169</v>
      </c>
      <c r="E278" s="216" t="s">
        <v>80</v>
      </c>
      <c r="F278" s="223">
        <v>28919</v>
      </c>
      <c r="G278" s="217"/>
      <c r="H278" s="216">
        <v>509</v>
      </c>
      <c r="I278" s="217" t="s">
        <v>194</v>
      </c>
      <c r="J278" s="217" t="s">
        <v>21</v>
      </c>
      <c r="K278" s="217" t="s">
        <v>27</v>
      </c>
      <c r="L278" s="217">
        <v>-40</v>
      </c>
      <c r="M278" s="217"/>
    </row>
    <row r="279" spans="1:13" x14ac:dyDescent="0.2">
      <c r="A279" s="215">
        <v>3335578</v>
      </c>
      <c r="B279" s="216">
        <v>3330067</v>
      </c>
      <c r="C279" s="217" t="s">
        <v>507</v>
      </c>
      <c r="D279" s="217" t="s">
        <v>218</v>
      </c>
      <c r="E279" s="216" t="s">
        <v>80</v>
      </c>
      <c r="F279" s="223">
        <v>25620</v>
      </c>
      <c r="G279" s="217"/>
      <c r="H279" s="216">
        <v>506</v>
      </c>
      <c r="I279" s="217" t="s">
        <v>194</v>
      </c>
      <c r="J279" s="217" t="s">
        <v>21</v>
      </c>
      <c r="K279" s="217" t="s">
        <v>136</v>
      </c>
      <c r="L279" s="217">
        <v>-50</v>
      </c>
      <c r="M279" s="217"/>
    </row>
    <row r="280" spans="1:13" x14ac:dyDescent="0.2">
      <c r="A280" s="215">
        <v>3335724</v>
      </c>
      <c r="B280" s="216">
        <v>3330067</v>
      </c>
      <c r="C280" s="217" t="s">
        <v>626</v>
      </c>
      <c r="D280" s="217" t="s">
        <v>213</v>
      </c>
      <c r="E280" s="216" t="s">
        <v>80</v>
      </c>
      <c r="F280" s="223">
        <v>37039</v>
      </c>
      <c r="G280" s="217"/>
      <c r="H280" s="216">
        <v>679</v>
      </c>
      <c r="I280" s="217" t="s">
        <v>194</v>
      </c>
      <c r="J280" s="217" t="s">
        <v>21</v>
      </c>
      <c r="K280" s="217" t="s">
        <v>138</v>
      </c>
      <c r="L280" s="217">
        <v>-14</v>
      </c>
      <c r="M280" s="217"/>
    </row>
    <row r="281" spans="1:13" x14ac:dyDescent="0.2">
      <c r="A281" s="215">
        <v>3335783</v>
      </c>
      <c r="B281" s="216">
        <v>3330067</v>
      </c>
      <c r="C281" s="217" t="s">
        <v>442</v>
      </c>
      <c r="D281" s="217" t="s">
        <v>179</v>
      </c>
      <c r="E281" s="216" t="s">
        <v>80</v>
      </c>
      <c r="F281" s="223">
        <v>37137</v>
      </c>
      <c r="G281" s="217"/>
      <c r="H281" s="216">
        <v>807</v>
      </c>
      <c r="I281" s="217" t="s">
        <v>194</v>
      </c>
      <c r="J281" s="217" t="s">
        <v>21</v>
      </c>
      <c r="K281" s="217" t="s">
        <v>138</v>
      </c>
      <c r="L281" s="217">
        <v>-14</v>
      </c>
      <c r="M281" s="216"/>
    </row>
    <row r="282" spans="1:13" x14ac:dyDescent="0.2">
      <c r="A282" s="215">
        <v>3335992</v>
      </c>
      <c r="B282" s="216">
        <v>3330067</v>
      </c>
      <c r="C282" s="217" t="s">
        <v>710</v>
      </c>
      <c r="D282" s="217" t="s">
        <v>284</v>
      </c>
      <c r="E282" s="216" t="s">
        <v>74</v>
      </c>
      <c r="F282" s="223">
        <v>24262</v>
      </c>
      <c r="G282" s="217"/>
      <c r="H282" s="216">
        <v>620</v>
      </c>
      <c r="I282" s="217" t="s">
        <v>194</v>
      </c>
      <c r="J282" s="217" t="s">
        <v>21</v>
      </c>
      <c r="K282" s="217" t="s">
        <v>136</v>
      </c>
      <c r="L282" s="217">
        <v>-50</v>
      </c>
      <c r="M282" s="216"/>
    </row>
    <row r="283" spans="1:13" x14ac:dyDescent="0.2">
      <c r="A283" s="215">
        <v>3336016</v>
      </c>
      <c r="B283" s="216">
        <v>3330067</v>
      </c>
      <c r="C283" s="217" t="s">
        <v>699</v>
      </c>
      <c r="D283" s="217" t="s">
        <v>531</v>
      </c>
      <c r="E283" s="216" t="s">
        <v>80</v>
      </c>
      <c r="F283" s="223">
        <v>38585</v>
      </c>
      <c r="G283" s="217"/>
      <c r="H283" s="216">
        <v>506</v>
      </c>
      <c r="I283" s="217" t="s">
        <v>194</v>
      </c>
      <c r="J283" s="217" t="s">
        <v>21</v>
      </c>
      <c r="K283" s="217" t="s">
        <v>149</v>
      </c>
      <c r="L283" s="217">
        <v>-11</v>
      </c>
      <c r="M283" s="216"/>
    </row>
    <row r="284" spans="1:13" x14ac:dyDescent="0.2">
      <c r="A284" s="215">
        <v>3336070</v>
      </c>
      <c r="B284" s="216">
        <v>3330067</v>
      </c>
      <c r="C284" s="217" t="s">
        <v>734</v>
      </c>
      <c r="D284" s="217" t="s">
        <v>736</v>
      </c>
      <c r="E284" s="216" t="s">
        <v>80</v>
      </c>
      <c r="F284" s="223">
        <v>37322</v>
      </c>
      <c r="G284" s="217"/>
      <c r="H284" s="216">
        <v>502</v>
      </c>
      <c r="I284" s="217" t="s">
        <v>194</v>
      </c>
      <c r="J284" s="217" t="s">
        <v>21</v>
      </c>
      <c r="K284" s="217" t="s">
        <v>137</v>
      </c>
      <c r="L284" s="217">
        <v>-13</v>
      </c>
      <c r="M284" s="216"/>
    </row>
    <row r="285" spans="1:13" x14ac:dyDescent="0.2">
      <c r="A285" s="215">
        <v>3336071</v>
      </c>
      <c r="B285" s="216">
        <v>3330067</v>
      </c>
      <c r="C285" s="217" t="s">
        <v>734</v>
      </c>
      <c r="D285" s="217" t="s">
        <v>735</v>
      </c>
      <c r="E285" s="216" t="s">
        <v>80</v>
      </c>
      <c r="F285" s="223">
        <v>36300</v>
      </c>
      <c r="G285" s="217"/>
      <c r="H285" s="216">
        <v>500</v>
      </c>
      <c r="I285" s="217" t="s">
        <v>194</v>
      </c>
      <c r="J285" s="217" t="s">
        <v>21</v>
      </c>
      <c r="K285" s="217" t="s">
        <v>141</v>
      </c>
      <c r="L285" s="217">
        <v>-16</v>
      </c>
      <c r="M285" s="217"/>
    </row>
    <row r="286" spans="1:13" x14ac:dyDescent="0.2">
      <c r="A286" s="215">
        <v>3336361</v>
      </c>
      <c r="B286" s="216">
        <v>3330067</v>
      </c>
      <c r="C286" s="217" t="s">
        <v>559</v>
      </c>
      <c r="D286" s="217" t="s">
        <v>277</v>
      </c>
      <c r="E286" s="216" t="s">
        <v>80</v>
      </c>
      <c r="F286" s="223">
        <v>37411</v>
      </c>
      <c r="G286" s="217"/>
      <c r="H286" s="216">
        <v>1353</v>
      </c>
      <c r="I286" s="217" t="s">
        <v>194</v>
      </c>
      <c r="J286" s="217" t="s">
        <v>21</v>
      </c>
      <c r="K286" s="217" t="s">
        <v>137</v>
      </c>
      <c r="L286" s="217">
        <v>-13</v>
      </c>
      <c r="M286" s="217"/>
    </row>
    <row r="287" spans="1:13" x14ac:dyDescent="0.2">
      <c r="A287" s="215">
        <v>3336810</v>
      </c>
      <c r="B287" s="216">
        <v>3330067</v>
      </c>
      <c r="C287" s="217" t="s">
        <v>680</v>
      </c>
      <c r="D287" s="217" t="s">
        <v>386</v>
      </c>
      <c r="E287" s="216" t="s">
        <v>80</v>
      </c>
      <c r="F287" s="223">
        <v>37166</v>
      </c>
      <c r="G287" s="217"/>
      <c r="H287" s="216">
        <v>500</v>
      </c>
      <c r="I287" s="217" t="s">
        <v>194</v>
      </c>
      <c r="J287" s="217" t="s">
        <v>21</v>
      </c>
      <c r="K287" s="217" t="s">
        <v>138</v>
      </c>
      <c r="L287" s="217">
        <v>-14</v>
      </c>
      <c r="M287" s="217"/>
    </row>
    <row r="288" spans="1:13" x14ac:dyDescent="0.2">
      <c r="A288" s="215">
        <v>3336812</v>
      </c>
      <c r="B288" s="216">
        <v>3330067</v>
      </c>
      <c r="C288" s="217" t="s">
        <v>618</v>
      </c>
      <c r="D288" s="217" t="s">
        <v>269</v>
      </c>
      <c r="E288" s="216" t="s">
        <v>80</v>
      </c>
      <c r="F288" s="223">
        <v>37128</v>
      </c>
      <c r="G288" s="217"/>
      <c r="H288" s="216">
        <v>500</v>
      </c>
      <c r="I288" s="217" t="s">
        <v>194</v>
      </c>
      <c r="J288" s="217" t="s">
        <v>21</v>
      </c>
      <c r="K288" s="217" t="s">
        <v>138</v>
      </c>
      <c r="L288" s="217">
        <v>-14</v>
      </c>
      <c r="M288" s="216"/>
    </row>
    <row r="289" spans="1:13" x14ac:dyDescent="0.2">
      <c r="A289" s="215">
        <v>3336894</v>
      </c>
      <c r="B289" s="216">
        <v>3330067</v>
      </c>
      <c r="C289" s="217" t="s">
        <v>730</v>
      </c>
      <c r="D289" s="217" t="s">
        <v>344</v>
      </c>
      <c r="E289" s="216" t="s">
        <v>80</v>
      </c>
      <c r="F289" s="223">
        <v>36900</v>
      </c>
      <c r="G289" s="217"/>
      <c r="H289" s="216">
        <v>500</v>
      </c>
      <c r="I289" s="217" t="s">
        <v>194</v>
      </c>
      <c r="J289" s="217" t="s">
        <v>18</v>
      </c>
      <c r="K289" s="217" t="s">
        <v>138</v>
      </c>
      <c r="L289" s="217">
        <v>-14</v>
      </c>
      <c r="M289" s="216"/>
    </row>
    <row r="290" spans="1:13" x14ac:dyDescent="0.2">
      <c r="A290" s="215">
        <v>3336933</v>
      </c>
      <c r="B290" s="216">
        <v>3330067</v>
      </c>
      <c r="C290" s="217" t="s">
        <v>609</v>
      </c>
      <c r="D290" s="217" t="s">
        <v>181</v>
      </c>
      <c r="E290" s="216" t="s">
        <v>80</v>
      </c>
      <c r="F290" s="223">
        <v>37747</v>
      </c>
      <c r="G290" s="217">
        <v>0</v>
      </c>
      <c r="H290" s="216">
        <v>500</v>
      </c>
      <c r="I290" s="217" t="s">
        <v>194</v>
      </c>
      <c r="J290" s="217" t="s">
        <v>18</v>
      </c>
      <c r="K290" s="217" t="s">
        <v>144</v>
      </c>
      <c r="L290" s="217">
        <v>-12</v>
      </c>
      <c r="M290" s="217"/>
    </row>
    <row r="291" spans="1:13" x14ac:dyDescent="0.2">
      <c r="A291" s="215">
        <v>3336995</v>
      </c>
      <c r="B291" s="216">
        <v>3330067</v>
      </c>
      <c r="C291" s="217" t="s">
        <v>626</v>
      </c>
      <c r="D291" s="217" t="s">
        <v>154</v>
      </c>
      <c r="E291" s="216" t="s">
        <v>80</v>
      </c>
      <c r="F291" s="223">
        <v>37648</v>
      </c>
      <c r="G291" s="217"/>
      <c r="H291" s="216">
        <v>984</v>
      </c>
      <c r="I291" s="217" t="s">
        <v>194</v>
      </c>
      <c r="J291" s="217" t="s">
        <v>21</v>
      </c>
      <c r="K291" s="217" t="s">
        <v>144</v>
      </c>
      <c r="L291" s="217">
        <v>-12</v>
      </c>
      <c r="M291" s="217"/>
    </row>
    <row r="292" spans="1:13" x14ac:dyDescent="0.2">
      <c r="A292" s="215">
        <v>3337442</v>
      </c>
      <c r="B292" s="216">
        <v>3330067</v>
      </c>
      <c r="C292" s="217" t="s">
        <v>540</v>
      </c>
      <c r="D292" s="217" t="s">
        <v>541</v>
      </c>
      <c r="E292" s="216" t="s">
        <v>80</v>
      </c>
      <c r="F292" s="223">
        <v>37973</v>
      </c>
      <c r="G292" s="217"/>
      <c r="H292" s="216">
        <v>1001</v>
      </c>
      <c r="I292" s="217" t="s">
        <v>194</v>
      </c>
      <c r="J292" s="217" t="s">
        <v>21</v>
      </c>
      <c r="K292" s="217" t="s">
        <v>144</v>
      </c>
      <c r="L292" s="217">
        <v>-12</v>
      </c>
      <c r="M292" s="216"/>
    </row>
    <row r="293" spans="1:13" x14ac:dyDescent="0.2">
      <c r="A293" s="215">
        <v>3337510</v>
      </c>
      <c r="B293" s="216">
        <v>3330067</v>
      </c>
      <c r="C293" s="217" t="s">
        <v>654</v>
      </c>
      <c r="D293" s="217" t="s">
        <v>282</v>
      </c>
      <c r="E293" s="216" t="s">
        <v>80</v>
      </c>
      <c r="F293" s="223">
        <v>37574</v>
      </c>
      <c r="G293" s="217"/>
      <c r="H293" s="216">
        <v>500</v>
      </c>
      <c r="I293" s="217" t="s">
        <v>194</v>
      </c>
      <c r="J293" s="217" t="s">
        <v>18</v>
      </c>
      <c r="K293" s="217" t="s">
        <v>137</v>
      </c>
      <c r="L293" s="217">
        <v>-13</v>
      </c>
      <c r="M293" s="217"/>
    </row>
    <row r="294" spans="1:13" x14ac:dyDescent="0.2">
      <c r="A294" s="215">
        <v>3337638</v>
      </c>
      <c r="B294" s="216">
        <v>3330067</v>
      </c>
      <c r="C294" s="217" t="s">
        <v>622</v>
      </c>
      <c r="D294" s="217" t="s">
        <v>202</v>
      </c>
      <c r="E294" s="216" t="s">
        <v>80</v>
      </c>
      <c r="F294" s="223">
        <v>28142</v>
      </c>
      <c r="G294" s="217">
        <v>0</v>
      </c>
      <c r="H294" s="216">
        <v>500</v>
      </c>
      <c r="I294" s="217" t="s">
        <v>194</v>
      </c>
      <c r="J294" s="217" t="s">
        <v>18</v>
      </c>
      <c r="K294" s="217" t="s">
        <v>27</v>
      </c>
      <c r="L294" s="217">
        <v>-40</v>
      </c>
      <c r="M294" s="217"/>
    </row>
    <row r="295" spans="1:13" x14ac:dyDescent="0.2">
      <c r="A295" s="215">
        <v>3337670</v>
      </c>
      <c r="B295" s="216">
        <v>3330067</v>
      </c>
      <c r="C295" s="217" t="s">
        <v>729</v>
      </c>
      <c r="D295" s="217" t="s">
        <v>187</v>
      </c>
      <c r="E295" s="216" t="s">
        <v>80</v>
      </c>
      <c r="F295" s="223">
        <v>37324</v>
      </c>
      <c r="G295" s="217"/>
      <c r="H295" s="216">
        <v>771</v>
      </c>
      <c r="I295" s="217" t="s">
        <v>194</v>
      </c>
      <c r="J295" s="217" t="s">
        <v>21</v>
      </c>
      <c r="K295" s="217" t="s">
        <v>137</v>
      </c>
      <c r="L295" s="217">
        <v>-13</v>
      </c>
      <c r="M295" s="217"/>
    </row>
    <row r="296" spans="1:13" x14ac:dyDescent="0.2">
      <c r="A296" s="215">
        <v>3337671</v>
      </c>
      <c r="B296" s="216">
        <v>3330067</v>
      </c>
      <c r="C296" s="217" t="s">
        <v>748</v>
      </c>
      <c r="D296" s="217" t="s">
        <v>176</v>
      </c>
      <c r="E296" s="216" t="s">
        <v>80</v>
      </c>
      <c r="F296" s="223">
        <v>36192</v>
      </c>
      <c r="G296" s="217"/>
      <c r="H296" s="216">
        <v>500</v>
      </c>
      <c r="I296" s="217" t="s">
        <v>194</v>
      </c>
      <c r="J296" s="217" t="s">
        <v>21</v>
      </c>
      <c r="K296" s="217" t="s">
        <v>141</v>
      </c>
      <c r="L296" s="217">
        <v>-16</v>
      </c>
      <c r="M296" s="216"/>
    </row>
    <row r="297" spans="1:13" x14ac:dyDescent="0.2">
      <c r="A297" s="215">
        <v>3337746</v>
      </c>
      <c r="B297" s="216">
        <v>3330067</v>
      </c>
      <c r="C297" s="217" t="s">
        <v>492</v>
      </c>
      <c r="D297" s="217" t="s">
        <v>226</v>
      </c>
      <c r="E297" s="216" t="s">
        <v>80</v>
      </c>
      <c r="F297" s="223">
        <v>26921</v>
      </c>
      <c r="G297" s="217"/>
      <c r="H297" s="216">
        <v>881</v>
      </c>
      <c r="I297" s="217" t="s">
        <v>194</v>
      </c>
      <c r="J297" s="217" t="s">
        <v>21</v>
      </c>
      <c r="K297" s="217" t="s">
        <v>136</v>
      </c>
      <c r="L297" s="217">
        <v>-50</v>
      </c>
      <c r="M297" s="217"/>
    </row>
    <row r="298" spans="1:13" x14ac:dyDescent="0.2">
      <c r="A298" s="215">
        <v>3337747</v>
      </c>
      <c r="B298" s="216">
        <v>3330067</v>
      </c>
      <c r="C298" s="217" t="s">
        <v>540</v>
      </c>
      <c r="D298" s="217" t="s">
        <v>224</v>
      </c>
      <c r="E298" s="216" t="s">
        <v>74</v>
      </c>
      <c r="F298" s="223">
        <v>37078</v>
      </c>
      <c r="G298" s="217"/>
      <c r="H298" s="216">
        <v>781</v>
      </c>
      <c r="I298" s="217" t="s">
        <v>194</v>
      </c>
      <c r="J298" s="217" t="s">
        <v>21</v>
      </c>
      <c r="K298" s="217" t="s">
        <v>138</v>
      </c>
      <c r="L298" s="217">
        <v>-14</v>
      </c>
      <c r="M298" s="217"/>
    </row>
    <row r="299" spans="1:13" x14ac:dyDescent="0.2">
      <c r="A299" s="215">
        <v>3337801</v>
      </c>
      <c r="B299" s="216">
        <v>3330067</v>
      </c>
      <c r="C299" s="217" t="s">
        <v>581</v>
      </c>
      <c r="D299" s="217" t="s">
        <v>582</v>
      </c>
      <c r="E299" s="216" t="s">
        <v>74</v>
      </c>
      <c r="F299" s="223">
        <v>37511</v>
      </c>
      <c r="G299" s="217"/>
      <c r="H299" s="216">
        <v>719</v>
      </c>
      <c r="I299" s="217" t="s">
        <v>194</v>
      </c>
      <c r="J299" s="217" t="s">
        <v>21</v>
      </c>
      <c r="K299" s="217" t="s">
        <v>137</v>
      </c>
      <c r="L299" s="217">
        <v>-13</v>
      </c>
      <c r="M299" s="217"/>
    </row>
    <row r="300" spans="1:13" x14ac:dyDescent="0.2">
      <c r="A300" s="215">
        <v>3337937</v>
      </c>
      <c r="B300" s="216">
        <v>3330067</v>
      </c>
      <c r="C300" s="217" t="s">
        <v>734</v>
      </c>
      <c r="D300" s="217" t="s">
        <v>737</v>
      </c>
      <c r="E300" s="216" t="s">
        <v>80</v>
      </c>
      <c r="F300" s="223">
        <v>38612</v>
      </c>
      <c r="G300" s="217"/>
      <c r="H300" s="216">
        <v>500</v>
      </c>
      <c r="I300" s="217" t="s">
        <v>194</v>
      </c>
      <c r="J300" s="217" t="s">
        <v>21</v>
      </c>
      <c r="K300" s="217" t="s">
        <v>149</v>
      </c>
      <c r="L300" s="217">
        <v>-11</v>
      </c>
      <c r="M300" s="217"/>
    </row>
    <row r="301" spans="1:13" x14ac:dyDescent="0.2">
      <c r="A301" s="215">
        <v>3337938</v>
      </c>
      <c r="B301" s="216">
        <v>3330067</v>
      </c>
      <c r="C301" s="227" t="s">
        <v>546</v>
      </c>
      <c r="D301" s="227" t="s">
        <v>836</v>
      </c>
      <c r="E301" s="228" t="s">
        <v>80</v>
      </c>
      <c r="F301" s="223">
        <v>37489</v>
      </c>
      <c r="G301" s="217"/>
      <c r="H301" s="216">
        <v>500</v>
      </c>
      <c r="I301" s="227" t="s">
        <v>194</v>
      </c>
      <c r="J301" s="227" t="s">
        <v>18</v>
      </c>
      <c r="K301" s="227" t="s">
        <v>80</v>
      </c>
      <c r="L301" s="217">
        <v>-13</v>
      </c>
      <c r="M301" s="217"/>
    </row>
    <row r="302" spans="1:13" x14ac:dyDescent="0.2">
      <c r="A302" s="215">
        <v>3337985</v>
      </c>
      <c r="B302" s="216">
        <v>3330067</v>
      </c>
      <c r="C302" s="217" t="s">
        <v>507</v>
      </c>
      <c r="D302" s="217" t="s">
        <v>371</v>
      </c>
      <c r="E302" s="216" t="s">
        <v>74</v>
      </c>
      <c r="F302" s="223">
        <v>37920</v>
      </c>
      <c r="G302" s="217"/>
      <c r="H302" s="216">
        <v>500</v>
      </c>
      <c r="I302" s="217" t="s">
        <v>194</v>
      </c>
      <c r="J302" s="217" t="s">
        <v>21</v>
      </c>
      <c r="K302" s="217" t="s">
        <v>144</v>
      </c>
      <c r="L302" s="217">
        <v>-12</v>
      </c>
      <c r="M302" s="217"/>
    </row>
    <row r="303" spans="1:13" x14ac:dyDescent="0.2">
      <c r="A303" s="215">
        <v>3338064</v>
      </c>
      <c r="B303" s="216">
        <v>3330067</v>
      </c>
      <c r="C303" s="217" t="s">
        <v>670</v>
      </c>
      <c r="D303" s="217" t="s">
        <v>146</v>
      </c>
      <c r="E303" s="216" t="s">
        <v>80</v>
      </c>
      <c r="F303" s="223">
        <v>37893</v>
      </c>
      <c r="G303" s="217"/>
      <c r="H303" s="216">
        <v>708</v>
      </c>
      <c r="I303" s="217" t="s">
        <v>194</v>
      </c>
      <c r="J303" s="217" t="s">
        <v>21</v>
      </c>
      <c r="K303" s="217" t="s">
        <v>144</v>
      </c>
      <c r="L303" s="217">
        <v>-12</v>
      </c>
      <c r="M303" s="216"/>
    </row>
    <row r="304" spans="1:13" x14ac:dyDescent="0.2">
      <c r="A304" s="215">
        <v>3338065</v>
      </c>
      <c r="B304" s="216">
        <v>3330067</v>
      </c>
      <c r="C304" s="217" t="s">
        <v>670</v>
      </c>
      <c r="D304" s="217" t="s">
        <v>239</v>
      </c>
      <c r="E304" s="216" t="s">
        <v>80</v>
      </c>
      <c r="F304" s="223">
        <v>37893</v>
      </c>
      <c r="G304" s="217"/>
      <c r="H304" s="216">
        <v>500</v>
      </c>
      <c r="I304" s="217" t="s">
        <v>194</v>
      </c>
      <c r="J304" s="217" t="s">
        <v>21</v>
      </c>
      <c r="K304" s="217" t="s">
        <v>144</v>
      </c>
      <c r="L304" s="217">
        <v>-12</v>
      </c>
      <c r="M304" s="216"/>
    </row>
    <row r="305" spans="1:13" x14ac:dyDescent="0.2">
      <c r="A305" s="215">
        <v>3338066</v>
      </c>
      <c r="B305" s="216">
        <v>3330067</v>
      </c>
      <c r="C305" s="217" t="s">
        <v>557</v>
      </c>
      <c r="D305" s="217" t="s">
        <v>286</v>
      </c>
      <c r="E305" s="216" t="s">
        <v>80</v>
      </c>
      <c r="F305" s="223">
        <v>37713</v>
      </c>
      <c r="G305" s="217"/>
      <c r="H305" s="216">
        <v>599</v>
      </c>
      <c r="I305" s="217" t="s">
        <v>194</v>
      </c>
      <c r="J305" s="217" t="s">
        <v>21</v>
      </c>
      <c r="K305" s="217" t="s">
        <v>144</v>
      </c>
      <c r="L305" s="217">
        <v>-12</v>
      </c>
      <c r="M305" s="216"/>
    </row>
    <row r="306" spans="1:13" x14ac:dyDescent="0.2">
      <c r="A306" s="215">
        <v>3338067</v>
      </c>
      <c r="B306" s="216">
        <v>3330067</v>
      </c>
      <c r="C306" s="217" t="s">
        <v>545</v>
      </c>
      <c r="D306" s="217" t="s">
        <v>407</v>
      </c>
      <c r="E306" s="216" t="s">
        <v>80</v>
      </c>
      <c r="F306" s="223">
        <v>37978</v>
      </c>
      <c r="G306" s="217"/>
      <c r="H306" s="216">
        <v>500</v>
      </c>
      <c r="I306" s="217" t="s">
        <v>194</v>
      </c>
      <c r="J306" s="217" t="s">
        <v>21</v>
      </c>
      <c r="K306" s="217" t="s">
        <v>144</v>
      </c>
      <c r="L306" s="217">
        <v>-12</v>
      </c>
      <c r="M306" s="217"/>
    </row>
    <row r="307" spans="1:13" x14ac:dyDescent="0.2">
      <c r="A307" s="215">
        <v>3338172</v>
      </c>
      <c r="B307" s="216">
        <v>3330067</v>
      </c>
      <c r="C307" s="217" t="s">
        <v>682</v>
      </c>
      <c r="D307" s="217" t="s">
        <v>304</v>
      </c>
      <c r="E307" s="216" t="s">
        <v>80</v>
      </c>
      <c r="F307" s="223">
        <v>37335</v>
      </c>
      <c r="G307" s="217"/>
      <c r="H307" s="216">
        <v>500</v>
      </c>
      <c r="I307" s="217" t="s">
        <v>194</v>
      </c>
      <c r="J307" s="217" t="s">
        <v>21</v>
      </c>
      <c r="K307" s="217" t="s">
        <v>137</v>
      </c>
      <c r="L307" s="217">
        <v>-13</v>
      </c>
      <c r="M307" s="217"/>
    </row>
    <row r="308" spans="1:13" x14ac:dyDescent="0.2">
      <c r="A308" s="215">
        <v>3338173</v>
      </c>
      <c r="B308" s="216">
        <v>3330067</v>
      </c>
      <c r="C308" s="217" t="s">
        <v>615</v>
      </c>
      <c r="D308" s="217" t="s">
        <v>184</v>
      </c>
      <c r="E308" s="216" t="s">
        <v>80</v>
      </c>
      <c r="F308" s="223">
        <v>37129</v>
      </c>
      <c r="G308" s="217"/>
      <c r="H308" s="216">
        <v>1439</v>
      </c>
      <c r="I308" s="217" t="s">
        <v>194</v>
      </c>
      <c r="J308" s="217" t="s">
        <v>21</v>
      </c>
      <c r="K308" s="217" t="s">
        <v>138</v>
      </c>
      <c r="L308" s="217">
        <v>-14</v>
      </c>
      <c r="M308" s="216"/>
    </row>
    <row r="309" spans="1:13" x14ac:dyDescent="0.2">
      <c r="A309" s="215">
        <v>3338174</v>
      </c>
      <c r="B309" s="216">
        <v>3330067</v>
      </c>
      <c r="C309" s="217" t="s">
        <v>765</v>
      </c>
      <c r="D309" s="217" t="s">
        <v>277</v>
      </c>
      <c r="E309" s="216" t="s">
        <v>80</v>
      </c>
      <c r="F309" s="223">
        <v>38570</v>
      </c>
      <c r="G309" s="217"/>
      <c r="H309" s="216">
        <v>657</v>
      </c>
      <c r="I309" s="217" t="s">
        <v>194</v>
      </c>
      <c r="J309" s="217" t="s">
        <v>21</v>
      </c>
      <c r="K309" s="217" t="s">
        <v>149</v>
      </c>
      <c r="L309" s="217">
        <v>-11</v>
      </c>
      <c r="M309" s="217"/>
    </row>
    <row r="310" spans="1:13" x14ac:dyDescent="0.2">
      <c r="A310" s="215">
        <v>3338295</v>
      </c>
      <c r="B310" s="216">
        <v>3330067</v>
      </c>
      <c r="C310" s="217" t="s">
        <v>557</v>
      </c>
      <c r="D310" s="217" t="s">
        <v>187</v>
      </c>
      <c r="E310" s="216" t="s">
        <v>80</v>
      </c>
      <c r="F310" s="223">
        <v>39686</v>
      </c>
      <c r="G310" s="217"/>
      <c r="H310" s="216">
        <v>503</v>
      </c>
      <c r="I310" s="217" t="s">
        <v>194</v>
      </c>
      <c r="J310" s="217" t="s">
        <v>21</v>
      </c>
      <c r="K310" s="217" t="s">
        <v>18</v>
      </c>
      <c r="L310" s="217">
        <v>-11</v>
      </c>
      <c r="M310" s="217"/>
    </row>
    <row r="311" spans="1:13" x14ac:dyDescent="0.2">
      <c r="A311" s="215">
        <v>3338297</v>
      </c>
      <c r="B311" s="216">
        <v>3330067</v>
      </c>
      <c r="C311" s="217" t="s">
        <v>576</v>
      </c>
      <c r="D311" s="217" t="s">
        <v>129</v>
      </c>
      <c r="E311" s="216" t="s">
        <v>80</v>
      </c>
      <c r="F311" s="223">
        <v>37786</v>
      </c>
      <c r="G311" s="217"/>
      <c r="H311" s="216">
        <v>500</v>
      </c>
      <c r="I311" s="217" t="s">
        <v>194</v>
      </c>
      <c r="J311" s="217" t="s">
        <v>18</v>
      </c>
      <c r="K311" s="217" t="s">
        <v>144</v>
      </c>
      <c r="L311" s="217">
        <v>-12</v>
      </c>
      <c r="M311" s="217"/>
    </row>
    <row r="312" spans="1:13" x14ac:dyDescent="0.2">
      <c r="A312" s="215">
        <v>3338318</v>
      </c>
      <c r="B312" s="216">
        <v>3330067</v>
      </c>
      <c r="C312" s="217" t="s">
        <v>609</v>
      </c>
      <c r="D312" s="217" t="s">
        <v>207</v>
      </c>
      <c r="E312" s="216" t="s">
        <v>80</v>
      </c>
      <c r="F312" s="223">
        <v>38664</v>
      </c>
      <c r="G312" s="217"/>
      <c r="H312" s="216">
        <v>538</v>
      </c>
      <c r="I312" s="217" t="s">
        <v>194</v>
      </c>
      <c r="J312" s="217" t="s">
        <v>21</v>
      </c>
      <c r="K312" s="217" t="s">
        <v>149</v>
      </c>
      <c r="L312" s="217">
        <v>-11</v>
      </c>
      <c r="M312" s="217"/>
    </row>
    <row r="313" spans="1:13" x14ac:dyDescent="0.2">
      <c r="A313" s="215">
        <v>3338473</v>
      </c>
      <c r="B313" s="216">
        <v>3330067</v>
      </c>
      <c r="C313" s="217" t="s">
        <v>774</v>
      </c>
      <c r="D313" s="217" t="s">
        <v>152</v>
      </c>
      <c r="E313" s="216" t="s">
        <v>80</v>
      </c>
      <c r="F313" s="223">
        <v>36938</v>
      </c>
      <c r="G313" s="217"/>
      <c r="H313" s="216">
        <v>500</v>
      </c>
      <c r="I313" s="217" t="s">
        <v>194</v>
      </c>
      <c r="J313" s="217" t="s">
        <v>18</v>
      </c>
      <c r="K313" s="217" t="s">
        <v>138</v>
      </c>
      <c r="L313" s="217">
        <v>-14</v>
      </c>
      <c r="M313" s="217"/>
    </row>
    <row r="314" spans="1:13" x14ac:dyDescent="0.2">
      <c r="A314" s="215">
        <v>3338475</v>
      </c>
      <c r="B314" s="216">
        <v>3330067</v>
      </c>
      <c r="C314" s="217" t="s">
        <v>615</v>
      </c>
      <c r="D314" s="217" t="s">
        <v>279</v>
      </c>
      <c r="E314" s="216" t="s">
        <v>80</v>
      </c>
      <c r="F314" s="223">
        <v>27312</v>
      </c>
      <c r="G314" s="217"/>
      <c r="H314" s="216">
        <v>846</v>
      </c>
      <c r="I314" s="217" t="s">
        <v>194</v>
      </c>
      <c r="J314" s="217" t="s">
        <v>21</v>
      </c>
      <c r="K314" s="217" t="s">
        <v>136</v>
      </c>
      <c r="L314" s="217">
        <v>-50</v>
      </c>
      <c r="M314" s="216"/>
    </row>
    <row r="315" spans="1:13" x14ac:dyDescent="0.2">
      <c r="A315" s="215">
        <v>3338873</v>
      </c>
      <c r="B315" s="216">
        <v>3330067</v>
      </c>
      <c r="C315" s="217" t="s">
        <v>379</v>
      </c>
      <c r="D315" s="217" t="s">
        <v>174</v>
      </c>
      <c r="E315" s="216" t="s">
        <v>80</v>
      </c>
      <c r="F315" s="223">
        <v>36458</v>
      </c>
      <c r="G315" s="217"/>
      <c r="H315" s="216">
        <v>520</v>
      </c>
      <c r="I315" s="217" t="s">
        <v>194</v>
      </c>
      <c r="J315" s="217" t="s">
        <v>21</v>
      </c>
      <c r="K315" s="217" t="s">
        <v>141</v>
      </c>
      <c r="L315" s="217">
        <v>-16</v>
      </c>
      <c r="M315" s="216"/>
    </row>
    <row r="316" spans="1:13" x14ac:dyDescent="0.2">
      <c r="A316" s="215">
        <v>3338945</v>
      </c>
      <c r="B316" s="216">
        <v>3330067</v>
      </c>
      <c r="C316" s="217" t="s">
        <v>731</v>
      </c>
      <c r="D316" s="217" t="s">
        <v>256</v>
      </c>
      <c r="E316" s="216" t="s">
        <v>74</v>
      </c>
      <c r="F316" s="223">
        <v>37930</v>
      </c>
      <c r="G316" s="217"/>
      <c r="H316" s="216">
        <v>500</v>
      </c>
      <c r="I316" s="217" t="s">
        <v>194</v>
      </c>
      <c r="J316" s="217" t="s">
        <v>18</v>
      </c>
      <c r="K316" s="217" t="s">
        <v>144</v>
      </c>
      <c r="L316" s="217">
        <v>-12</v>
      </c>
      <c r="M316" s="217"/>
    </row>
    <row r="317" spans="1:13" x14ac:dyDescent="0.2">
      <c r="A317" s="215">
        <v>3338973</v>
      </c>
      <c r="B317" s="216">
        <v>3330067</v>
      </c>
      <c r="C317" s="217" t="s">
        <v>219</v>
      </c>
      <c r="D317" s="217" t="s">
        <v>197</v>
      </c>
      <c r="E317" s="216" t="s">
        <v>80</v>
      </c>
      <c r="F317" s="223">
        <v>37384</v>
      </c>
      <c r="G317" s="217"/>
      <c r="H317" s="216">
        <v>584</v>
      </c>
      <c r="I317" s="217" t="s">
        <v>194</v>
      </c>
      <c r="J317" s="217" t="s">
        <v>21</v>
      </c>
      <c r="K317" s="217" t="s">
        <v>137</v>
      </c>
      <c r="L317" s="217">
        <v>-13</v>
      </c>
      <c r="M317" s="217"/>
    </row>
    <row r="318" spans="1:13" x14ac:dyDescent="0.2">
      <c r="A318" s="215">
        <v>3339017</v>
      </c>
      <c r="B318" s="216">
        <v>3330067</v>
      </c>
      <c r="C318" s="217" t="s">
        <v>667</v>
      </c>
      <c r="D318" s="217" t="s">
        <v>440</v>
      </c>
      <c r="E318" s="216" t="s">
        <v>80</v>
      </c>
      <c r="F318" s="223">
        <v>37950</v>
      </c>
      <c r="G318" s="217"/>
      <c r="H318" s="216">
        <v>500</v>
      </c>
      <c r="I318" s="217" t="s">
        <v>194</v>
      </c>
      <c r="J318" s="217" t="s">
        <v>18</v>
      </c>
      <c r="K318" s="217" t="s">
        <v>144</v>
      </c>
      <c r="L318" s="217">
        <v>-12</v>
      </c>
      <c r="M318" s="216"/>
    </row>
    <row r="319" spans="1:13" x14ac:dyDescent="0.2">
      <c r="A319" s="215">
        <v>3339019</v>
      </c>
      <c r="B319" s="216">
        <v>3330067</v>
      </c>
      <c r="C319" s="217" t="s">
        <v>773</v>
      </c>
      <c r="D319" s="217" t="s">
        <v>163</v>
      </c>
      <c r="E319" s="216" t="s">
        <v>80</v>
      </c>
      <c r="F319" s="223">
        <v>37876</v>
      </c>
      <c r="G319" s="217"/>
      <c r="H319" s="216">
        <v>500</v>
      </c>
      <c r="I319" s="217" t="s">
        <v>194</v>
      </c>
      <c r="J319" s="217" t="s">
        <v>18</v>
      </c>
      <c r="K319" s="217" t="s">
        <v>144</v>
      </c>
      <c r="L319" s="217">
        <v>-12</v>
      </c>
      <c r="M319" s="217"/>
    </row>
    <row r="320" spans="1:13" x14ac:dyDescent="0.2">
      <c r="A320" s="215">
        <v>3339022</v>
      </c>
      <c r="B320" s="216">
        <v>3330067</v>
      </c>
      <c r="C320" s="217" t="s">
        <v>557</v>
      </c>
      <c r="D320" s="217" t="s">
        <v>148</v>
      </c>
      <c r="E320" s="216" t="s">
        <v>80</v>
      </c>
      <c r="F320" s="223">
        <v>25703</v>
      </c>
      <c r="G320" s="217"/>
      <c r="H320" s="216">
        <v>830</v>
      </c>
      <c r="I320" s="217" t="s">
        <v>194</v>
      </c>
      <c r="J320" s="217" t="s">
        <v>21</v>
      </c>
      <c r="K320" s="217" t="s">
        <v>136</v>
      </c>
      <c r="L320" s="217">
        <v>-50</v>
      </c>
      <c r="M320" s="217"/>
    </row>
    <row r="321" spans="1:13" x14ac:dyDescent="0.2">
      <c r="A321" s="215">
        <v>3339023</v>
      </c>
      <c r="B321" s="216">
        <v>3330067</v>
      </c>
      <c r="C321" s="217" t="s">
        <v>775</v>
      </c>
      <c r="D321" s="217" t="s">
        <v>154</v>
      </c>
      <c r="E321" s="216" t="s">
        <v>80</v>
      </c>
      <c r="F321" s="223">
        <v>37914</v>
      </c>
      <c r="G321" s="217"/>
      <c r="H321" s="216">
        <v>500</v>
      </c>
      <c r="I321" s="217" t="s">
        <v>194</v>
      </c>
      <c r="J321" s="217" t="s">
        <v>18</v>
      </c>
      <c r="K321" s="217" t="s">
        <v>144</v>
      </c>
      <c r="L321" s="217">
        <v>-12</v>
      </c>
      <c r="M321" s="217"/>
    </row>
    <row r="322" spans="1:13" x14ac:dyDescent="0.2">
      <c r="A322" s="215">
        <v>3339066</v>
      </c>
      <c r="B322" s="216">
        <v>3330067</v>
      </c>
      <c r="C322" s="217" t="s">
        <v>760</v>
      </c>
      <c r="D322" s="217" t="s">
        <v>179</v>
      </c>
      <c r="E322" s="216" t="s">
        <v>80</v>
      </c>
      <c r="F322" s="223">
        <v>37480</v>
      </c>
      <c r="G322" s="217"/>
      <c r="H322" s="216">
        <v>500</v>
      </c>
      <c r="I322" s="217" t="s">
        <v>194</v>
      </c>
      <c r="J322" s="217" t="s">
        <v>21</v>
      </c>
      <c r="K322" s="217" t="s">
        <v>137</v>
      </c>
      <c r="L322" s="217">
        <v>-13</v>
      </c>
      <c r="M322" s="217"/>
    </row>
    <row r="323" spans="1:13" x14ac:dyDescent="0.2">
      <c r="A323" s="215">
        <v>3339103</v>
      </c>
      <c r="B323" s="216">
        <v>3330067</v>
      </c>
      <c r="C323" s="217" t="s">
        <v>609</v>
      </c>
      <c r="D323" s="217" t="s">
        <v>220</v>
      </c>
      <c r="E323" s="216" t="s">
        <v>80</v>
      </c>
      <c r="F323" s="223">
        <v>25892</v>
      </c>
      <c r="G323" s="217"/>
      <c r="H323" s="216">
        <v>500</v>
      </c>
      <c r="I323" s="217" t="s">
        <v>194</v>
      </c>
      <c r="J323" s="217" t="s">
        <v>21</v>
      </c>
      <c r="K323" s="217" t="s">
        <v>136</v>
      </c>
      <c r="L323" s="217">
        <v>-50</v>
      </c>
      <c r="M323" s="216"/>
    </row>
    <row r="324" spans="1:13" x14ac:dyDescent="0.2">
      <c r="A324" s="215">
        <v>3339106</v>
      </c>
      <c r="B324" s="216">
        <v>3330067</v>
      </c>
      <c r="C324" s="217" t="s">
        <v>776</v>
      </c>
      <c r="D324" s="217" t="s">
        <v>223</v>
      </c>
      <c r="E324" s="216" t="s">
        <v>74</v>
      </c>
      <c r="F324" s="223">
        <v>37979</v>
      </c>
      <c r="G324" s="217"/>
      <c r="H324" s="216">
        <v>507</v>
      </c>
      <c r="I324" s="217" t="s">
        <v>194</v>
      </c>
      <c r="J324" s="217" t="s">
        <v>21</v>
      </c>
      <c r="K324" s="217" t="s">
        <v>144</v>
      </c>
      <c r="L324" s="217">
        <v>-12</v>
      </c>
      <c r="M324" s="217"/>
    </row>
    <row r="325" spans="1:13" x14ac:dyDescent="0.2">
      <c r="A325" s="215">
        <v>3339176</v>
      </c>
      <c r="B325" s="216">
        <v>3330067</v>
      </c>
      <c r="C325" s="217" t="s">
        <v>777</v>
      </c>
      <c r="D325" s="217" t="s">
        <v>134</v>
      </c>
      <c r="E325" s="216" t="s">
        <v>80</v>
      </c>
      <c r="F325" s="223">
        <v>37253</v>
      </c>
      <c r="G325" s="217"/>
      <c r="H325" s="216">
        <v>500</v>
      </c>
      <c r="I325" s="217" t="s">
        <v>194</v>
      </c>
      <c r="J325" s="217" t="s">
        <v>18</v>
      </c>
      <c r="K325" s="217" t="s">
        <v>138</v>
      </c>
      <c r="L325" s="217">
        <v>-14</v>
      </c>
      <c r="M325" s="217"/>
    </row>
    <row r="326" spans="1:13" x14ac:dyDescent="0.2">
      <c r="A326" s="215">
        <v>3339349</v>
      </c>
      <c r="B326" s="216">
        <v>3330067</v>
      </c>
      <c r="C326" s="217" t="s">
        <v>505</v>
      </c>
      <c r="D326" s="217" t="s">
        <v>222</v>
      </c>
      <c r="E326" s="216" t="s">
        <v>80</v>
      </c>
      <c r="F326" s="223">
        <v>37683</v>
      </c>
      <c r="G326" s="217"/>
      <c r="H326" s="216">
        <v>540</v>
      </c>
      <c r="I326" s="217" t="s">
        <v>194</v>
      </c>
      <c r="J326" s="217" t="s">
        <v>21</v>
      </c>
      <c r="K326" s="217" t="s">
        <v>144</v>
      </c>
      <c r="L326" s="217">
        <v>-12</v>
      </c>
      <c r="M326" s="216"/>
    </row>
    <row r="327" spans="1:13" x14ac:dyDescent="0.2">
      <c r="A327" s="215">
        <v>3339352</v>
      </c>
      <c r="B327" s="216">
        <v>3330067</v>
      </c>
      <c r="C327" s="217" t="s">
        <v>772</v>
      </c>
      <c r="D327" s="217" t="s">
        <v>175</v>
      </c>
      <c r="E327" s="216" t="s">
        <v>80</v>
      </c>
      <c r="F327" s="223">
        <v>37081</v>
      </c>
      <c r="G327" s="217"/>
      <c r="H327" s="216">
        <v>500</v>
      </c>
      <c r="I327" s="217" t="s">
        <v>194</v>
      </c>
      <c r="J327" s="217" t="s">
        <v>21</v>
      </c>
      <c r="K327" s="217" t="s">
        <v>138</v>
      </c>
      <c r="L327" s="217">
        <v>-14</v>
      </c>
      <c r="M327" s="216"/>
    </row>
    <row r="328" spans="1:13" x14ac:dyDescent="0.2">
      <c r="A328" s="215">
        <v>3339685</v>
      </c>
      <c r="B328" s="216"/>
      <c r="C328" s="227" t="s">
        <v>597</v>
      </c>
      <c r="D328" s="227" t="s">
        <v>501</v>
      </c>
      <c r="E328" s="228" t="s">
        <v>74</v>
      </c>
      <c r="F328" s="223">
        <v>22280</v>
      </c>
      <c r="G328" s="217"/>
      <c r="H328" s="216">
        <v>500</v>
      </c>
      <c r="I328" s="227" t="s">
        <v>194</v>
      </c>
      <c r="J328" s="227" t="s">
        <v>18</v>
      </c>
      <c r="K328" s="227" t="s">
        <v>143</v>
      </c>
      <c r="L328" s="217">
        <v>-60</v>
      </c>
      <c r="M328" s="217"/>
    </row>
    <row r="329" spans="1:13" x14ac:dyDescent="0.2">
      <c r="A329" s="215">
        <v>3339728</v>
      </c>
      <c r="B329" s="216">
        <v>3330067</v>
      </c>
      <c r="C329" s="217" t="s">
        <v>612</v>
      </c>
      <c r="D329" s="217" t="s">
        <v>151</v>
      </c>
      <c r="E329" s="216" t="s">
        <v>80</v>
      </c>
      <c r="F329" s="223">
        <v>37922</v>
      </c>
      <c r="G329" s="217"/>
      <c r="H329" s="216">
        <v>500</v>
      </c>
      <c r="I329" s="217" t="s">
        <v>194</v>
      </c>
      <c r="J329" s="217" t="s">
        <v>18</v>
      </c>
      <c r="K329" s="217" t="s">
        <v>144</v>
      </c>
      <c r="L329" s="217">
        <v>-12</v>
      </c>
      <c r="M329" s="217"/>
    </row>
    <row r="330" spans="1:13" x14ac:dyDescent="0.2">
      <c r="A330" s="215">
        <v>3339770</v>
      </c>
      <c r="B330" s="216">
        <v>3330067</v>
      </c>
      <c r="C330" s="217" t="s">
        <v>673</v>
      </c>
      <c r="D330" s="217" t="s">
        <v>275</v>
      </c>
      <c r="E330" s="216" t="s">
        <v>80</v>
      </c>
      <c r="F330" s="223">
        <v>37712</v>
      </c>
      <c r="G330" s="217"/>
      <c r="H330" s="216">
        <v>500</v>
      </c>
      <c r="I330" s="217" t="s">
        <v>194</v>
      </c>
      <c r="J330" s="217" t="s">
        <v>18</v>
      </c>
      <c r="K330" s="217" t="s">
        <v>144</v>
      </c>
      <c r="L330" s="217">
        <v>-12</v>
      </c>
      <c r="M330" s="217"/>
    </row>
    <row r="331" spans="1:13" x14ac:dyDescent="0.2">
      <c r="A331" s="215">
        <v>3339910</v>
      </c>
      <c r="B331" s="216">
        <v>3330067</v>
      </c>
      <c r="C331" s="217" t="s">
        <v>778</v>
      </c>
      <c r="D331" s="217" t="s">
        <v>152</v>
      </c>
      <c r="E331" s="216" t="s">
        <v>80</v>
      </c>
      <c r="F331" s="223">
        <v>28107</v>
      </c>
      <c r="G331" s="217"/>
      <c r="H331" s="216">
        <v>500</v>
      </c>
      <c r="I331" s="217" t="s">
        <v>194</v>
      </c>
      <c r="J331" s="217" t="s">
        <v>18</v>
      </c>
      <c r="K331" s="217" t="s">
        <v>27</v>
      </c>
      <c r="L331" s="217">
        <v>-40</v>
      </c>
      <c r="M331" s="216"/>
    </row>
    <row r="332" spans="1:13" x14ac:dyDescent="0.2">
      <c r="A332" s="215">
        <v>3340020</v>
      </c>
      <c r="B332" s="216">
        <v>3330067</v>
      </c>
      <c r="C332" s="217" t="s">
        <v>725</v>
      </c>
      <c r="D332" s="217" t="s">
        <v>344</v>
      </c>
      <c r="E332" s="216" t="s">
        <v>80</v>
      </c>
      <c r="F332" s="223">
        <v>37630</v>
      </c>
      <c r="G332" s="217"/>
      <c r="H332" s="216">
        <v>500</v>
      </c>
      <c r="I332" s="217" t="s">
        <v>194</v>
      </c>
      <c r="J332" s="217" t="s">
        <v>18</v>
      </c>
      <c r="K332" s="217" t="s">
        <v>144</v>
      </c>
      <c r="L332" s="217">
        <v>-12</v>
      </c>
      <c r="M332" s="217"/>
    </row>
    <row r="333" spans="1:13" x14ac:dyDescent="0.2">
      <c r="A333" s="215">
        <v>3340057</v>
      </c>
      <c r="B333" s="216">
        <v>3330067</v>
      </c>
      <c r="C333" s="217" t="s">
        <v>700</v>
      </c>
      <c r="D333" s="217" t="s">
        <v>151</v>
      </c>
      <c r="E333" s="216" t="s">
        <v>80</v>
      </c>
      <c r="F333" s="223">
        <v>27849</v>
      </c>
      <c r="G333" s="217"/>
      <c r="H333" s="216">
        <v>500</v>
      </c>
      <c r="I333" s="217" t="s">
        <v>194</v>
      </c>
      <c r="J333" s="217" t="s">
        <v>18</v>
      </c>
      <c r="K333" s="217" t="s">
        <v>27</v>
      </c>
      <c r="L333" s="217">
        <v>-40</v>
      </c>
      <c r="M333" s="216"/>
    </row>
    <row r="334" spans="1:13" x14ac:dyDescent="0.2">
      <c r="A334" s="215">
        <v>3340202</v>
      </c>
      <c r="B334" s="216"/>
      <c r="C334" s="227" t="s">
        <v>659</v>
      </c>
      <c r="D334" s="227" t="s">
        <v>145</v>
      </c>
      <c r="E334" s="228" t="s">
        <v>74</v>
      </c>
      <c r="F334" s="223">
        <v>22137</v>
      </c>
      <c r="G334" s="217"/>
      <c r="H334" s="216">
        <v>500</v>
      </c>
      <c r="I334" s="227" t="s">
        <v>194</v>
      </c>
      <c r="J334" s="227" t="s">
        <v>18</v>
      </c>
      <c r="K334" s="227" t="s">
        <v>143</v>
      </c>
      <c r="L334" s="217">
        <v>-60</v>
      </c>
      <c r="M334" s="217"/>
    </row>
    <row r="335" spans="1:13" x14ac:dyDescent="0.2">
      <c r="A335" s="215">
        <v>3340203</v>
      </c>
      <c r="B335" s="216">
        <v>3330067</v>
      </c>
      <c r="C335" s="217" t="s">
        <v>783</v>
      </c>
      <c r="D335" s="217" t="s">
        <v>211</v>
      </c>
      <c r="E335" s="216" t="s">
        <v>80</v>
      </c>
      <c r="F335" s="223">
        <v>28622</v>
      </c>
      <c r="G335" s="217"/>
      <c r="H335" s="216">
        <v>500</v>
      </c>
      <c r="I335" s="217" t="s">
        <v>194</v>
      </c>
      <c r="J335" s="217" t="s">
        <v>18</v>
      </c>
      <c r="K335" s="217" t="s">
        <v>27</v>
      </c>
      <c r="L335" s="217">
        <v>-40</v>
      </c>
      <c r="M335" s="217"/>
    </row>
    <row r="336" spans="1:13" x14ac:dyDescent="0.2">
      <c r="A336" s="215">
        <v>3340330</v>
      </c>
      <c r="B336" s="216">
        <v>3330067</v>
      </c>
      <c r="C336" s="217" t="s">
        <v>803</v>
      </c>
      <c r="D336" s="217" t="s">
        <v>804</v>
      </c>
      <c r="E336" s="216" t="s">
        <v>80</v>
      </c>
      <c r="F336" s="223">
        <v>38279</v>
      </c>
      <c r="G336" s="217"/>
      <c r="H336" s="216">
        <v>524</v>
      </c>
      <c r="I336" s="217" t="s">
        <v>194</v>
      </c>
      <c r="J336" s="217" t="s">
        <v>21</v>
      </c>
      <c r="K336" s="217" t="s">
        <v>140</v>
      </c>
      <c r="L336" s="217">
        <v>-11</v>
      </c>
      <c r="M336" s="217"/>
    </row>
    <row r="337" spans="1:13" x14ac:dyDescent="0.2">
      <c r="A337" s="215">
        <v>3340331</v>
      </c>
      <c r="B337" s="216"/>
      <c r="C337" s="227" t="s">
        <v>573</v>
      </c>
      <c r="D337" s="227" t="s">
        <v>324</v>
      </c>
      <c r="E337" s="228" t="s">
        <v>80</v>
      </c>
      <c r="F337" s="223">
        <v>22422</v>
      </c>
      <c r="G337" s="217"/>
      <c r="H337" s="216">
        <v>500</v>
      </c>
      <c r="I337" s="227" t="s">
        <v>194</v>
      </c>
      <c r="J337" s="227" t="s">
        <v>18</v>
      </c>
      <c r="K337" s="227" t="s">
        <v>143</v>
      </c>
      <c r="L337" s="217">
        <v>-60</v>
      </c>
      <c r="M337" s="217"/>
    </row>
    <row r="338" spans="1:13" x14ac:dyDescent="0.2">
      <c r="A338" s="215">
        <v>3340332</v>
      </c>
      <c r="B338" s="216">
        <v>3330067</v>
      </c>
      <c r="C338" s="217" t="s">
        <v>558</v>
      </c>
      <c r="D338" s="217" t="s">
        <v>214</v>
      </c>
      <c r="E338" s="216" t="s">
        <v>80</v>
      </c>
      <c r="F338" s="223">
        <v>24399</v>
      </c>
      <c r="G338" s="217"/>
      <c r="H338" s="216">
        <v>500</v>
      </c>
      <c r="I338" s="217" t="s">
        <v>194</v>
      </c>
      <c r="J338" s="217" t="s">
        <v>18</v>
      </c>
      <c r="K338" s="217" t="s">
        <v>136</v>
      </c>
      <c r="L338" s="217">
        <v>-50</v>
      </c>
      <c r="M338" s="217"/>
    </row>
    <row r="339" spans="1:13" x14ac:dyDescent="0.2">
      <c r="A339" s="215">
        <v>3340388</v>
      </c>
      <c r="B339" s="216">
        <v>3330067</v>
      </c>
      <c r="C339" s="217" t="s">
        <v>648</v>
      </c>
      <c r="D339" s="217" t="s">
        <v>779</v>
      </c>
      <c r="E339" s="216" t="s">
        <v>80</v>
      </c>
      <c r="F339" s="223">
        <v>34649</v>
      </c>
      <c r="G339" s="217">
        <v>425</v>
      </c>
      <c r="H339" s="216">
        <v>2274</v>
      </c>
      <c r="I339" s="217" t="s">
        <v>194</v>
      </c>
      <c r="J339" s="217" t="s">
        <v>21</v>
      </c>
      <c r="K339" s="217" t="s">
        <v>27</v>
      </c>
      <c r="L339" s="217">
        <v>-21</v>
      </c>
      <c r="M339" s="217"/>
    </row>
    <row r="340" spans="1:13" x14ac:dyDescent="0.2">
      <c r="A340" s="215">
        <v>3340414</v>
      </c>
      <c r="B340" s="216">
        <v>3330067</v>
      </c>
      <c r="C340" s="217" t="s">
        <v>670</v>
      </c>
      <c r="D340" s="217" t="s">
        <v>171</v>
      </c>
      <c r="E340" s="216" t="s">
        <v>80</v>
      </c>
      <c r="F340" s="223">
        <v>24591</v>
      </c>
      <c r="G340" s="217"/>
      <c r="H340" s="216">
        <v>500</v>
      </c>
      <c r="I340" s="217" t="s">
        <v>194</v>
      </c>
      <c r="J340" s="217" t="s">
        <v>21</v>
      </c>
      <c r="K340" s="217" t="s">
        <v>136</v>
      </c>
      <c r="L340" s="217">
        <v>-50</v>
      </c>
      <c r="M340" s="217"/>
    </row>
    <row r="341" spans="1:13" x14ac:dyDescent="0.2">
      <c r="A341" s="215">
        <v>3340415</v>
      </c>
      <c r="B341" s="216">
        <v>3330067</v>
      </c>
      <c r="C341" s="217" t="s">
        <v>566</v>
      </c>
      <c r="D341" s="217" t="s">
        <v>163</v>
      </c>
      <c r="E341" s="216" t="s">
        <v>80</v>
      </c>
      <c r="F341" s="223">
        <v>27086</v>
      </c>
      <c r="G341" s="217"/>
      <c r="H341" s="216">
        <v>500</v>
      </c>
      <c r="I341" s="217" t="s">
        <v>194</v>
      </c>
      <c r="J341" s="217" t="s">
        <v>18</v>
      </c>
      <c r="K341" s="217" t="s">
        <v>136</v>
      </c>
      <c r="L341" s="217">
        <v>-50</v>
      </c>
      <c r="M341" s="217"/>
    </row>
    <row r="342" spans="1:13" x14ac:dyDescent="0.2">
      <c r="A342" s="215">
        <v>3340521</v>
      </c>
      <c r="B342" s="216">
        <v>3330067</v>
      </c>
      <c r="C342" s="217" t="s">
        <v>524</v>
      </c>
      <c r="D342" s="217" t="s">
        <v>449</v>
      </c>
      <c r="E342" s="216" t="s">
        <v>74</v>
      </c>
      <c r="F342" s="223">
        <v>37980</v>
      </c>
      <c r="G342" s="217"/>
      <c r="H342" s="216">
        <v>500</v>
      </c>
      <c r="I342" s="217" t="s">
        <v>194</v>
      </c>
      <c r="J342" s="217" t="s">
        <v>21</v>
      </c>
      <c r="K342" s="217" t="s">
        <v>144</v>
      </c>
      <c r="L342" s="217">
        <v>-12</v>
      </c>
      <c r="M342" s="216"/>
    </row>
    <row r="343" spans="1:13" x14ac:dyDescent="0.2">
      <c r="A343" s="215">
        <v>3340522</v>
      </c>
      <c r="B343" s="216">
        <v>3330067</v>
      </c>
      <c r="C343" s="217" t="s">
        <v>485</v>
      </c>
      <c r="D343" s="217" t="s">
        <v>175</v>
      </c>
      <c r="E343" s="216" t="s">
        <v>80</v>
      </c>
      <c r="F343" s="223">
        <v>28101</v>
      </c>
      <c r="G343" s="217"/>
      <c r="H343" s="216">
        <v>500</v>
      </c>
      <c r="I343" s="217" t="s">
        <v>194</v>
      </c>
      <c r="J343" s="217" t="s">
        <v>18</v>
      </c>
      <c r="K343" s="217" t="s">
        <v>27</v>
      </c>
      <c r="L343" s="217">
        <v>-40</v>
      </c>
      <c r="M343" s="217"/>
    </row>
    <row r="344" spans="1:13" x14ac:dyDescent="0.2">
      <c r="A344" s="215">
        <v>3340523</v>
      </c>
      <c r="B344" s="216">
        <v>3330067</v>
      </c>
      <c r="C344" s="217" t="s">
        <v>727</v>
      </c>
      <c r="D344" s="217" t="s">
        <v>129</v>
      </c>
      <c r="E344" s="216" t="s">
        <v>80</v>
      </c>
      <c r="F344" s="223">
        <v>37605</v>
      </c>
      <c r="G344" s="217"/>
      <c r="H344" s="216">
        <v>500</v>
      </c>
      <c r="I344" s="217" t="s">
        <v>194</v>
      </c>
      <c r="J344" s="217" t="s">
        <v>18</v>
      </c>
      <c r="K344" s="217" t="s">
        <v>137</v>
      </c>
      <c r="L344" s="217">
        <v>-13</v>
      </c>
      <c r="M344" s="216"/>
    </row>
    <row r="345" spans="1:13" x14ac:dyDescent="0.2">
      <c r="A345" s="215">
        <v>3340699</v>
      </c>
      <c r="B345" s="216">
        <v>3330067</v>
      </c>
      <c r="C345" s="217" t="s">
        <v>513</v>
      </c>
      <c r="D345" s="217" t="s">
        <v>213</v>
      </c>
      <c r="E345" s="216" t="s">
        <v>80</v>
      </c>
      <c r="F345" s="223">
        <v>39304</v>
      </c>
      <c r="G345" s="217"/>
      <c r="H345" s="216">
        <v>500</v>
      </c>
      <c r="I345" s="217" t="s">
        <v>194</v>
      </c>
      <c r="J345" s="217" t="s">
        <v>21</v>
      </c>
      <c r="K345" s="217" t="s">
        <v>18</v>
      </c>
      <c r="L345" s="217">
        <v>-11</v>
      </c>
      <c r="M345" s="217"/>
    </row>
    <row r="346" spans="1:13" x14ac:dyDescent="0.2">
      <c r="A346" s="215">
        <v>3340700</v>
      </c>
      <c r="B346" s="216">
        <v>3330067</v>
      </c>
      <c r="C346" s="217" t="s">
        <v>795</v>
      </c>
      <c r="D346" s="217" t="s">
        <v>403</v>
      </c>
      <c r="E346" s="216" t="s">
        <v>74</v>
      </c>
      <c r="F346" s="223">
        <v>25313</v>
      </c>
      <c r="G346" s="217"/>
      <c r="H346" s="216">
        <v>500</v>
      </c>
      <c r="I346" s="217" t="s">
        <v>194</v>
      </c>
      <c r="J346" s="217" t="s">
        <v>18</v>
      </c>
      <c r="K346" s="217" t="s">
        <v>136</v>
      </c>
      <c r="L346" s="217">
        <v>-50</v>
      </c>
      <c r="M346" s="217"/>
    </row>
    <row r="347" spans="1:13" x14ac:dyDescent="0.2">
      <c r="A347" s="215">
        <v>3340701</v>
      </c>
      <c r="B347" s="216">
        <v>3330067</v>
      </c>
      <c r="C347" s="217" t="s">
        <v>813</v>
      </c>
      <c r="D347" s="217" t="s">
        <v>202</v>
      </c>
      <c r="E347" s="216" t="s">
        <v>80</v>
      </c>
      <c r="F347" s="223">
        <v>33237</v>
      </c>
      <c r="G347" s="217"/>
      <c r="H347" s="216">
        <v>500</v>
      </c>
      <c r="I347" s="217" t="s">
        <v>194</v>
      </c>
      <c r="J347" s="217" t="s">
        <v>18</v>
      </c>
      <c r="K347" s="217" t="s">
        <v>27</v>
      </c>
      <c r="L347" s="217">
        <v>-40</v>
      </c>
      <c r="M347" s="216"/>
    </row>
    <row r="348" spans="1:13" x14ac:dyDescent="0.2">
      <c r="A348" s="215">
        <v>3340871</v>
      </c>
      <c r="B348" s="216">
        <v>3330067</v>
      </c>
      <c r="C348" s="217" t="s">
        <v>481</v>
      </c>
      <c r="D348" s="217" t="s">
        <v>239</v>
      </c>
      <c r="E348" s="216" t="s">
        <v>80</v>
      </c>
      <c r="F348" s="223">
        <v>37417</v>
      </c>
      <c r="G348" s="217"/>
      <c r="H348" s="216">
        <v>500</v>
      </c>
      <c r="I348" s="217" t="s">
        <v>194</v>
      </c>
      <c r="J348" s="217" t="s">
        <v>18</v>
      </c>
      <c r="K348" s="217" t="s">
        <v>137</v>
      </c>
      <c r="L348" s="217">
        <v>-13</v>
      </c>
      <c r="M348" s="217"/>
    </row>
    <row r="349" spans="1:13" x14ac:dyDescent="0.2">
      <c r="A349" s="215">
        <v>3340945</v>
      </c>
      <c r="B349" s="216">
        <v>3330067</v>
      </c>
      <c r="C349" s="217" t="s">
        <v>798</v>
      </c>
      <c r="D349" s="217" t="s">
        <v>188</v>
      </c>
      <c r="E349" s="216" t="s">
        <v>80</v>
      </c>
      <c r="F349" s="223">
        <v>36658</v>
      </c>
      <c r="G349" s="217"/>
      <c r="H349" s="216">
        <v>500</v>
      </c>
      <c r="I349" s="217" t="s">
        <v>194</v>
      </c>
      <c r="J349" s="217" t="s">
        <v>18</v>
      </c>
      <c r="K349" s="217" t="s">
        <v>153</v>
      </c>
      <c r="L349" s="217">
        <v>-15</v>
      </c>
      <c r="M349" s="217"/>
    </row>
    <row r="350" spans="1:13" x14ac:dyDescent="0.2">
      <c r="A350" s="215">
        <v>3340946</v>
      </c>
      <c r="B350" s="216">
        <v>3330067</v>
      </c>
      <c r="C350" s="217" t="s">
        <v>768</v>
      </c>
      <c r="D350" s="217" t="s">
        <v>162</v>
      </c>
      <c r="E350" s="216" t="s">
        <v>80</v>
      </c>
      <c r="F350" s="223">
        <v>37970</v>
      </c>
      <c r="G350" s="217"/>
      <c r="H350" s="216">
        <v>500</v>
      </c>
      <c r="I350" s="217" t="s">
        <v>194</v>
      </c>
      <c r="J350" s="217" t="s">
        <v>18</v>
      </c>
      <c r="K350" s="217" t="s">
        <v>144</v>
      </c>
      <c r="L350" s="217">
        <v>-12</v>
      </c>
      <c r="M350" s="217"/>
    </row>
    <row r="351" spans="1:13" x14ac:dyDescent="0.2">
      <c r="A351" s="215">
        <v>3341161</v>
      </c>
      <c r="B351" s="216"/>
      <c r="C351" s="227" t="s">
        <v>712</v>
      </c>
      <c r="D351" s="227" t="s">
        <v>129</v>
      </c>
      <c r="E351" s="228" t="s">
        <v>80</v>
      </c>
      <c r="F351" s="223">
        <v>35263</v>
      </c>
      <c r="G351" s="217"/>
      <c r="H351" s="216">
        <v>500</v>
      </c>
      <c r="I351" s="227" t="s">
        <v>834</v>
      </c>
      <c r="J351" s="227" t="s">
        <v>18</v>
      </c>
      <c r="K351" s="227" t="s">
        <v>27</v>
      </c>
      <c r="L351" s="217">
        <v>-19</v>
      </c>
      <c r="M351" s="217"/>
    </row>
    <row r="352" spans="1:13" x14ac:dyDescent="0.2">
      <c r="A352" s="215">
        <v>3341162</v>
      </c>
      <c r="B352" s="216"/>
      <c r="C352" s="227" t="s">
        <v>833</v>
      </c>
      <c r="D352" s="227" t="s">
        <v>801</v>
      </c>
      <c r="E352" s="228" t="s">
        <v>74</v>
      </c>
      <c r="F352" s="223">
        <v>25248</v>
      </c>
      <c r="G352" s="217"/>
      <c r="H352" s="216">
        <v>500</v>
      </c>
      <c r="I352" s="227" t="s">
        <v>194</v>
      </c>
      <c r="J352" s="227" t="s">
        <v>18</v>
      </c>
      <c r="K352" s="227" t="s">
        <v>136</v>
      </c>
      <c r="L352" s="217">
        <v>-50</v>
      </c>
      <c r="M352" s="217"/>
    </row>
    <row r="353" spans="1:13" x14ac:dyDescent="0.2">
      <c r="A353" s="215">
        <v>3341187</v>
      </c>
      <c r="B353" s="216"/>
      <c r="C353" s="227" t="s">
        <v>660</v>
      </c>
      <c r="D353" s="227" t="s">
        <v>208</v>
      </c>
      <c r="E353" s="228" t="s">
        <v>80</v>
      </c>
      <c r="F353" s="223">
        <v>23694</v>
      </c>
      <c r="G353" s="217"/>
      <c r="H353" s="216">
        <v>500</v>
      </c>
      <c r="I353" s="227" t="s">
        <v>194</v>
      </c>
      <c r="J353" s="227" t="s">
        <v>18</v>
      </c>
      <c r="K353" s="227" t="s">
        <v>143</v>
      </c>
      <c r="L353" s="217">
        <v>-60</v>
      </c>
      <c r="M353" s="217"/>
    </row>
    <row r="354" spans="1:13" x14ac:dyDescent="0.2">
      <c r="A354" s="215">
        <v>6716411</v>
      </c>
      <c r="B354" s="216">
        <v>3330067</v>
      </c>
      <c r="C354" s="217" t="s">
        <v>593</v>
      </c>
      <c r="D354" s="217" t="s">
        <v>311</v>
      </c>
      <c r="E354" s="216" t="s">
        <v>80</v>
      </c>
      <c r="F354" s="223">
        <v>34936</v>
      </c>
      <c r="G354" s="217">
        <v>939</v>
      </c>
      <c r="H354" s="216">
        <v>2070</v>
      </c>
      <c r="I354" s="217" t="s">
        <v>194</v>
      </c>
      <c r="J354" s="217" t="s">
        <v>21</v>
      </c>
      <c r="K354" s="217" t="s">
        <v>27</v>
      </c>
      <c r="L354" s="217">
        <v>-20</v>
      </c>
      <c r="M354" s="217"/>
    </row>
    <row r="355" spans="1:13" x14ac:dyDescent="0.2">
      <c r="A355" s="215">
        <v>7915013</v>
      </c>
      <c r="B355" s="216">
        <v>3330067</v>
      </c>
      <c r="C355" s="217" t="s">
        <v>522</v>
      </c>
      <c r="D355" s="217" t="s">
        <v>308</v>
      </c>
      <c r="E355" s="216" t="s">
        <v>74</v>
      </c>
      <c r="F355" s="223">
        <v>34616</v>
      </c>
      <c r="G355" s="217">
        <v>115</v>
      </c>
      <c r="H355" s="216">
        <v>1969</v>
      </c>
      <c r="I355" s="217" t="s">
        <v>194</v>
      </c>
      <c r="J355" s="217" t="s">
        <v>21</v>
      </c>
      <c r="K355" s="217" t="s">
        <v>27</v>
      </c>
      <c r="L355" s="217">
        <v>-21</v>
      </c>
      <c r="M355" s="217"/>
    </row>
    <row r="356" spans="1:13" x14ac:dyDescent="0.2">
      <c r="A356" s="215">
        <v>8516666</v>
      </c>
      <c r="B356" s="216">
        <v>3330067</v>
      </c>
      <c r="C356" s="217" t="s">
        <v>802</v>
      </c>
      <c r="D356" s="217" t="s">
        <v>278</v>
      </c>
      <c r="E356" s="216" t="s">
        <v>80</v>
      </c>
      <c r="F356" s="223">
        <v>32293</v>
      </c>
      <c r="G356" s="217"/>
      <c r="H356" s="216">
        <v>500</v>
      </c>
      <c r="I356" s="217" t="s">
        <v>194</v>
      </c>
      <c r="J356" s="217" t="s">
        <v>18</v>
      </c>
      <c r="K356" s="217" t="s">
        <v>27</v>
      </c>
      <c r="L356" s="217">
        <v>-40</v>
      </c>
      <c r="M356" s="217"/>
    </row>
    <row r="357" spans="1:13" x14ac:dyDescent="0.2">
      <c r="A357" s="215">
        <v>8517635</v>
      </c>
      <c r="B357" s="216">
        <v>3330067</v>
      </c>
      <c r="C357" s="217" t="s">
        <v>475</v>
      </c>
      <c r="D357" s="217" t="s">
        <v>158</v>
      </c>
      <c r="E357" s="216" t="s">
        <v>74</v>
      </c>
      <c r="F357" s="223">
        <v>34342</v>
      </c>
      <c r="G357" s="217">
        <v>147</v>
      </c>
      <c r="H357" s="216">
        <v>1866</v>
      </c>
      <c r="I357" s="217" t="s">
        <v>194</v>
      </c>
      <c r="J357" s="217" t="s">
        <v>21</v>
      </c>
      <c r="K357" s="217" t="s">
        <v>27</v>
      </c>
      <c r="L357" s="217">
        <v>-21</v>
      </c>
      <c r="M357" s="217"/>
    </row>
    <row r="358" spans="1:13" x14ac:dyDescent="0.2">
      <c r="A358" s="215">
        <v>9234314</v>
      </c>
      <c r="B358" s="216">
        <v>3330067</v>
      </c>
      <c r="C358" s="217" t="s">
        <v>671</v>
      </c>
      <c r="D358" s="217" t="s">
        <v>308</v>
      </c>
      <c r="E358" s="216" t="s">
        <v>74</v>
      </c>
      <c r="F358" s="223">
        <v>35565</v>
      </c>
      <c r="G358" s="217">
        <v>186</v>
      </c>
      <c r="H358" s="216">
        <v>1764</v>
      </c>
      <c r="I358" s="217" t="s">
        <v>194</v>
      </c>
      <c r="J358" s="217" t="s">
        <v>21</v>
      </c>
      <c r="K358" s="217" t="s">
        <v>139</v>
      </c>
      <c r="L358" s="217">
        <v>-18</v>
      </c>
      <c r="M358" s="217"/>
    </row>
    <row r="359" spans="1:13" x14ac:dyDescent="0.2">
      <c r="A359" s="215">
        <v>9510706</v>
      </c>
      <c r="B359" s="216">
        <v>3330067</v>
      </c>
      <c r="C359" s="217" t="s">
        <v>554</v>
      </c>
      <c r="D359" s="217" t="s">
        <v>263</v>
      </c>
      <c r="E359" s="216" t="s">
        <v>80</v>
      </c>
      <c r="F359" s="223">
        <v>26370</v>
      </c>
      <c r="G359" s="217"/>
      <c r="H359" s="216">
        <v>1931</v>
      </c>
      <c r="I359" s="217" t="s">
        <v>194</v>
      </c>
      <c r="J359" s="217" t="s">
        <v>21</v>
      </c>
      <c r="K359" s="217" t="s">
        <v>136</v>
      </c>
      <c r="L359" s="217">
        <v>-50</v>
      </c>
      <c r="M359" s="216"/>
    </row>
    <row r="360" spans="1:13" x14ac:dyDescent="0.2">
      <c r="A360" s="215">
        <v>9522885</v>
      </c>
      <c r="B360" s="216">
        <v>3330067</v>
      </c>
      <c r="C360" s="217" t="s">
        <v>708</v>
      </c>
      <c r="D360" s="217" t="s">
        <v>539</v>
      </c>
      <c r="E360" s="216" t="s">
        <v>74</v>
      </c>
      <c r="F360" s="223">
        <v>29028</v>
      </c>
      <c r="G360" s="217">
        <v>86</v>
      </c>
      <c r="H360" s="216">
        <v>2081</v>
      </c>
      <c r="I360" s="217" t="s">
        <v>194</v>
      </c>
      <c r="J360" s="217" t="s">
        <v>21</v>
      </c>
      <c r="K360" s="217" t="s">
        <v>27</v>
      </c>
      <c r="L360" s="217">
        <v>-40</v>
      </c>
      <c r="M360" s="217"/>
    </row>
    <row r="361" spans="1:13" x14ac:dyDescent="0.2">
      <c r="A361" s="229" t="s">
        <v>838</v>
      </c>
      <c r="B361" s="216">
        <v>3330067</v>
      </c>
      <c r="C361" s="227" t="s">
        <v>574</v>
      </c>
      <c r="D361" s="227" t="s">
        <v>146</v>
      </c>
      <c r="E361" s="228" t="s">
        <v>80</v>
      </c>
      <c r="F361" s="223"/>
      <c r="G361" s="217"/>
      <c r="H361" s="216">
        <v>2450</v>
      </c>
      <c r="I361" s="227" t="s">
        <v>194</v>
      </c>
      <c r="J361" s="227" t="s">
        <v>21</v>
      </c>
      <c r="K361" s="227" t="s">
        <v>27</v>
      </c>
      <c r="L361" s="217">
        <v>-40</v>
      </c>
      <c r="M361" s="217"/>
    </row>
    <row r="362" spans="1:13" x14ac:dyDescent="0.2">
      <c r="A362" s="215"/>
      <c r="B362" s="216"/>
      <c r="C362" s="217"/>
      <c r="D362" s="217"/>
      <c r="E362" s="216"/>
      <c r="F362" s="223"/>
      <c r="G362" s="217"/>
      <c r="H362" s="216"/>
      <c r="I362" s="217"/>
      <c r="J362" s="217"/>
      <c r="K362" s="217"/>
      <c r="L362" s="217"/>
      <c r="M362" s="217"/>
    </row>
    <row r="363" spans="1:13" x14ac:dyDescent="0.2">
      <c r="A363" s="215"/>
      <c r="B363" s="216"/>
      <c r="C363" s="217"/>
      <c r="D363" s="217"/>
      <c r="E363" s="216"/>
      <c r="F363" s="223"/>
      <c r="G363" s="217"/>
      <c r="H363" s="216"/>
      <c r="I363" s="217"/>
      <c r="J363" s="217"/>
      <c r="K363" s="217"/>
      <c r="L363" s="217"/>
      <c r="M363" s="217"/>
    </row>
    <row r="364" spans="1:13" x14ac:dyDescent="0.2">
      <c r="A364" s="215"/>
      <c r="B364" s="216"/>
      <c r="C364" s="217"/>
      <c r="D364" s="217"/>
      <c r="E364" s="216"/>
      <c r="F364" s="223"/>
      <c r="G364" s="217"/>
      <c r="H364" s="216"/>
      <c r="I364" s="217"/>
      <c r="J364" s="217"/>
      <c r="K364" s="217"/>
      <c r="L364" s="217"/>
      <c r="M364" s="217"/>
    </row>
    <row r="365" spans="1:13" x14ac:dyDescent="0.2">
      <c r="A365" s="215"/>
      <c r="B365" s="216"/>
      <c r="C365" s="217"/>
      <c r="D365" s="217"/>
      <c r="E365" s="216"/>
      <c r="F365" s="223"/>
      <c r="G365" s="217"/>
      <c r="H365" s="216"/>
      <c r="I365" s="217"/>
      <c r="J365" s="217"/>
      <c r="K365" s="217"/>
      <c r="L365" s="217"/>
      <c r="M365" s="217"/>
    </row>
    <row r="366" spans="1:13" x14ac:dyDescent="0.2">
      <c r="A366" s="215"/>
      <c r="B366" s="216"/>
      <c r="C366" s="217"/>
      <c r="D366" s="217"/>
      <c r="E366" s="216"/>
      <c r="F366" s="223"/>
      <c r="G366" s="217"/>
      <c r="H366" s="216"/>
      <c r="I366" s="217"/>
      <c r="J366" s="217"/>
      <c r="K366" s="217"/>
      <c r="L366" s="217"/>
      <c r="M366" s="217"/>
    </row>
    <row r="367" spans="1:13" x14ac:dyDescent="0.2">
      <c r="A367" s="215"/>
      <c r="B367" s="216"/>
      <c r="C367" s="217"/>
      <c r="D367" s="217"/>
      <c r="E367" s="216"/>
      <c r="F367" s="223"/>
      <c r="G367" s="217"/>
      <c r="H367" s="216"/>
      <c r="I367" s="217"/>
      <c r="J367" s="217"/>
      <c r="K367" s="217"/>
      <c r="L367" s="217"/>
      <c r="M367" s="217"/>
    </row>
    <row r="368" spans="1:13" x14ac:dyDescent="0.2">
      <c r="A368" s="215"/>
      <c r="B368" s="218"/>
      <c r="C368" s="217"/>
      <c r="D368" s="217"/>
      <c r="E368" s="216"/>
      <c r="F368" s="216"/>
      <c r="G368" s="217"/>
      <c r="H368" s="216"/>
      <c r="I368" s="216"/>
      <c r="J368" s="216"/>
      <c r="K368" s="216"/>
      <c r="L368" s="216"/>
      <c r="M368" s="216"/>
    </row>
    <row r="369" spans="1:13" x14ac:dyDescent="0.2">
      <c r="A369" s="219"/>
      <c r="B369" s="220"/>
      <c r="C369" s="221"/>
      <c r="D369" s="221"/>
      <c r="E369" s="222"/>
      <c r="F369" s="222"/>
      <c r="G369" s="221"/>
      <c r="H369" s="222"/>
      <c r="I369" s="222"/>
      <c r="J369" s="222"/>
      <c r="K369" s="222"/>
      <c r="L369" s="222"/>
      <c r="M369" s="222"/>
    </row>
  </sheetData>
  <autoFilter ref="A1:Q361"/>
  <sortState ref="A2:M369">
    <sortCondition ref="A2"/>
  </sortState>
  <conditionalFormatting sqref="A1">
    <cfRule type="duplicateValues" dxfId="52" priority="541"/>
    <cfRule type="duplicateValues" dxfId="51" priority="542"/>
  </conditionalFormatting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customProperties>
    <customPr name="DVSECTIONI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6" r:id="rId5" name="Button 72">
              <controlPr defaultSize="0" print="0" autoFill="0" autoPict="0" macro="[0]!tri_licencies">
                <anchor moveWithCells="1" sizeWithCells="1">
                  <from>
                    <xdr:col>14</xdr:col>
                    <xdr:colOff>9525</xdr:colOff>
                    <xdr:row>0</xdr:row>
                    <xdr:rowOff>28575</xdr:rowOff>
                  </from>
                  <to>
                    <xdr:col>15</xdr:col>
                    <xdr:colOff>676275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A61"/>
  <sheetViews>
    <sheetView tabSelected="1" zoomScaleNormal="100" workbookViewId="0">
      <pane xSplit="6" ySplit="9" topLeftCell="G10" activePane="bottomRight" state="frozen"/>
      <selection pane="topRight" activeCell="G1" sqref="G1"/>
      <selection pane="bottomLeft" activeCell="A10" sqref="A10"/>
      <selection pane="bottomRight" activeCell="B10" sqref="B10:B201"/>
    </sheetView>
  </sheetViews>
  <sheetFormatPr baseColWidth="10" defaultRowHeight="12.75" x14ac:dyDescent="0.2"/>
  <cols>
    <col min="1" max="1" width="6.140625" customWidth="1"/>
    <col min="3" max="3" width="7.7109375" customWidth="1"/>
    <col min="4" max="4" width="13.5703125" bestFit="1" customWidth="1"/>
    <col min="7" max="29" width="5.85546875" customWidth="1"/>
    <col min="31" max="31" width="18.140625" customWidth="1"/>
    <col min="36" max="36" width="11.7109375" customWidth="1"/>
    <col min="41" max="47" width="4.5703125" customWidth="1"/>
    <col min="48" max="52" width="4.28515625" customWidth="1"/>
  </cols>
  <sheetData>
    <row r="1" spans="1:53" ht="21" customHeight="1" x14ac:dyDescent="0.2">
      <c r="B1" s="121"/>
      <c r="C1" s="15"/>
      <c r="D1" s="37"/>
      <c r="E1" s="235" t="s">
        <v>54</v>
      </c>
      <c r="F1" s="236"/>
      <c r="G1" s="206"/>
      <c r="H1" s="158" t="s">
        <v>57</v>
      </c>
      <c r="I1" s="158" t="s">
        <v>58</v>
      </c>
      <c r="J1" s="156" t="s">
        <v>11</v>
      </c>
      <c r="K1" s="156" t="s">
        <v>59</v>
      </c>
      <c r="L1" s="158" t="s">
        <v>60</v>
      </c>
      <c r="M1" s="158" t="s">
        <v>74</v>
      </c>
      <c r="N1" s="158" t="s">
        <v>61</v>
      </c>
      <c r="O1" s="158" t="s">
        <v>62</v>
      </c>
      <c r="P1" s="167" t="s">
        <v>18</v>
      </c>
      <c r="Q1" s="168" t="s">
        <v>19</v>
      </c>
      <c r="R1" s="168" t="s">
        <v>20</v>
      </c>
      <c r="S1" s="168" t="s">
        <v>27</v>
      </c>
      <c r="T1" s="167" t="s">
        <v>21</v>
      </c>
      <c r="U1" s="169" t="s">
        <v>22</v>
      </c>
      <c r="V1" s="134" t="s">
        <v>63</v>
      </c>
      <c r="W1" s="134" t="s">
        <v>64</v>
      </c>
      <c r="X1" s="134" t="s">
        <v>65</v>
      </c>
      <c r="Y1" s="134" t="s">
        <v>49</v>
      </c>
      <c r="Z1" s="134" t="s">
        <v>80</v>
      </c>
      <c r="AA1" s="133" t="s">
        <v>56</v>
      </c>
      <c r="AB1" s="134" t="s">
        <v>1</v>
      </c>
      <c r="AC1" s="126"/>
      <c r="AD1" s="39" t="s">
        <v>9</v>
      </c>
      <c r="AE1" s="40" t="s">
        <v>40</v>
      </c>
      <c r="AF1" s="41" t="s">
        <v>39</v>
      </c>
      <c r="AG1" s="41" t="s">
        <v>72</v>
      </c>
      <c r="AH1" s="41" t="s">
        <v>73</v>
      </c>
      <c r="AI1" s="41" t="s">
        <v>781</v>
      </c>
      <c r="AJ1" s="211" t="s">
        <v>782</v>
      </c>
      <c r="AK1" s="15"/>
      <c r="AL1" s="15"/>
      <c r="AM1" s="15"/>
      <c r="AN1" s="15"/>
      <c r="AO1" s="15"/>
      <c r="AP1" s="15"/>
      <c r="AQ1" s="15"/>
      <c r="AR1" s="38"/>
      <c r="AS1" s="15"/>
      <c r="AT1" s="15"/>
      <c r="AU1" s="15"/>
      <c r="AV1" s="1"/>
      <c r="AW1" s="1"/>
      <c r="AX1" s="1"/>
      <c r="AY1" s="1"/>
      <c r="AZ1" s="1"/>
      <c r="BA1" s="1"/>
    </row>
    <row r="2" spans="1:53" ht="18.75" x14ac:dyDescent="0.2">
      <c r="A2" s="15"/>
      <c r="B2" s="121"/>
      <c r="C2" s="15"/>
      <c r="D2" s="42"/>
      <c r="E2" s="43" t="s">
        <v>77</v>
      </c>
      <c r="F2" s="44"/>
      <c r="G2" s="224">
        <f t="shared" ref="G2:AB2" si="0">COUNTIF(G10:G51,"X")</f>
        <v>13</v>
      </c>
      <c r="H2" s="225">
        <f t="shared" si="0"/>
        <v>6</v>
      </c>
      <c r="I2" s="225">
        <f t="shared" si="0"/>
        <v>10</v>
      </c>
      <c r="J2" s="225">
        <f t="shared" si="0"/>
        <v>5</v>
      </c>
      <c r="K2" s="225">
        <f t="shared" si="0"/>
        <v>8</v>
      </c>
      <c r="L2" s="225">
        <f t="shared" si="0"/>
        <v>8</v>
      </c>
      <c r="M2" s="225">
        <f t="shared" si="0"/>
        <v>1</v>
      </c>
      <c r="N2" s="225">
        <f t="shared" si="0"/>
        <v>0</v>
      </c>
      <c r="O2" s="225">
        <f t="shared" si="0"/>
        <v>14</v>
      </c>
      <c r="P2" s="170">
        <f t="shared" si="0"/>
        <v>2</v>
      </c>
      <c r="Q2" s="170">
        <f t="shared" si="0"/>
        <v>6</v>
      </c>
      <c r="R2" s="170">
        <f t="shared" si="0"/>
        <v>6</v>
      </c>
      <c r="S2" s="170">
        <f t="shared" si="0"/>
        <v>12</v>
      </c>
      <c r="T2" s="170">
        <f t="shared" si="0"/>
        <v>6</v>
      </c>
      <c r="U2" s="170">
        <f t="shared" si="0"/>
        <v>6</v>
      </c>
      <c r="V2" s="164">
        <f t="shared" si="0"/>
        <v>1</v>
      </c>
      <c r="W2" s="164">
        <f t="shared" si="0"/>
        <v>2</v>
      </c>
      <c r="X2" s="164">
        <f t="shared" si="0"/>
        <v>5</v>
      </c>
      <c r="Y2" s="164">
        <f t="shared" si="0"/>
        <v>7</v>
      </c>
      <c r="Z2" s="164">
        <f t="shared" si="0"/>
        <v>6</v>
      </c>
      <c r="AA2" s="164">
        <f t="shared" si="0"/>
        <v>0</v>
      </c>
      <c r="AB2" s="164">
        <f t="shared" si="0"/>
        <v>0</v>
      </c>
      <c r="AC2" s="130"/>
      <c r="AD2" s="45">
        <f>SUM(G2:AB2)</f>
        <v>124</v>
      </c>
      <c r="AE2" s="46">
        <f>SUM(AD10:AD51)</f>
        <v>740</v>
      </c>
      <c r="AF2" s="111">
        <f>COUNTA(B10:B51)</f>
        <v>38</v>
      </c>
      <c r="AG2" s="101">
        <f>+AE2/AF2</f>
        <v>19.473684210526315</v>
      </c>
      <c r="AH2" s="105">
        <f>+AD2/AF2</f>
        <v>3.263157894736842</v>
      </c>
      <c r="AI2" s="105">
        <f>SUM(F10:F51)/AF2</f>
        <v>982.47368421052636</v>
      </c>
      <c r="AJ2" s="105">
        <f>MEDIAN(F10:F47)</f>
        <v>688.5</v>
      </c>
      <c r="AK2" s="15"/>
      <c r="AL2" s="15"/>
      <c r="AM2" s="15"/>
      <c r="AN2" s="15"/>
      <c r="AO2" s="15"/>
      <c r="AP2" s="15"/>
      <c r="AQ2" s="15"/>
      <c r="AR2" s="38"/>
      <c r="AS2" s="15"/>
      <c r="AT2" s="15"/>
      <c r="AU2" s="15"/>
      <c r="AV2" s="1"/>
      <c r="AW2" s="1"/>
      <c r="AX2" s="1"/>
      <c r="AY2" s="1"/>
      <c r="AZ2" s="1"/>
      <c r="BA2" s="1"/>
    </row>
    <row r="3" spans="1:53" ht="15.75" x14ac:dyDescent="0.2">
      <c r="A3" s="15"/>
      <c r="B3" s="121"/>
      <c r="C3" s="15"/>
      <c r="D3" s="17"/>
      <c r="E3" s="23"/>
      <c r="F3" s="21"/>
      <c r="G3" s="155" t="s">
        <v>814</v>
      </c>
      <c r="H3" s="237" t="s">
        <v>815</v>
      </c>
      <c r="I3" s="238"/>
      <c r="J3" s="238"/>
      <c r="K3" s="238"/>
      <c r="L3" s="238"/>
      <c r="M3" s="238"/>
      <c r="N3" s="238"/>
      <c r="O3" s="238"/>
      <c r="P3" s="241" t="s">
        <v>816</v>
      </c>
      <c r="Q3" s="242"/>
      <c r="R3" s="242"/>
      <c r="S3" s="242"/>
      <c r="T3" s="242"/>
      <c r="U3" s="242"/>
      <c r="V3" s="239" t="s">
        <v>817</v>
      </c>
      <c r="W3" s="240"/>
      <c r="X3" s="240"/>
      <c r="Y3" s="240"/>
      <c r="Z3" s="240"/>
      <c r="AA3" s="240"/>
      <c r="AB3" s="240"/>
      <c r="AC3" s="22"/>
      <c r="AD3" s="47" t="s">
        <v>831</v>
      </c>
      <c r="AE3" s="95">
        <f>SUM(H2:O2)</f>
        <v>52</v>
      </c>
      <c r="AF3" s="262" t="s">
        <v>835</v>
      </c>
      <c r="AG3" s="262"/>
      <c r="AH3" s="262"/>
      <c r="AJ3" s="22"/>
      <c r="AK3" s="15"/>
      <c r="AL3" s="15"/>
      <c r="AM3" s="15"/>
      <c r="AN3" s="15"/>
      <c r="AO3" s="15"/>
      <c r="AP3" s="15"/>
      <c r="AQ3" s="15"/>
      <c r="AR3" s="38"/>
      <c r="AS3" s="15"/>
      <c r="AT3" s="15"/>
      <c r="AU3" s="15"/>
      <c r="AV3" s="1"/>
      <c r="AW3" s="1"/>
      <c r="AX3" s="1"/>
      <c r="AY3" s="1"/>
      <c r="AZ3" s="1"/>
      <c r="BA3" s="1"/>
    </row>
    <row r="4" spans="1:53" ht="18.75" x14ac:dyDescent="0.2">
      <c r="A4" s="15"/>
      <c r="D4" s="18"/>
      <c r="E4" s="23"/>
      <c r="F4" s="21"/>
      <c r="G4" s="207" t="s">
        <v>115</v>
      </c>
      <c r="H4" s="159" t="s">
        <v>116</v>
      </c>
      <c r="I4" s="159" t="s">
        <v>117</v>
      </c>
      <c r="J4" s="163" t="s">
        <v>118</v>
      </c>
      <c r="K4" s="163" t="s">
        <v>79</v>
      </c>
      <c r="L4" s="159" t="s">
        <v>119</v>
      </c>
      <c r="M4" s="159" t="s">
        <v>120</v>
      </c>
      <c r="N4" s="159" t="s">
        <v>121</v>
      </c>
      <c r="O4" s="159" t="s">
        <v>89</v>
      </c>
      <c r="P4" s="171" t="s">
        <v>78</v>
      </c>
      <c r="Q4" s="172" t="s">
        <v>44</v>
      </c>
      <c r="R4" s="172" t="s">
        <v>68</v>
      </c>
      <c r="S4" s="172" t="s">
        <v>0</v>
      </c>
      <c r="T4" s="171" t="s">
        <v>69</v>
      </c>
      <c r="U4" s="173" t="s">
        <v>90</v>
      </c>
      <c r="V4" s="147" t="s">
        <v>818</v>
      </c>
      <c r="W4" s="147" t="s">
        <v>116</v>
      </c>
      <c r="X4" s="147" t="s">
        <v>117</v>
      </c>
      <c r="Y4" s="147" t="s">
        <v>118</v>
      </c>
      <c r="Z4" s="147" t="s">
        <v>819</v>
      </c>
      <c r="AA4" s="148" t="s">
        <v>70</v>
      </c>
      <c r="AB4" s="147" t="s">
        <v>122</v>
      </c>
      <c r="AC4" s="15"/>
      <c r="AD4" s="49" t="s">
        <v>43</v>
      </c>
      <c r="AE4" s="95">
        <f>SUM(P2:U2)</f>
        <v>38</v>
      </c>
      <c r="AF4" s="111">
        <f>+AF2-G2</f>
        <v>25</v>
      </c>
      <c r="AG4" s="101">
        <f>+AE2/AF4</f>
        <v>29.6</v>
      </c>
      <c r="AH4" s="105">
        <f>(+AD2-G2)/AF4</f>
        <v>4.4400000000000004</v>
      </c>
      <c r="AI4" s="105">
        <f>SUMIF(AU10:AU47,"T",F10:F47)/AF4</f>
        <v>1293.3599999999999</v>
      </c>
      <c r="AK4" s="15"/>
      <c r="AL4" s="22" t="s">
        <v>784</v>
      </c>
      <c r="AM4" s="22"/>
      <c r="AN4" s="15"/>
      <c r="AO4" s="15"/>
      <c r="AP4" s="15"/>
      <c r="AQ4" s="15"/>
      <c r="AR4" s="38"/>
      <c r="AS4" s="15"/>
      <c r="AT4" s="15"/>
      <c r="AU4" s="15"/>
      <c r="AV4" s="1"/>
      <c r="AW4" s="1"/>
      <c r="AX4" s="1"/>
      <c r="AY4" s="1"/>
      <c r="AZ4" s="1"/>
      <c r="BA4" s="1"/>
    </row>
    <row r="5" spans="1:53" ht="20.25" x14ac:dyDescent="0.2">
      <c r="A5" s="15"/>
      <c r="B5" s="252" t="s">
        <v>827</v>
      </c>
      <c r="C5" s="253"/>
      <c r="D5" s="15"/>
      <c r="E5" s="23"/>
      <c r="F5" s="21"/>
      <c r="G5" s="206"/>
      <c r="H5" s="157" t="s">
        <v>57</v>
      </c>
      <c r="I5" s="157" t="s">
        <v>58</v>
      </c>
      <c r="J5" s="156" t="s">
        <v>11</v>
      </c>
      <c r="K5" s="156" t="s">
        <v>59</v>
      </c>
      <c r="L5" s="157" t="s">
        <v>60</v>
      </c>
      <c r="M5" s="157" t="s">
        <v>74</v>
      </c>
      <c r="N5" s="157" t="s">
        <v>61</v>
      </c>
      <c r="O5" s="157" t="s">
        <v>62</v>
      </c>
      <c r="P5" s="167" t="s">
        <v>18</v>
      </c>
      <c r="Q5" s="168" t="s">
        <v>19</v>
      </c>
      <c r="R5" s="168" t="s">
        <v>20</v>
      </c>
      <c r="S5" s="168" t="s">
        <v>27</v>
      </c>
      <c r="T5" s="167" t="s">
        <v>21</v>
      </c>
      <c r="U5" s="169" t="s">
        <v>22</v>
      </c>
      <c r="V5" s="134" t="s">
        <v>63</v>
      </c>
      <c r="W5" s="134" t="s">
        <v>64</v>
      </c>
      <c r="X5" s="134" t="s">
        <v>65</v>
      </c>
      <c r="Y5" s="134" t="s">
        <v>49</v>
      </c>
      <c r="Z5" s="134" t="s">
        <v>80</v>
      </c>
      <c r="AA5" s="133" t="s">
        <v>56</v>
      </c>
      <c r="AB5" s="134" t="s">
        <v>1</v>
      </c>
      <c r="AC5" s="15"/>
      <c r="AD5" s="49" t="s">
        <v>832</v>
      </c>
      <c r="AE5" s="95">
        <f>SUM(V2:AB2)</f>
        <v>21</v>
      </c>
      <c r="AF5" s="47"/>
      <c r="AG5" s="95"/>
      <c r="AH5" s="15"/>
      <c r="AK5" s="15"/>
      <c r="AL5" s="93" t="s">
        <v>127</v>
      </c>
      <c r="AM5" s="15"/>
      <c r="AN5" s="15"/>
      <c r="AO5" s="15"/>
      <c r="AP5" s="15"/>
      <c r="AQ5" s="15"/>
      <c r="AR5" s="38"/>
      <c r="AS5" s="15"/>
      <c r="AT5" s="15"/>
      <c r="AU5" s="15"/>
      <c r="AV5" s="1"/>
      <c r="AW5" s="1"/>
      <c r="AX5" s="1"/>
      <c r="AY5" s="1"/>
      <c r="AZ5" s="1"/>
      <c r="BA5" s="1"/>
    </row>
    <row r="6" spans="1:53" ht="15.75" x14ac:dyDescent="0.2">
      <c r="A6" s="15"/>
      <c r="B6" s="257" t="s">
        <v>2</v>
      </c>
      <c r="C6" s="258"/>
      <c r="D6" s="23"/>
      <c r="E6" s="23"/>
      <c r="F6" s="21"/>
      <c r="G6" s="208" t="s">
        <v>88</v>
      </c>
      <c r="H6" s="161" t="s">
        <v>103</v>
      </c>
      <c r="I6" s="161">
        <v>9</v>
      </c>
      <c r="J6" s="160">
        <v>11</v>
      </c>
      <c r="K6" s="160" t="s">
        <v>67</v>
      </c>
      <c r="L6" s="161">
        <v>10</v>
      </c>
      <c r="M6" s="161">
        <v>14</v>
      </c>
      <c r="N6" s="161">
        <v>12</v>
      </c>
      <c r="O6" s="161" t="s">
        <v>101</v>
      </c>
      <c r="P6" s="174">
        <v>13</v>
      </c>
      <c r="Q6" s="174">
        <v>15</v>
      </c>
      <c r="R6" s="174">
        <v>20</v>
      </c>
      <c r="S6" s="174" t="s">
        <v>92</v>
      </c>
      <c r="T6" s="175">
        <v>16</v>
      </c>
      <c r="U6" s="176" t="s">
        <v>55</v>
      </c>
      <c r="V6" s="165">
        <v>17</v>
      </c>
      <c r="W6" s="165">
        <v>21</v>
      </c>
      <c r="X6" s="135">
        <v>20</v>
      </c>
      <c r="Y6" s="135" t="s">
        <v>67</v>
      </c>
      <c r="Z6" s="165" t="s">
        <v>95</v>
      </c>
      <c r="AA6" s="135" t="s">
        <v>99</v>
      </c>
      <c r="AB6" s="166" t="s">
        <v>98</v>
      </c>
      <c r="AC6" s="15"/>
      <c r="AD6" s="20"/>
      <c r="AE6" s="4"/>
      <c r="AF6" s="15"/>
      <c r="AG6" s="15"/>
      <c r="AH6" s="15"/>
      <c r="AK6" s="15"/>
      <c r="AL6" s="22" t="s">
        <v>110</v>
      </c>
      <c r="AM6" s="15"/>
      <c r="AN6" s="15"/>
      <c r="AO6" s="15"/>
      <c r="AP6" s="15"/>
      <c r="AQ6" s="15"/>
      <c r="AR6" s="38"/>
      <c r="AS6" s="15"/>
      <c r="AT6" s="15"/>
      <c r="AU6" s="15"/>
      <c r="AV6" s="1"/>
      <c r="AW6" s="1"/>
      <c r="AX6" s="1"/>
      <c r="AY6" s="1"/>
      <c r="AZ6" s="1"/>
      <c r="BA6" s="1"/>
    </row>
    <row r="7" spans="1:53" ht="15.75" x14ac:dyDescent="0.2">
      <c r="A7" s="15"/>
      <c r="B7" s="259">
        <f ca="1">NOW()</f>
        <v>42129.747071296297</v>
      </c>
      <c r="C7" s="260"/>
      <c r="D7" s="23"/>
      <c r="E7" s="24"/>
      <c r="F7" s="25"/>
      <c r="G7" s="254" t="s">
        <v>91</v>
      </c>
      <c r="H7" s="246" t="s">
        <v>104</v>
      </c>
      <c r="I7" s="246">
        <v>9</v>
      </c>
      <c r="J7" s="246">
        <v>11</v>
      </c>
      <c r="K7" s="246" t="s">
        <v>105</v>
      </c>
      <c r="L7" s="246">
        <v>10</v>
      </c>
      <c r="M7" s="246">
        <v>14</v>
      </c>
      <c r="N7" s="246">
        <v>12</v>
      </c>
      <c r="O7" s="246" t="s">
        <v>102</v>
      </c>
      <c r="P7" s="243">
        <v>13</v>
      </c>
      <c r="Q7" s="243">
        <v>15</v>
      </c>
      <c r="R7" s="243" t="s">
        <v>76</v>
      </c>
      <c r="S7" s="243" t="s">
        <v>93</v>
      </c>
      <c r="T7" s="269">
        <v>16</v>
      </c>
      <c r="U7" s="272" t="s">
        <v>55</v>
      </c>
      <c r="V7" s="249">
        <v>17</v>
      </c>
      <c r="W7" s="249">
        <v>21</v>
      </c>
      <c r="X7" s="281" t="s">
        <v>76</v>
      </c>
      <c r="Y7" s="284" t="s">
        <v>94</v>
      </c>
      <c r="Z7" s="249" t="s">
        <v>96</v>
      </c>
      <c r="AA7" s="249" t="s">
        <v>100</v>
      </c>
      <c r="AB7" s="249" t="s">
        <v>97</v>
      </c>
      <c r="AC7" s="275" t="s">
        <v>85</v>
      </c>
      <c r="AD7" s="275" t="s">
        <v>38</v>
      </c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38"/>
      <c r="AS7" s="15"/>
      <c r="AT7" s="15"/>
      <c r="AU7" s="15"/>
      <c r="AV7" s="1"/>
      <c r="AW7" s="1" t="s">
        <v>114</v>
      </c>
      <c r="AX7" s="1"/>
      <c r="AY7" s="1"/>
      <c r="AZ7" s="1"/>
      <c r="BA7" s="1"/>
    </row>
    <row r="8" spans="1:53" ht="19.5" thickBot="1" x14ac:dyDescent="0.25">
      <c r="A8" s="15"/>
      <c r="B8" s="121"/>
      <c r="C8" s="15"/>
      <c r="D8" s="261"/>
      <c r="E8" s="261"/>
      <c r="F8" s="261"/>
      <c r="G8" s="255"/>
      <c r="H8" s="247"/>
      <c r="I8" s="247"/>
      <c r="J8" s="247"/>
      <c r="K8" s="247"/>
      <c r="L8" s="247"/>
      <c r="M8" s="247"/>
      <c r="N8" s="247"/>
      <c r="O8" s="247"/>
      <c r="P8" s="244"/>
      <c r="Q8" s="244"/>
      <c r="R8" s="244"/>
      <c r="S8" s="244"/>
      <c r="T8" s="270"/>
      <c r="U8" s="273"/>
      <c r="V8" s="250"/>
      <c r="W8" s="250"/>
      <c r="X8" s="282"/>
      <c r="Y8" s="282"/>
      <c r="Z8" s="250"/>
      <c r="AA8" s="250"/>
      <c r="AB8" s="250"/>
      <c r="AC8" s="276"/>
      <c r="AD8" s="276"/>
      <c r="AE8" s="16"/>
      <c r="AF8" s="278" t="s">
        <v>123</v>
      </c>
      <c r="AG8" s="279"/>
      <c r="AH8" s="280"/>
      <c r="AI8" s="263" t="s">
        <v>124</v>
      </c>
      <c r="AJ8" s="264"/>
      <c r="AK8" s="265"/>
      <c r="AL8" s="266" t="s">
        <v>125</v>
      </c>
      <c r="AM8" s="267"/>
      <c r="AN8" s="268"/>
      <c r="AO8" s="15"/>
      <c r="AP8" s="15"/>
      <c r="AQ8" s="15"/>
      <c r="AR8" s="38"/>
      <c r="AS8" s="15"/>
      <c r="AT8" s="15"/>
      <c r="AU8" s="15"/>
      <c r="AV8" s="1"/>
      <c r="AW8" s="1"/>
      <c r="AX8" s="1"/>
      <c r="AY8" s="1"/>
      <c r="AZ8" s="1"/>
      <c r="BA8" s="1"/>
    </row>
    <row r="9" spans="1:53" ht="57" thickTop="1" x14ac:dyDescent="0.2">
      <c r="A9" s="15"/>
      <c r="B9" s="122" t="s">
        <v>4</v>
      </c>
      <c r="C9" s="120" t="s">
        <v>52</v>
      </c>
      <c r="D9" s="202" t="s">
        <v>31</v>
      </c>
      <c r="E9" s="233" t="s">
        <v>6</v>
      </c>
      <c r="F9" s="226" t="s">
        <v>5</v>
      </c>
      <c r="G9" s="256"/>
      <c r="H9" s="248"/>
      <c r="I9" s="248"/>
      <c r="J9" s="248"/>
      <c r="K9" s="248"/>
      <c r="L9" s="248"/>
      <c r="M9" s="248"/>
      <c r="N9" s="248"/>
      <c r="O9" s="248"/>
      <c r="P9" s="245"/>
      <c r="Q9" s="245"/>
      <c r="R9" s="245"/>
      <c r="S9" s="245"/>
      <c r="T9" s="271"/>
      <c r="U9" s="274"/>
      <c r="V9" s="251"/>
      <c r="W9" s="251"/>
      <c r="X9" s="283"/>
      <c r="Y9" s="283"/>
      <c r="Z9" s="251"/>
      <c r="AA9" s="251"/>
      <c r="AB9" s="251"/>
      <c r="AC9" s="277"/>
      <c r="AD9" s="277"/>
      <c r="AE9" s="26" t="s">
        <v>24</v>
      </c>
      <c r="AF9" s="50" t="s">
        <v>53</v>
      </c>
      <c r="AG9" s="51" t="s">
        <v>31</v>
      </c>
      <c r="AH9" s="52" t="s">
        <v>6</v>
      </c>
      <c r="AI9" s="50" t="s">
        <v>53</v>
      </c>
      <c r="AJ9" s="51" t="s">
        <v>31</v>
      </c>
      <c r="AK9" s="52" t="s">
        <v>6</v>
      </c>
      <c r="AL9" s="50" t="s">
        <v>53</v>
      </c>
      <c r="AM9" s="51" t="s">
        <v>31</v>
      </c>
      <c r="AN9" s="52" t="s">
        <v>6</v>
      </c>
      <c r="AO9" s="106" t="s">
        <v>10</v>
      </c>
      <c r="AP9" s="50" t="s">
        <v>16</v>
      </c>
      <c r="AQ9" s="19" t="s">
        <v>66</v>
      </c>
      <c r="AR9" s="19" t="s">
        <v>48</v>
      </c>
      <c r="AS9" s="19" t="s">
        <v>12</v>
      </c>
      <c r="AT9" s="19" t="s">
        <v>17</v>
      </c>
      <c r="AU9" s="203" t="s">
        <v>126</v>
      </c>
      <c r="AV9" s="136" t="s">
        <v>106</v>
      </c>
      <c r="AW9" s="151" t="s">
        <v>107</v>
      </c>
      <c r="AX9" s="151" t="s">
        <v>88</v>
      </c>
      <c r="AY9" s="152" t="s">
        <v>113</v>
      </c>
      <c r="AZ9" s="1" t="s">
        <v>75</v>
      </c>
      <c r="BA9" s="1"/>
    </row>
    <row r="10" spans="1:53" ht="20.100000000000001" customHeight="1" x14ac:dyDescent="0.2">
      <c r="A10" s="53">
        <v>1</v>
      </c>
      <c r="B10" s="119">
        <v>3333122</v>
      </c>
      <c r="C10" s="53">
        <v>5</v>
      </c>
      <c r="D10" s="28" t="str">
        <f t="shared" ref="D10:D51" si="1">IF(COUNTIF(B$10:B$51,B10)&gt;1,"DOUBLON DEJA SAISI",IF(B10&lt;&gt;"",VLOOKUP($B10,licencies,3,FALSE),""))</f>
        <v>ANGHELIDI</v>
      </c>
      <c r="E10" s="29" t="str">
        <f t="shared" ref="E10:E51" si="2">IF(B10&lt;&gt;"",VLOOKUP($B10,licencies,4,FALSE),"")</f>
        <v>Cyril</v>
      </c>
      <c r="F10" s="205">
        <f t="shared" ref="F10:F51" si="3">IF(B10&lt;&gt;"",VLOOKUP($B10,licencies,8,FALSE),"")</f>
        <v>641</v>
      </c>
      <c r="G10" s="205"/>
      <c r="H10" s="162"/>
      <c r="I10" s="123" t="s">
        <v>830</v>
      </c>
      <c r="J10" s="127" t="s">
        <v>830</v>
      </c>
      <c r="K10" s="146" t="s">
        <v>830</v>
      </c>
      <c r="L10" s="123" t="s">
        <v>830</v>
      </c>
      <c r="M10" s="123"/>
      <c r="N10" s="123"/>
      <c r="O10" s="146"/>
      <c r="P10" s="127"/>
      <c r="Q10" s="123"/>
      <c r="R10" s="123"/>
      <c r="S10" s="123" t="s">
        <v>830</v>
      </c>
      <c r="T10" s="123"/>
      <c r="U10" s="146"/>
      <c r="V10" s="123"/>
      <c r="W10" s="123"/>
      <c r="X10" s="123"/>
      <c r="Y10" s="123"/>
      <c r="Z10" s="123"/>
      <c r="AA10" s="127"/>
      <c r="AB10" s="123"/>
      <c r="AC10" s="204"/>
      <c r="AD10" s="32">
        <f>IF(B10&lt;&gt;"",IF(AC10="O",VLOOKUP(AS10,cout!$B$3:$F$12,5)-AQ10+(AT10*cout!$D$13)+(AW10*cout!$D$14),VLOOKUP(AS10,cout!$B$3:$F$12,3)-AQ10+(AT10*cout!$D$13)+(AW10*cout!$D$14)),"")</f>
        <v>34</v>
      </c>
      <c r="AE10" s="26" t="str">
        <f t="shared" ref="AE10:AE51" si="4">IF(B10&lt;&gt;"",VLOOKUP($B10,licencies,9,FALSE),"")</f>
        <v>CAM BORDEAUX</v>
      </c>
      <c r="AF10" s="124">
        <v>3335783</v>
      </c>
      <c r="AG10" s="33" t="str">
        <f t="shared" ref="AG10:AG51" si="5">IF(COUNTIF(AF$10:AF$51,AF10)&gt;1,"DOUBLON DEJA SAISI",IF(AF10&lt;&gt;"",VLOOKUP($AF10,licencies,3,FALSE),""))</f>
        <v>BENARD</v>
      </c>
      <c r="AH10" s="54" t="str">
        <f t="shared" ref="AH10:AH51" si="6">IF(AF10&lt;&gt;"",VLOOKUP($AF10,licencies,4,FALSE),"")</f>
        <v>Tristan</v>
      </c>
      <c r="AI10" s="125">
        <v>3333262</v>
      </c>
      <c r="AJ10" s="33" t="str">
        <f t="shared" ref="AJ10:AJ51" si="7">IF(COUNTIF(AI$10:AI$51,AI10)&gt;1,"DOUBLON DEJA SAISI",IF(AI10&lt;&gt;"",VLOOKUP($AI10,licencies,3,FALSE),""))</f>
        <v>LAMBERT</v>
      </c>
      <c r="AK10" s="54" t="str">
        <f t="shared" ref="AK10:AK51" si="8">IF(AI10&lt;&gt;"",VLOOKUP($AI10,licencies,4,FALSE),"")</f>
        <v>Guillaume</v>
      </c>
      <c r="AL10" s="125"/>
      <c r="AM10" s="57" t="str">
        <f t="shared" ref="AM10:AM51" si="9">IF(COUNTIF(AL$10:AL$51,AL10)&gt;1,"DOUBLON DEJA SAISI",IF(AL10&lt;&gt;"",VLOOKUP($AL10,licencies,3,FALSE),""))</f>
        <v/>
      </c>
      <c r="AN10" s="54" t="str">
        <f t="shared" ref="AN10:AN51" si="10">IF(COUNTIF(AL$10:AL$51,AL10)&gt;1,"DOUBLON DEJA SAISI",IF(AL10&lt;&gt;"",VLOOKUP($AL10,licencies,4,FALSE),""))</f>
        <v/>
      </c>
      <c r="AO10" s="55"/>
      <c r="AP10" s="55">
        <f t="shared" ref="AP10:AP51" si="11">IF(AD10&lt;&gt;AO10,+AO10-AD10,"")</f>
        <v>-34</v>
      </c>
      <c r="AQ10" s="27">
        <f t="shared" ref="AQ10:AQ31" si="12">IF(B10="","",IF(G10="X",7,IF(AB10="X",4,IF(H10="X",4,))))</f>
        <v>0</v>
      </c>
      <c r="AR10" s="56" t="str">
        <f t="shared" ref="AR10:AR51" si="13">IF(D10="","",VLOOKUP(B10,licencies,5,FALSE))</f>
        <v>M</v>
      </c>
      <c r="AS10" s="57">
        <f t="shared" ref="AS10:AS51" si="14">COUNTIF(G10:AB10,"X")-COUNTIF(Y10:Y10,"X")-COUNTIF(K10:K10,"X")-COUNTIF(O10:O10,"X")</f>
        <v>4</v>
      </c>
      <c r="AT10" s="57">
        <f t="shared" ref="AT10:AT51" si="15">COUNTIF(Y10:Y10,"X")+COUNTIF(K10:K10,"X")</f>
        <v>1</v>
      </c>
      <c r="AU10" s="27" t="str">
        <f t="shared" ref="AU10:AU51" si="16">IF(B10&lt;&gt;"",VLOOKUP(B10,licencies,10),"")</f>
        <v>T</v>
      </c>
      <c r="AV10" s="27" t="str">
        <f t="shared" ref="AV10:AV51" si="17">IF(B10&lt;&gt;"",VLOOKUP(B10,licencies,11),"")</f>
        <v>J1</v>
      </c>
      <c r="AW10" s="27">
        <f t="shared" ref="AW10:AW51" si="18">IF(O10="X",1,0)</f>
        <v>0</v>
      </c>
      <c r="AX10" s="27">
        <f t="shared" ref="AX10:AX51" si="19">IF(G10="X",1,0)</f>
        <v>0</v>
      </c>
      <c r="AY10" s="27">
        <f t="shared" ref="AY10:AY51" si="20">IF(AB10="X",1,0)</f>
        <v>0</v>
      </c>
      <c r="AZ10" s="145" t="str">
        <f t="shared" ref="AZ10:AZ51" si="21">IF(B10="","","O")</f>
        <v>O</v>
      </c>
      <c r="BA10" s="1"/>
    </row>
    <row r="11" spans="1:53" ht="20.100000000000001" customHeight="1" x14ac:dyDescent="0.2">
      <c r="A11" s="53">
        <f t="shared" ref="A11:A47" si="22">+A10+1</f>
        <v>2</v>
      </c>
      <c r="B11" s="119">
        <v>3317971</v>
      </c>
      <c r="C11" s="53">
        <v>11</v>
      </c>
      <c r="D11" s="28" t="str">
        <f t="shared" si="1"/>
        <v>AZAIS</v>
      </c>
      <c r="E11" s="29" t="str">
        <f t="shared" si="2"/>
        <v>Philippe</v>
      </c>
      <c r="F11" s="205">
        <f t="shared" si="3"/>
        <v>2004</v>
      </c>
      <c r="G11" s="205"/>
      <c r="H11" s="162"/>
      <c r="I11" s="123"/>
      <c r="J11" s="127"/>
      <c r="K11" s="146"/>
      <c r="L11" s="123"/>
      <c r="M11" s="123"/>
      <c r="N11" s="123"/>
      <c r="O11" s="146" t="s">
        <v>830</v>
      </c>
      <c r="P11" s="127"/>
      <c r="Q11" s="123"/>
      <c r="R11" s="123"/>
      <c r="S11" s="123"/>
      <c r="T11" s="123"/>
      <c r="U11" s="146"/>
      <c r="V11" s="123"/>
      <c r="W11" s="123"/>
      <c r="X11" s="123" t="s">
        <v>830</v>
      </c>
      <c r="Y11" s="123" t="s">
        <v>830</v>
      </c>
      <c r="Z11" s="123"/>
      <c r="AA11" s="127"/>
      <c r="AB11" s="123"/>
      <c r="AC11" s="204"/>
      <c r="AD11" s="32">
        <f>IF(B11&lt;&gt;"",IF(AC11="O",VLOOKUP(AS11,cout!$B$3:$F$12,5)-AQ11+(AT11*cout!$D$13)+(AW11*cout!$D$14),VLOOKUP(AS11,cout!$B$3:$F$12,3)-AQ11+(AT11*cout!$D$13)+(AW11*cout!$D$14)),"")</f>
        <v>19</v>
      </c>
      <c r="AE11" s="26" t="str">
        <f t="shared" si="4"/>
        <v>CAM BORDEAUX</v>
      </c>
      <c r="AF11" s="124"/>
      <c r="AG11" s="33" t="str">
        <f t="shared" si="5"/>
        <v/>
      </c>
      <c r="AH11" s="54" t="str">
        <f t="shared" si="6"/>
        <v/>
      </c>
      <c r="AI11" s="125"/>
      <c r="AJ11" s="33" t="str">
        <f t="shared" si="7"/>
        <v/>
      </c>
      <c r="AK11" s="54" t="str">
        <f t="shared" si="8"/>
        <v/>
      </c>
      <c r="AL11" s="125">
        <v>3324150</v>
      </c>
      <c r="AM11" s="57" t="e">
        <f t="shared" si="9"/>
        <v>#N/A</v>
      </c>
      <c r="AN11" s="54" t="e">
        <f t="shared" si="10"/>
        <v>#N/A</v>
      </c>
      <c r="AO11" s="55"/>
      <c r="AP11" s="55">
        <f t="shared" si="11"/>
        <v>-19</v>
      </c>
      <c r="AQ11" s="27">
        <f t="shared" si="12"/>
        <v>0</v>
      </c>
      <c r="AR11" s="56" t="str">
        <f t="shared" si="13"/>
        <v>M</v>
      </c>
      <c r="AS11" s="57">
        <f t="shared" si="14"/>
        <v>1</v>
      </c>
      <c r="AT11" s="57">
        <f t="shared" si="15"/>
        <v>1</v>
      </c>
      <c r="AU11" s="27" t="str">
        <f t="shared" si="16"/>
        <v>T</v>
      </c>
      <c r="AV11" s="27" t="str">
        <f t="shared" si="17"/>
        <v>V2</v>
      </c>
      <c r="AW11" s="27">
        <f t="shared" si="18"/>
        <v>1</v>
      </c>
      <c r="AX11" s="27">
        <f t="shared" si="19"/>
        <v>0</v>
      </c>
      <c r="AY11" s="27">
        <f t="shared" si="20"/>
        <v>0</v>
      </c>
      <c r="AZ11" s="145" t="str">
        <f t="shared" si="21"/>
        <v>O</v>
      </c>
      <c r="BA11" s="1"/>
    </row>
    <row r="12" spans="1:53" ht="20.100000000000001" customHeight="1" x14ac:dyDescent="0.2">
      <c r="A12" s="53">
        <f t="shared" si="22"/>
        <v>3</v>
      </c>
      <c r="B12" s="119">
        <v>3334616</v>
      </c>
      <c r="C12" s="53">
        <v>16</v>
      </c>
      <c r="D12" s="28" t="str">
        <f t="shared" si="1"/>
        <v>BENARD</v>
      </c>
      <c r="E12" s="29" t="str">
        <f t="shared" si="2"/>
        <v>Vincent</v>
      </c>
      <c r="F12" s="205">
        <f t="shared" si="3"/>
        <v>736</v>
      </c>
      <c r="G12" s="205"/>
      <c r="H12" s="162"/>
      <c r="I12" s="123" t="s">
        <v>830</v>
      </c>
      <c r="J12" s="127"/>
      <c r="K12" s="146"/>
      <c r="L12" s="123" t="s">
        <v>830</v>
      </c>
      <c r="M12" s="123"/>
      <c r="N12" s="123"/>
      <c r="O12" s="146" t="s">
        <v>830</v>
      </c>
      <c r="P12" s="127"/>
      <c r="Q12" s="123"/>
      <c r="R12" s="123"/>
      <c r="S12" s="123"/>
      <c r="T12" s="123"/>
      <c r="U12" s="146"/>
      <c r="V12" s="123"/>
      <c r="W12" s="123"/>
      <c r="X12" s="123"/>
      <c r="Y12" s="123"/>
      <c r="Z12" s="123"/>
      <c r="AA12" s="127"/>
      <c r="AB12" s="123"/>
      <c r="AC12" s="204"/>
      <c r="AD12" s="32">
        <f>IF(B12&lt;&gt;"",IF(AC12="O",VLOOKUP(AS12,cout!$B$3:$F$12,5)-AQ12+(AT12*cout!$D$13)+(AW12*cout!$D$14),VLOOKUP(AS12,cout!$B$3:$F$12,3)-AQ12+(AT12*cout!$D$13)+(AW12*cout!$D$14)),"")</f>
        <v>22</v>
      </c>
      <c r="AE12" s="26" t="str">
        <f t="shared" si="4"/>
        <v>CAM BORDEAUX</v>
      </c>
      <c r="AF12" s="124"/>
      <c r="AG12" s="33" t="str">
        <f t="shared" si="5"/>
        <v/>
      </c>
      <c r="AH12" s="54" t="str">
        <f t="shared" si="6"/>
        <v/>
      </c>
      <c r="AI12" s="125"/>
      <c r="AJ12" s="33" t="str">
        <f t="shared" si="7"/>
        <v/>
      </c>
      <c r="AK12" s="54" t="str">
        <f t="shared" si="8"/>
        <v/>
      </c>
      <c r="AL12" s="125"/>
      <c r="AM12" s="57" t="str">
        <f t="shared" si="9"/>
        <v/>
      </c>
      <c r="AN12" s="54" t="str">
        <f t="shared" si="10"/>
        <v/>
      </c>
      <c r="AO12" s="55"/>
      <c r="AP12" s="55">
        <f t="shared" si="11"/>
        <v>-22</v>
      </c>
      <c r="AQ12" s="27">
        <f t="shared" si="12"/>
        <v>0</v>
      </c>
      <c r="AR12" s="56" t="str">
        <f t="shared" si="13"/>
        <v>M</v>
      </c>
      <c r="AS12" s="57">
        <f t="shared" si="14"/>
        <v>2</v>
      </c>
      <c r="AT12" s="57">
        <f t="shared" si="15"/>
        <v>0</v>
      </c>
      <c r="AU12" s="27" t="str">
        <f t="shared" si="16"/>
        <v>T</v>
      </c>
      <c r="AV12" s="27" t="str">
        <f t="shared" si="17"/>
        <v>V1</v>
      </c>
      <c r="AW12" s="27">
        <f t="shared" si="18"/>
        <v>1</v>
      </c>
      <c r="AX12" s="27">
        <f t="shared" si="19"/>
        <v>0</v>
      </c>
      <c r="AY12" s="27">
        <f t="shared" si="20"/>
        <v>0</v>
      </c>
      <c r="AZ12" s="145" t="str">
        <f t="shared" si="21"/>
        <v>O</v>
      </c>
      <c r="BA12" s="1"/>
    </row>
    <row r="13" spans="1:53" ht="20.100000000000001" customHeight="1" x14ac:dyDescent="0.2">
      <c r="A13" s="53">
        <f t="shared" si="22"/>
        <v>4</v>
      </c>
      <c r="B13" s="119">
        <v>3335783</v>
      </c>
      <c r="C13" s="53">
        <v>17</v>
      </c>
      <c r="D13" s="28" t="str">
        <f t="shared" si="1"/>
        <v>BENARD</v>
      </c>
      <c r="E13" s="29" t="str">
        <f t="shared" si="2"/>
        <v>Tristan</v>
      </c>
      <c r="F13" s="205">
        <f t="shared" si="3"/>
        <v>807</v>
      </c>
      <c r="G13" s="205"/>
      <c r="H13" s="162"/>
      <c r="I13" s="123" t="s">
        <v>830</v>
      </c>
      <c r="J13" s="127"/>
      <c r="K13" s="146" t="s">
        <v>830</v>
      </c>
      <c r="L13" s="123" t="s">
        <v>830</v>
      </c>
      <c r="M13" s="123"/>
      <c r="N13" s="123"/>
      <c r="O13" s="146" t="s">
        <v>830</v>
      </c>
      <c r="P13" s="127"/>
      <c r="Q13" s="123"/>
      <c r="R13" s="123"/>
      <c r="S13" s="123" t="s">
        <v>830</v>
      </c>
      <c r="T13" s="123"/>
      <c r="U13" s="146"/>
      <c r="V13" s="123"/>
      <c r="W13" s="123"/>
      <c r="X13" s="123"/>
      <c r="Y13" s="123"/>
      <c r="Z13" s="123"/>
      <c r="AA13" s="127"/>
      <c r="AB13" s="123"/>
      <c r="AC13" s="204"/>
      <c r="AD13" s="32">
        <f>IF(B13&lt;&gt;"",IF(AC13="O",VLOOKUP(AS13,cout!$B$3:$F$12,5)-AQ13+(AT13*cout!$D$13)+(AW13*cout!$D$14),VLOOKUP(AS13,cout!$B$3:$F$12,3)-AQ13+(AT13*cout!$D$13)+(AW13*cout!$D$14)),"")</f>
        <v>33</v>
      </c>
      <c r="AE13" s="26" t="str">
        <f t="shared" si="4"/>
        <v>CAM BORDEAUX</v>
      </c>
      <c r="AF13" s="124">
        <v>3333122</v>
      </c>
      <c r="AG13" s="33" t="str">
        <f t="shared" si="5"/>
        <v>ANGHELIDI</v>
      </c>
      <c r="AH13" s="54" t="str">
        <f t="shared" si="6"/>
        <v>Cyril</v>
      </c>
      <c r="AI13" s="125">
        <v>3338295</v>
      </c>
      <c r="AJ13" s="33" t="str">
        <f t="shared" si="7"/>
        <v>DUBOIS</v>
      </c>
      <c r="AK13" s="54" t="str">
        <f t="shared" si="8"/>
        <v>Arthur</v>
      </c>
      <c r="AL13" s="125"/>
      <c r="AM13" s="57" t="str">
        <f t="shared" si="9"/>
        <v/>
      </c>
      <c r="AN13" s="54" t="str">
        <f t="shared" si="10"/>
        <v/>
      </c>
      <c r="AO13" s="55"/>
      <c r="AP13" s="55">
        <f t="shared" si="11"/>
        <v>-33</v>
      </c>
      <c r="AQ13" s="27">
        <f t="shared" si="12"/>
        <v>0</v>
      </c>
      <c r="AR13" s="56" t="str">
        <f t="shared" si="13"/>
        <v>M</v>
      </c>
      <c r="AS13" s="57">
        <f t="shared" si="14"/>
        <v>3</v>
      </c>
      <c r="AT13" s="57">
        <f t="shared" si="15"/>
        <v>1</v>
      </c>
      <c r="AU13" s="27" t="str">
        <f t="shared" si="16"/>
        <v>T</v>
      </c>
      <c r="AV13" s="27" t="str">
        <f t="shared" si="17"/>
        <v>C1</v>
      </c>
      <c r="AW13" s="27">
        <f t="shared" si="18"/>
        <v>1</v>
      </c>
      <c r="AX13" s="27">
        <f t="shared" si="19"/>
        <v>0</v>
      </c>
      <c r="AY13" s="27">
        <f t="shared" si="20"/>
        <v>0</v>
      </c>
      <c r="AZ13" s="145" t="str">
        <f t="shared" si="21"/>
        <v>O</v>
      </c>
      <c r="BA13" s="1"/>
    </row>
    <row r="14" spans="1:53" ht="20.100000000000001" customHeight="1" x14ac:dyDescent="0.2">
      <c r="A14" s="53">
        <f t="shared" si="22"/>
        <v>5</v>
      </c>
      <c r="B14" s="119">
        <v>3324789</v>
      </c>
      <c r="C14" s="53">
        <v>18</v>
      </c>
      <c r="D14" s="28" t="str">
        <f t="shared" si="1"/>
        <v>BEUTIS</v>
      </c>
      <c r="E14" s="29" t="str">
        <f t="shared" si="2"/>
        <v>René</v>
      </c>
      <c r="F14" s="205">
        <f t="shared" si="3"/>
        <v>531</v>
      </c>
      <c r="G14" s="205" t="s">
        <v>830</v>
      </c>
      <c r="H14" s="162"/>
      <c r="I14" s="123" t="s">
        <v>830</v>
      </c>
      <c r="J14" s="127"/>
      <c r="K14" s="146"/>
      <c r="L14" s="123"/>
      <c r="M14" s="123"/>
      <c r="N14" s="123"/>
      <c r="O14" s="146" t="s">
        <v>830</v>
      </c>
      <c r="P14" s="127"/>
      <c r="Q14" s="123"/>
      <c r="R14" s="123"/>
      <c r="S14" s="123"/>
      <c r="T14" s="123"/>
      <c r="U14" s="146"/>
      <c r="V14" s="123"/>
      <c r="W14" s="123"/>
      <c r="X14" s="123"/>
      <c r="Y14" s="123"/>
      <c r="Z14" s="123"/>
      <c r="AA14" s="127"/>
      <c r="AB14" s="123"/>
      <c r="AC14" s="204"/>
      <c r="AD14" s="32">
        <f>IF(B14&lt;&gt;"",IF(AC14="O",VLOOKUP(AS14,cout!$B$3:$F$12,5)-AQ14+(AT14*cout!$D$13)+(AW14*cout!$D$14),VLOOKUP(AS14,cout!$B$3:$F$12,3)-AQ14+(AT14*cout!$D$13)+(AW14*cout!$D$14)),"")</f>
        <v>15</v>
      </c>
      <c r="AE14" s="26" t="str">
        <f t="shared" si="4"/>
        <v>CAM BORDEAUX</v>
      </c>
      <c r="AF14" s="124"/>
      <c r="AG14" s="33" t="str">
        <f t="shared" si="5"/>
        <v/>
      </c>
      <c r="AH14" s="54" t="str">
        <f t="shared" si="6"/>
        <v/>
      </c>
      <c r="AI14" s="125"/>
      <c r="AJ14" s="33" t="str">
        <f t="shared" si="7"/>
        <v/>
      </c>
      <c r="AK14" s="54" t="str">
        <f t="shared" si="8"/>
        <v/>
      </c>
      <c r="AL14" s="125"/>
      <c r="AM14" s="57" t="str">
        <f t="shared" si="9"/>
        <v/>
      </c>
      <c r="AN14" s="54" t="str">
        <f t="shared" si="10"/>
        <v/>
      </c>
      <c r="AO14" s="55"/>
      <c r="AP14" s="55">
        <f t="shared" si="11"/>
        <v>-15</v>
      </c>
      <c r="AQ14" s="27">
        <f t="shared" si="12"/>
        <v>7</v>
      </c>
      <c r="AR14" s="56" t="str">
        <f t="shared" si="13"/>
        <v>M</v>
      </c>
      <c r="AS14" s="57">
        <f t="shared" si="14"/>
        <v>2</v>
      </c>
      <c r="AT14" s="57">
        <f t="shared" si="15"/>
        <v>0</v>
      </c>
      <c r="AU14" s="27" t="str">
        <f t="shared" si="16"/>
        <v>T</v>
      </c>
      <c r="AV14" s="27" t="str">
        <f t="shared" si="17"/>
        <v>V2</v>
      </c>
      <c r="AW14" s="27">
        <f t="shared" si="18"/>
        <v>1</v>
      </c>
      <c r="AX14" s="27">
        <f t="shared" si="19"/>
        <v>1</v>
      </c>
      <c r="AY14" s="27">
        <f t="shared" si="20"/>
        <v>0</v>
      </c>
      <c r="AZ14" s="145" t="str">
        <f t="shared" si="21"/>
        <v>O</v>
      </c>
      <c r="BA14" s="1"/>
    </row>
    <row r="15" spans="1:53" ht="20.100000000000001" customHeight="1" x14ac:dyDescent="0.2">
      <c r="A15" s="53">
        <f t="shared" si="22"/>
        <v>6</v>
      </c>
      <c r="B15" s="119">
        <v>3317413</v>
      </c>
      <c r="C15" s="53">
        <v>201</v>
      </c>
      <c r="D15" s="28" t="str">
        <f t="shared" si="1"/>
        <v>BONNAUD</v>
      </c>
      <c r="E15" s="29" t="str">
        <f t="shared" si="2"/>
        <v>Adrien</v>
      </c>
      <c r="F15" s="205">
        <f t="shared" si="3"/>
        <v>1902</v>
      </c>
      <c r="G15" s="205"/>
      <c r="H15" s="162"/>
      <c r="I15" s="123"/>
      <c r="J15" s="127"/>
      <c r="K15" s="146"/>
      <c r="L15" s="123"/>
      <c r="M15" s="123"/>
      <c r="N15" s="123"/>
      <c r="O15" s="146"/>
      <c r="P15" s="127"/>
      <c r="Q15" s="123"/>
      <c r="R15" s="123"/>
      <c r="S15" s="123" t="s">
        <v>830</v>
      </c>
      <c r="T15" s="123"/>
      <c r="U15" s="146"/>
      <c r="V15" s="123"/>
      <c r="W15" s="123"/>
      <c r="X15" s="123" t="s">
        <v>830</v>
      </c>
      <c r="Y15" s="123"/>
      <c r="Z15" s="123"/>
      <c r="AA15" s="127"/>
      <c r="AB15" s="123"/>
      <c r="AC15" s="204"/>
      <c r="AD15" s="32">
        <f>IF(B15&lt;&gt;"",IF(AC15="O",VLOOKUP(AS15,cout!$B$3:$F$12,5)-AQ15+(AT15*cout!$D$13)+(AW15*cout!$D$14),VLOOKUP(AS15,cout!$B$3:$F$12,3)-AQ15+(AT15*cout!$D$13)+(AW15*cout!$D$14)),"")</f>
        <v>17</v>
      </c>
      <c r="AE15" s="26" t="str">
        <f t="shared" si="4"/>
        <v>CAM BORDEAUX</v>
      </c>
      <c r="AF15" s="124">
        <v>3338173</v>
      </c>
      <c r="AG15" s="33" t="str">
        <f t="shared" si="5"/>
        <v>KLEIN</v>
      </c>
      <c r="AH15" s="54" t="str">
        <f t="shared" si="6"/>
        <v>Hugo</v>
      </c>
      <c r="AI15" s="125"/>
      <c r="AJ15" s="33" t="str">
        <f t="shared" si="7"/>
        <v/>
      </c>
      <c r="AK15" s="54" t="str">
        <f t="shared" si="8"/>
        <v/>
      </c>
      <c r="AL15" s="125"/>
      <c r="AM15" s="57" t="str">
        <f t="shared" si="9"/>
        <v/>
      </c>
      <c r="AN15" s="54" t="str">
        <f t="shared" si="10"/>
        <v/>
      </c>
      <c r="AO15" s="55"/>
      <c r="AP15" s="55">
        <f t="shared" si="11"/>
        <v>-17</v>
      </c>
      <c r="AQ15" s="27">
        <f t="shared" si="12"/>
        <v>0</v>
      </c>
      <c r="AR15" s="56" t="str">
        <f t="shared" si="13"/>
        <v>M</v>
      </c>
      <c r="AS15" s="57">
        <f t="shared" si="14"/>
        <v>2</v>
      </c>
      <c r="AT15" s="57">
        <f t="shared" si="15"/>
        <v>0</v>
      </c>
      <c r="AU15" s="27" t="str">
        <f t="shared" si="16"/>
        <v>T</v>
      </c>
      <c r="AV15" s="27" t="str">
        <f t="shared" si="17"/>
        <v>S</v>
      </c>
      <c r="AW15" s="27">
        <f t="shared" si="18"/>
        <v>0</v>
      </c>
      <c r="AX15" s="27">
        <f t="shared" si="19"/>
        <v>0</v>
      </c>
      <c r="AY15" s="27">
        <f t="shared" si="20"/>
        <v>0</v>
      </c>
      <c r="AZ15" s="145" t="str">
        <f t="shared" si="21"/>
        <v>O</v>
      </c>
      <c r="BA15" s="1"/>
    </row>
    <row r="16" spans="1:53" ht="20.100000000000001" customHeight="1" x14ac:dyDescent="0.2">
      <c r="A16" s="53">
        <f t="shared" si="22"/>
        <v>7</v>
      </c>
      <c r="B16" s="119">
        <v>3337746</v>
      </c>
      <c r="C16" s="53">
        <v>23</v>
      </c>
      <c r="D16" s="28" t="str">
        <f t="shared" si="1"/>
        <v>BRISSET</v>
      </c>
      <c r="E16" s="29" t="str">
        <f t="shared" si="2"/>
        <v>Frédéric</v>
      </c>
      <c r="F16" s="19">
        <f t="shared" si="3"/>
        <v>881</v>
      </c>
      <c r="G16" s="205"/>
      <c r="H16" s="162"/>
      <c r="I16" s="123" t="s">
        <v>830</v>
      </c>
      <c r="J16" s="127" t="s">
        <v>830</v>
      </c>
      <c r="K16" s="146"/>
      <c r="L16" s="123" t="s">
        <v>830</v>
      </c>
      <c r="M16" s="123"/>
      <c r="N16" s="123"/>
      <c r="O16" s="146" t="s">
        <v>830</v>
      </c>
      <c r="P16" s="127"/>
      <c r="Q16" s="123"/>
      <c r="R16" s="123"/>
      <c r="S16" s="123"/>
      <c r="T16" s="123"/>
      <c r="U16" s="146"/>
      <c r="V16" s="123"/>
      <c r="W16" s="123"/>
      <c r="X16" s="123"/>
      <c r="Y16" s="123"/>
      <c r="Z16" s="123"/>
      <c r="AA16" s="127"/>
      <c r="AB16" s="123"/>
      <c r="AC16" s="204" t="s">
        <v>1</v>
      </c>
      <c r="AD16" s="32">
        <f>IF(B16&lt;&gt;"",IF(AC16="O",VLOOKUP(AS16,cout!$B$3:$F$12,5)-AQ16+(AT16*cout!$D$13)+(AW16*cout!$D$14),VLOOKUP(AS16,cout!$B$3:$F$12,3)-AQ16+(AT16*cout!$D$13)+(AW16*cout!$D$14)),"")</f>
        <v>25</v>
      </c>
      <c r="AE16" s="26" t="str">
        <f t="shared" si="4"/>
        <v>CAM BORDEAUX</v>
      </c>
      <c r="AF16" s="124"/>
      <c r="AG16" s="33" t="str">
        <f t="shared" si="5"/>
        <v/>
      </c>
      <c r="AH16" s="54" t="str">
        <f t="shared" si="6"/>
        <v/>
      </c>
      <c r="AI16" s="125"/>
      <c r="AJ16" s="33" t="str">
        <f t="shared" si="7"/>
        <v/>
      </c>
      <c r="AK16" s="54" t="str">
        <f t="shared" si="8"/>
        <v/>
      </c>
      <c r="AL16" s="125"/>
      <c r="AM16" s="57" t="str">
        <f t="shared" si="9"/>
        <v/>
      </c>
      <c r="AN16" s="54" t="str">
        <f t="shared" si="10"/>
        <v/>
      </c>
      <c r="AO16" s="55"/>
      <c r="AP16" s="55">
        <f t="shared" si="11"/>
        <v>-25</v>
      </c>
      <c r="AQ16" s="27">
        <f t="shared" si="12"/>
        <v>0</v>
      </c>
      <c r="AR16" s="56" t="str">
        <f t="shared" si="13"/>
        <v>M</v>
      </c>
      <c r="AS16" s="57">
        <f t="shared" si="14"/>
        <v>3</v>
      </c>
      <c r="AT16" s="57">
        <f t="shared" si="15"/>
        <v>0</v>
      </c>
      <c r="AU16" s="27" t="str">
        <f t="shared" si="16"/>
        <v>T</v>
      </c>
      <c r="AV16" s="27" t="str">
        <f t="shared" si="17"/>
        <v>V1</v>
      </c>
      <c r="AW16" s="27">
        <f t="shared" si="18"/>
        <v>1</v>
      </c>
      <c r="AX16" s="27">
        <f t="shared" si="19"/>
        <v>0</v>
      </c>
      <c r="AY16" s="27">
        <f t="shared" si="20"/>
        <v>0</v>
      </c>
      <c r="AZ16" s="145" t="str">
        <f t="shared" si="21"/>
        <v>O</v>
      </c>
      <c r="BA16" s="1"/>
    </row>
    <row r="17" spans="1:53" ht="20.100000000000001" customHeight="1" x14ac:dyDescent="0.2">
      <c r="A17" s="53">
        <f t="shared" si="22"/>
        <v>8</v>
      </c>
      <c r="B17" s="119">
        <v>409</v>
      </c>
      <c r="C17" s="53">
        <v>35</v>
      </c>
      <c r="D17" s="28" t="str">
        <f t="shared" si="1"/>
        <v>COMMET</v>
      </c>
      <c r="E17" s="29" t="str">
        <f t="shared" si="2"/>
        <v>Vincent</v>
      </c>
      <c r="F17" s="19">
        <f t="shared" si="3"/>
        <v>1310</v>
      </c>
      <c r="G17" s="205"/>
      <c r="H17" s="162"/>
      <c r="I17" s="123"/>
      <c r="J17" s="127"/>
      <c r="K17" s="146"/>
      <c r="L17" s="123"/>
      <c r="M17" s="123"/>
      <c r="N17" s="123"/>
      <c r="O17" s="146"/>
      <c r="P17" s="127"/>
      <c r="Q17" s="123" t="s">
        <v>830</v>
      </c>
      <c r="R17" s="123" t="s">
        <v>830</v>
      </c>
      <c r="S17" s="123"/>
      <c r="T17" s="123" t="s">
        <v>830</v>
      </c>
      <c r="U17" s="146"/>
      <c r="V17" s="123"/>
      <c r="W17" s="123"/>
      <c r="X17" s="123"/>
      <c r="Y17" s="123"/>
      <c r="Z17" s="123"/>
      <c r="AA17" s="127"/>
      <c r="AB17" s="123"/>
      <c r="AC17" s="204"/>
      <c r="AD17" s="32">
        <f>IF(B17&lt;&gt;"",IF(AC17="O",VLOOKUP(AS17,cout!$B$3:$F$12,5)-AQ17+(AT17*cout!$D$13)+(AW17*cout!$D$14),VLOOKUP(AS17,cout!$B$3:$F$12,3)-AQ17+(AT17*cout!$D$13)+(AW17*cout!$D$14)),"")</f>
        <v>23</v>
      </c>
      <c r="AE17" s="26" t="str">
        <f t="shared" si="4"/>
        <v>STADE MONTOIS</v>
      </c>
      <c r="AF17" s="124"/>
      <c r="AG17" s="33" t="str">
        <f t="shared" si="5"/>
        <v/>
      </c>
      <c r="AH17" s="54" t="str">
        <f t="shared" si="6"/>
        <v/>
      </c>
      <c r="AI17" s="125"/>
      <c r="AJ17" s="33" t="str">
        <f t="shared" si="7"/>
        <v/>
      </c>
      <c r="AK17" s="54" t="str">
        <f t="shared" si="8"/>
        <v/>
      </c>
      <c r="AL17" s="125"/>
      <c r="AM17" s="57" t="str">
        <f t="shared" si="9"/>
        <v/>
      </c>
      <c r="AN17" s="54" t="str">
        <f t="shared" si="10"/>
        <v/>
      </c>
      <c r="AO17" s="55"/>
      <c r="AP17" s="55">
        <f t="shared" si="11"/>
        <v>-23</v>
      </c>
      <c r="AQ17" s="27">
        <f t="shared" si="12"/>
        <v>0</v>
      </c>
      <c r="AR17" s="56" t="str">
        <f t="shared" si="13"/>
        <v>M</v>
      </c>
      <c r="AS17" s="57">
        <f t="shared" si="14"/>
        <v>3</v>
      </c>
      <c r="AT17" s="57">
        <f t="shared" si="15"/>
        <v>0</v>
      </c>
      <c r="AU17" s="27" t="str">
        <f t="shared" si="16"/>
        <v>T</v>
      </c>
      <c r="AV17" s="27" t="str">
        <f t="shared" si="17"/>
        <v>V1</v>
      </c>
      <c r="AW17" s="27">
        <f t="shared" si="18"/>
        <v>0</v>
      </c>
      <c r="AX17" s="27">
        <f t="shared" si="19"/>
        <v>0</v>
      </c>
      <c r="AY17" s="27">
        <f t="shared" si="20"/>
        <v>0</v>
      </c>
      <c r="AZ17" s="145" t="str">
        <f t="shared" si="21"/>
        <v>O</v>
      </c>
      <c r="BA17" s="1"/>
    </row>
    <row r="18" spans="1:53" ht="20.100000000000001" customHeight="1" x14ac:dyDescent="0.2">
      <c r="A18" s="53">
        <f t="shared" si="22"/>
        <v>9</v>
      </c>
      <c r="B18" s="119">
        <v>3338067</v>
      </c>
      <c r="C18" s="53">
        <v>46</v>
      </c>
      <c r="D18" s="28" t="str">
        <f t="shared" si="1"/>
        <v>DELAUNEY</v>
      </c>
      <c r="E18" s="29" t="str">
        <f t="shared" si="2"/>
        <v>Ronan</v>
      </c>
      <c r="F18" s="19">
        <f t="shared" si="3"/>
        <v>500</v>
      </c>
      <c r="G18" s="205"/>
      <c r="H18" s="162" t="s">
        <v>830</v>
      </c>
      <c r="I18" s="123"/>
      <c r="J18" s="127"/>
      <c r="K18" s="146"/>
      <c r="L18" s="123"/>
      <c r="M18" s="123"/>
      <c r="N18" s="123"/>
      <c r="O18" s="146"/>
      <c r="P18" s="127"/>
      <c r="Q18" s="123"/>
      <c r="R18" s="123"/>
      <c r="S18" s="123"/>
      <c r="T18" s="123"/>
      <c r="U18" s="146"/>
      <c r="V18" s="123"/>
      <c r="W18" s="123"/>
      <c r="X18" s="123"/>
      <c r="Y18" s="123"/>
      <c r="Z18" s="123"/>
      <c r="AA18" s="127"/>
      <c r="AB18" s="123"/>
      <c r="AC18" s="204"/>
      <c r="AD18" s="32">
        <f>IF(B18&lt;&gt;"",IF(AC18="O",VLOOKUP(AS18,cout!$B$3:$F$12,5)-AQ18+(AT18*cout!$D$13)+(AW18*cout!$D$14),VLOOKUP(AS18,cout!$B$3:$F$12,3)-AQ18+(AT18*cout!$D$13)+(AW18*cout!$D$14)),"")</f>
        <v>5</v>
      </c>
      <c r="AE18" s="26" t="str">
        <f t="shared" si="4"/>
        <v>CAM BORDEAUX</v>
      </c>
      <c r="AF18" s="124"/>
      <c r="AG18" s="33" t="str">
        <f t="shared" si="5"/>
        <v/>
      </c>
      <c r="AH18" s="54" t="str">
        <f t="shared" si="6"/>
        <v/>
      </c>
      <c r="AI18" s="125"/>
      <c r="AJ18" s="33" t="str">
        <f t="shared" si="7"/>
        <v/>
      </c>
      <c r="AK18" s="54" t="str">
        <f t="shared" si="8"/>
        <v/>
      </c>
      <c r="AL18" s="125"/>
      <c r="AM18" s="57" t="str">
        <f t="shared" si="9"/>
        <v/>
      </c>
      <c r="AN18" s="54" t="str">
        <f t="shared" si="10"/>
        <v/>
      </c>
      <c r="AO18" s="55"/>
      <c r="AP18" s="55">
        <f t="shared" si="11"/>
        <v>-5</v>
      </c>
      <c r="AQ18" s="27">
        <f t="shared" si="12"/>
        <v>4</v>
      </c>
      <c r="AR18" s="56" t="str">
        <f t="shared" si="13"/>
        <v>M</v>
      </c>
      <c r="AS18" s="57">
        <f t="shared" si="14"/>
        <v>1</v>
      </c>
      <c r="AT18" s="57">
        <f t="shared" si="15"/>
        <v>0</v>
      </c>
      <c r="AU18" s="27" t="str">
        <f t="shared" si="16"/>
        <v>T</v>
      </c>
      <c r="AV18" s="27" t="str">
        <f t="shared" si="17"/>
        <v>M1</v>
      </c>
      <c r="AW18" s="27">
        <f t="shared" si="18"/>
        <v>0</v>
      </c>
      <c r="AX18" s="27">
        <f t="shared" si="19"/>
        <v>0</v>
      </c>
      <c r="AY18" s="27">
        <f t="shared" si="20"/>
        <v>0</v>
      </c>
      <c r="AZ18" s="145" t="str">
        <f t="shared" si="21"/>
        <v>O</v>
      </c>
      <c r="BA18" s="1"/>
    </row>
    <row r="19" spans="1:53" ht="20.100000000000001" customHeight="1" x14ac:dyDescent="0.2">
      <c r="A19" s="53">
        <f t="shared" si="22"/>
        <v>10</v>
      </c>
      <c r="B19" s="119">
        <v>9510706</v>
      </c>
      <c r="C19" s="53">
        <v>50</v>
      </c>
      <c r="D19" s="28" t="str">
        <f t="shared" si="1"/>
        <v>DOMERGUE</v>
      </c>
      <c r="E19" s="29" t="str">
        <f t="shared" si="2"/>
        <v>Jean</v>
      </c>
      <c r="F19" s="19">
        <f t="shared" si="3"/>
        <v>1931</v>
      </c>
      <c r="G19" s="205"/>
      <c r="H19" s="162"/>
      <c r="I19" s="123"/>
      <c r="J19" s="127"/>
      <c r="K19" s="146"/>
      <c r="L19" s="123"/>
      <c r="M19" s="123"/>
      <c r="N19" s="123"/>
      <c r="O19" s="146"/>
      <c r="P19" s="127"/>
      <c r="Q19" s="123"/>
      <c r="R19" s="123" t="s">
        <v>830</v>
      </c>
      <c r="S19" s="123"/>
      <c r="T19" s="123"/>
      <c r="U19" s="146"/>
      <c r="V19" s="123"/>
      <c r="W19" s="123" t="s">
        <v>830</v>
      </c>
      <c r="X19" s="123" t="s">
        <v>830</v>
      </c>
      <c r="Y19" s="123"/>
      <c r="Z19" s="123" t="s">
        <v>830</v>
      </c>
      <c r="AA19" s="127"/>
      <c r="AB19" s="123"/>
      <c r="AC19" s="230" t="s">
        <v>1</v>
      </c>
      <c r="AD19" s="32">
        <f>IF(B19&lt;&gt;"",IF(AC19="O",VLOOKUP(AS19,cout!$B$3:$F$12,5)-AQ19+(AT19*cout!$D$13)+(AW19*cout!$D$14),VLOOKUP(AS19,cout!$B$3:$F$12,3)-AQ19+(AT19*cout!$D$13)+(AW19*cout!$D$14)),"")</f>
        <v>25</v>
      </c>
      <c r="AE19" s="26" t="str">
        <f t="shared" si="4"/>
        <v>CAM BORDEAUX</v>
      </c>
      <c r="AF19" s="124"/>
      <c r="AG19" s="33" t="str">
        <f t="shared" si="5"/>
        <v/>
      </c>
      <c r="AH19" s="54" t="str">
        <f t="shared" si="6"/>
        <v/>
      </c>
      <c r="AI19" s="125"/>
      <c r="AJ19" s="33" t="str">
        <f t="shared" si="7"/>
        <v/>
      </c>
      <c r="AK19" s="54" t="str">
        <f t="shared" si="8"/>
        <v/>
      </c>
      <c r="AL19" s="125"/>
      <c r="AM19" s="57" t="str">
        <f t="shared" si="9"/>
        <v/>
      </c>
      <c r="AN19" s="54" t="str">
        <f t="shared" si="10"/>
        <v/>
      </c>
      <c r="AO19" s="55"/>
      <c r="AP19" s="55">
        <f t="shared" si="11"/>
        <v>-25</v>
      </c>
      <c r="AQ19" s="27">
        <f t="shared" si="12"/>
        <v>0</v>
      </c>
      <c r="AR19" s="56" t="str">
        <f t="shared" si="13"/>
        <v>M</v>
      </c>
      <c r="AS19" s="57">
        <f t="shared" si="14"/>
        <v>4</v>
      </c>
      <c r="AT19" s="57">
        <f t="shared" si="15"/>
        <v>0</v>
      </c>
      <c r="AU19" s="27" t="str">
        <f t="shared" si="16"/>
        <v>T</v>
      </c>
      <c r="AV19" s="27" t="str">
        <f t="shared" si="17"/>
        <v>V1</v>
      </c>
      <c r="AW19" s="27">
        <f t="shared" si="18"/>
        <v>0</v>
      </c>
      <c r="AX19" s="27">
        <f t="shared" si="19"/>
        <v>0</v>
      </c>
      <c r="AY19" s="27">
        <f t="shared" si="20"/>
        <v>0</v>
      </c>
      <c r="AZ19" s="145" t="str">
        <f t="shared" si="21"/>
        <v>O</v>
      </c>
      <c r="BA19" s="1"/>
    </row>
    <row r="20" spans="1:53" ht="20.100000000000001" customHeight="1" x14ac:dyDescent="0.2">
      <c r="A20" s="53">
        <f t="shared" si="22"/>
        <v>11</v>
      </c>
      <c r="B20" s="119">
        <v>3339022</v>
      </c>
      <c r="C20" s="53">
        <v>52</v>
      </c>
      <c r="D20" s="28" t="str">
        <f t="shared" si="1"/>
        <v>DUBOIS</v>
      </c>
      <c r="E20" s="29" t="str">
        <f t="shared" si="2"/>
        <v>Stéphane</v>
      </c>
      <c r="F20" s="19">
        <f t="shared" si="3"/>
        <v>830</v>
      </c>
      <c r="G20" s="205"/>
      <c r="H20" s="162"/>
      <c r="I20" s="123" t="s">
        <v>830</v>
      </c>
      <c r="J20" s="127"/>
      <c r="K20" s="146" t="s">
        <v>830</v>
      </c>
      <c r="L20" s="123" t="s">
        <v>830</v>
      </c>
      <c r="M20" s="123"/>
      <c r="N20" s="123"/>
      <c r="O20" s="146" t="s">
        <v>830</v>
      </c>
      <c r="P20" s="127"/>
      <c r="Q20" s="123"/>
      <c r="R20" s="123"/>
      <c r="S20" s="123" t="s">
        <v>830</v>
      </c>
      <c r="T20" s="123"/>
      <c r="U20" s="146"/>
      <c r="V20" s="123"/>
      <c r="W20" s="123"/>
      <c r="X20" s="123"/>
      <c r="Y20" s="123"/>
      <c r="Z20" s="123"/>
      <c r="AA20" s="127"/>
      <c r="AB20" s="123"/>
      <c r="AC20" s="230" t="s">
        <v>1</v>
      </c>
      <c r="AD20" s="32">
        <f>IF(B20&lt;&gt;"",IF(AC20="O",VLOOKUP(AS20,cout!$B$3:$F$12,5)-AQ20+(AT20*cout!$D$13)+(AW20*cout!$D$14),VLOOKUP(AS20,cout!$B$3:$F$12,3)-AQ20+(AT20*cout!$D$13)+(AW20*cout!$D$14)),"")</f>
        <v>30</v>
      </c>
      <c r="AE20" s="26" t="str">
        <f t="shared" si="4"/>
        <v>CAM BORDEAUX</v>
      </c>
      <c r="AF20" s="124">
        <v>3338066</v>
      </c>
      <c r="AG20" s="33" t="str">
        <f t="shared" si="5"/>
        <v>DUBOIS</v>
      </c>
      <c r="AH20" s="54" t="str">
        <f t="shared" si="6"/>
        <v>Léo</v>
      </c>
      <c r="AI20" s="125">
        <v>3338066</v>
      </c>
      <c r="AJ20" s="33" t="str">
        <f t="shared" si="7"/>
        <v>DUBOIS</v>
      </c>
      <c r="AK20" s="54" t="str">
        <f t="shared" si="8"/>
        <v>Léo</v>
      </c>
      <c r="AL20" s="125"/>
      <c r="AM20" s="57" t="str">
        <f t="shared" si="9"/>
        <v/>
      </c>
      <c r="AN20" s="54" t="str">
        <f t="shared" si="10"/>
        <v/>
      </c>
      <c r="AO20" s="55"/>
      <c r="AP20" s="55">
        <f t="shared" si="11"/>
        <v>-30</v>
      </c>
      <c r="AQ20" s="27">
        <f t="shared" si="12"/>
        <v>0</v>
      </c>
      <c r="AR20" s="56" t="str">
        <f t="shared" si="13"/>
        <v>M</v>
      </c>
      <c r="AS20" s="57">
        <f t="shared" si="14"/>
        <v>3</v>
      </c>
      <c r="AT20" s="57">
        <f t="shared" si="15"/>
        <v>1</v>
      </c>
      <c r="AU20" s="27" t="str">
        <f t="shared" si="16"/>
        <v>T</v>
      </c>
      <c r="AV20" s="27" t="str">
        <f t="shared" si="17"/>
        <v>V1</v>
      </c>
      <c r="AW20" s="27">
        <f t="shared" si="18"/>
        <v>1</v>
      </c>
      <c r="AX20" s="27">
        <f t="shared" si="19"/>
        <v>0</v>
      </c>
      <c r="AY20" s="27">
        <f t="shared" si="20"/>
        <v>0</v>
      </c>
      <c r="AZ20" s="145" t="str">
        <f t="shared" si="21"/>
        <v>O</v>
      </c>
      <c r="BA20" s="1"/>
    </row>
    <row r="21" spans="1:53" ht="20.100000000000001" customHeight="1" x14ac:dyDescent="0.2">
      <c r="A21" s="53">
        <f t="shared" si="22"/>
        <v>12</v>
      </c>
      <c r="B21" s="119">
        <v>3338066</v>
      </c>
      <c r="C21" s="53">
        <v>53</v>
      </c>
      <c r="D21" s="28" t="str">
        <f t="shared" si="1"/>
        <v>DUBOIS</v>
      </c>
      <c r="E21" s="29" t="str">
        <f t="shared" si="2"/>
        <v>Léo</v>
      </c>
      <c r="F21" s="19">
        <f t="shared" si="3"/>
        <v>599</v>
      </c>
      <c r="G21" s="205" t="s">
        <v>830</v>
      </c>
      <c r="H21" s="162" t="s">
        <v>830</v>
      </c>
      <c r="I21" s="123" t="s">
        <v>830</v>
      </c>
      <c r="J21" s="127"/>
      <c r="K21" s="146" t="s">
        <v>830</v>
      </c>
      <c r="L21" s="123" t="s">
        <v>830</v>
      </c>
      <c r="M21" s="123"/>
      <c r="N21" s="123"/>
      <c r="O21" s="146" t="s">
        <v>830</v>
      </c>
      <c r="P21" s="127"/>
      <c r="Q21" s="123"/>
      <c r="R21" s="123"/>
      <c r="S21" s="123" t="s">
        <v>830</v>
      </c>
      <c r="T21" s="123"/>
      <c r="U21" s="146"/>
      <c r="V21" s="123"/>
      <c r="W21" s="123"/>
      <c r="X21" s="123"/>
      <c r="Y21" s="123"/>
      <c r="Z21" s="123"/>
      <c r="AA21" s="127"/>
      <c r="AB21" s="123"/>
      <c r="AC21" s="230" t="s">
        <v>1</v>
      </c>
      <c r="AD21" s="32">
        <f>IF(B21&lt;&gt;"",IF(AC21="O",VLOOKUP(AS21,cout!$B$3:$F$12,5)-AQ21+(AT21*cout!$D$13)+(AW21*cout!$D$14),VLOOKUP(AS21,cout!$B$3:$F$12,3)-AQ21+(AT21*cout!$D$13)+(AW21*cout!$D$14)),"")</f>
        <v>33</v>
      </c>
      <c r="AE21" s="26" t="str">
        <f t="shared" si="4"/>
        <v>CAM BORDEAUX</v>
      </c>
      <c r="AF21" s="124">
        <v>3339022</v>
      </c>
      <c r="AG21" s="33" t="str">
        <f t="shared" si="5"/>
        <v>DUBOIS</v>
      </c>
      <c r="AH21" s="54" t="str">
        <f t="shared" si="6"/>
        <v>Stéphane</v>
      </c>
      <c r="AI21" s="125">
        <v>3339022</v>
      </c>
      <c r="AJ21" s="33" t="str">
        <f t="shared" si="7"/>
        <v>DUBOIS</v>
      </c>
      <c r="AK21" s="54" t="str">
        <f t="shared" si="8"/>
        <v>Stéphane</v>
      </c>
      <c r="AL21" s="125"/>
      <c r="AM21" s="57" t="str">
        <f t="shared" si="9"/>
        <v/>
      </c>
      <c r="AN21" s="54" t="str">
        <f t="shared" si="10"/>
        <v/>
      </c>
      <c r="AO21" s="55"/>
      <c r="AP21" s="55">
        <f t="shared" si="11"/>
        <v>-33</v>
      </c>
      <c r="AQ21" s="27">
        <f t="shared" si="12"/>
        <v>7</v>
      </c>
      <c r="AR21" s="56" t="str">
        <f t="shared" si="13"/>
        <v>M</v>
      </c>
      <c r="AS21" s="57">
        <f t="shared" si="14"/>
        <v>5</v>
      </c>
      <c r="AT21" s="57">
        <f t="shared" si="15"/>
        <v>1</v>
      </c>
      <c r="AU21" s="27" t="str">
        <f t="shared" si="16"/>
        <v>T</v>
      </c>
      <c r="AV21" s="27" t="str">
        <f t="shared" si="17"/>
        <v>M1</v>
      </c>
      <c r="AW21" s="27">
        <f t="shared" si="18"/>
        <v>1</v>
      </c>
      <c r="AX21" s="27">
        <f t="shared" si="19"/>
        <v>1</v>
      </c>
      <c r="AY21" s="27">
        <f t="shared" si="20"/>
        <v>0</v>
      </c>
      <c r="AZ21" s="145" t="str">
        <f t="shared" si="21"/>
        <v>O</v>
      </c>
      <c r="BA21" s="1"/>
    </row>
    <row r="22" spans="1:53" ht="20.100000000000001" customHeight="1" x14ac:dyDescent="0.2">
      <c r="A22" s="53">
        <f t="shared" si="22"/>
        <v>13</v>
      </c>
      <c r="B22" s="119">
        <v>3338295</v>
      </c>
      <c r="C22" s="53">
        <v>54</v>
      </c>
      <c r="D22" s="28" t="str">
        <f t="shared" si="1"/>
        <v>DUBOIS</v>
      </c>
      <c r="E22" s="29" t="str">
        <f t="shared" si="2"/>
        <v>Arthur</v>
      </c>
      <c r="F22" s="19">
        <f t="shared" si="3"/>
        <v>503</v>
      </c>
      <c r="G22" s="205" t="s">
        <v>830</v>
      </c>
      <c r="H22" s="162" t="s">
        <v>830</v>
      </c>
      <c r="I22" s="123"/>
      <c r="J22" s="127"/>
      <c r="K22" s="146" t="s">
        <v>830</v>
      </c>
      <c r="L22" s="123"/>
      <c r="M22" s="123"/>
      <c r="N22" s="123"/>
      <c r="O22" s="146" t="s">
        <v>830</v>
      </c>
      <c r="P22" s="127"/>
      <c r="Q22" s="123"/>
      <c r="R22" s="123"/>
      <c r="S22" s="123" t="s">
        <v>830</v>
      </c>
      <c r="T22" s="123"/>
      <c r="U22" s="146"/>
      <c r="V22" s="123"/>
      <c r="W22" s="123"/>
      <c r="X22" s="123"/>
      <c r="Y22" s="123"/>
      <c r="Z22" s="123"/>
      <c r="AA22" s="127"/>
      <c r="AB22" s="123"/>
      <c r="AC22" s="230" t="s">
        <v>1</v>
      </c>
      <c r="AD22" s="32">
        <f>IF(B22&lt;&gt;"",IF(AC22="O",VLOOKUP(AS22,cout!$B$3:$F$12,5)-AQ22+(AT22*cout!$D$13)+(AW22*cout!$D$14),VLOOKUP(AS22,cout!$B$3:$F$12,3)-AQ22+(AT22*cout!$D$13)+(AW22*cout!$D$14)),"")</f>
        <v>23</v>
      </c>
      <c r="AE22" s="26" t="str">
        <f t="shared" si="4"/>
        <v>CAM BORDEAUX</v>
      </c>
      <c r="AF22" s="124">
        <v>3333262</v>
      </c>
      <c r="AG22" s="33" t="str">
        <f t="shared" si="5"/>
        <v>LAMBERT</v>
      </c>
      <c r="AH22" s="54" t="str">
        <f t="shared" si="6"/>
        <v>Guillaume</v>
      </c>
      <c r="AI22" s="125">
        <v>3335783</v>
      </c>
      <c r="AJ22" s="33" t="str">
        <f t="shared" si="7"/>
        <v>BENARD</v>
      </c>
      <c r="AK22" s="54" t="str">
        <f t="shared" si="8"/>
        <v>Tristan</v>
      </c>
      <c r="AL22" s="125"/>
      <c r="AM22" s="57" t="str">
        <f t="shared" si="9"/>
        <v/>
      </c>
      <c r="AN22" s="54" t="str">
        <f t="shared" si="10"/>
        <v/>
      </c>
      <c r="AO22" s="55"/>
      <c r="AP22" s="55">
        <f t="shared" si="11"/>
        <v>-23</v>
      </c>
      <c r="AQ22" s="27">
        <f t="shared" si="12"/>
        <v>7</v>
      </c>
      <c r="AR22" s="56" t="str">
        <f t="shared" si="13"/>
        <v>M</v>
      </c>
      <c r="AS22" s="57">
        <f t="shared" si="14"/>
        <v>3</v>
      </c>
      <c r="AT22" s="57">
        <f t="shared" si="15"/>
        <v>1</v>
      </c>
      <c r="AU22" s="27" t="str">
        <f t="shared" si="16"/>
        <v>T</v>
      </c>
      <c r="AV22" s="27" t="str">
        <f t="shared" si="17"/>
        <v>P</v>
      </c>
      <c r="AW22" s="27">
        <f t="shared" si="18"/>
        <v>1</v>
      </c>
      <c r="AX22" s="27">
        <f t="shared" si="19"/>
        <v>1</v>
      </c>
      <c r="AY22" s="27">
        <f t="shared" si="20"/>
        <v>0</v>
      </c>
      <c r="AZ22" s="145" t="str">
        <f t="shared" si="21"/>
        <v>O</v>
      </c>
      <c r="BA22" s="1"/>
    </row>
    <row r="23" spans="1:53" ht="20.100000000000001" customHeight="1" x14ac:dyDescent="0.2">
      <c r="A23" s="53">
        <f t="shared" si="22"/>
        <v>14</v>
      </c>
      <c r="B23" s="119">
        <v>3336361</v>
      </c>
      <c r="C23" s="53">
        <v>212</v>
      </c>
      <c r="D23" s="28" t="str">
        <f t="shared" si="1"/>
        <v>DUFFAU</v>
      </c>
      <c r="E23" s="29" t="str">
        <f t="shared" si="2"/>
        <v>Louis</v>
      </c>
      <c r="F23" s="19">
        <f t="shared" si="3"/>
        <v>1353</v>
      </c>
      <c r="G23" s="205"/>
      <c r="H23" s="162"/>
      <c r="I23" s="123"/>
      <c r="J23" s="127"/>
      <c r="K23" s="146"/>
      <c r="L23" s="123"/>
      <c r="M23" s="123" t="s">
        <v>830</v>
      </c>
      <c r="N23" s="123"/>
      <c r="O23" s="146" t="s">
        <v>830</v>
      </c>
      <c r="P23" s="127"/>
      <c r="Q23" s="123" t="s">
        <v>830</v>
      </c>
      <c r="R23" s="123" t="s">
        <v>830</v>
      </c>
      <c r="S23" s="123" t="s">
        <v>830</v>
      </c>
      <c r="T23" s="123" t="s">
        <v>830</v>
      </c>
      <c r="U23" s="146"/>
      <c r="V23" s="123" t="s">
        <v>830</v>
      </c>
      <c r="W23" s="123"/>
      <c r="X23" s="123" t="s">
        <v>830</v>
      </c>
      <c r="Y23" s="123"/>
      <c r="Z23" s="123"/>
      <c r="AA23" s="127"/>
      <c r="AB23" s="123"/>
      <c r="AC23" s="204"/>
      <c r="AD23" s="32">
        <f>IF(B23&lt;&gt;"",IF(AC23="O",VLOOKUP(AS23,cout!$B$3:$F$12,5)-AQ23+(AT23*cout!$D$13)+(AW23*cout!$D$14),VLOOKUP(AS23,cout!$B$3:$F$12,3)-AQ23+(AT23*cout!$D$13)+(AW23*cout!$D$14)),"")</f>
        <v>52</v>
      </c>
      <c r="AE23" s="26" t="str">
        <f t="shared" si="4"/>
        <v>CAM BORDEAUX</v>
      </c>
      <c r="AF23" s="124">
        <v>3332154</v>
      </c>
      <c r="AG23" s="33" t="str">
        <f t="shared" si="5"/>
        <v>GIREAU</v>
      </c>
      <c r="AH23" s="54" t="str">
        <f t="shared" si="6"/>
        <v>Arnaud</v>
      </c>
      <c r="AI23" s="125"/>
      <c r="AJ23" s="33" t="str">
        <f t="shared" si="7"/>
        <v/>
      </c>
      <c r="AK23" s="54" t="str">
        <f t="shared" si="8"/>
        <v/>
      </c>
      <c r="AL23" s="125"/>
      <c r="AM23" s="57" t="str">
        <f t="shared" si="9"/>
        <v/>
      </c>
      <c r="AN23" s="54" t="str">
        <f t="shared" si="10"/>
        <v/>
      </c>
      <c r="AO23" s="55"/>
      <c r="AP23" s="55">
        <f t="shared" si="11"/>
        <v>-52</v>
      </c>
      <c r="AQ23" s="27">
        <f t="shared" si="12"/>
        <v>0</v>
      </c>
      <c r="AR23" s="56" t="str">
        <f t="shared" si="13"/>
        <v>M</v>
      </c>
      <c r="AS23" s="57">
        <f t="shared" si="14"/>
        <v>7</v>
      </c>
      <c r="AT23" s="57">
        <f t="shared" si="15"/>
        <v>0</v>
      </c>
      <c r="AU23" s="27" t="str">
        <f t="shared" si="16"/>
        <v>T</v>
      </c>
      <c r="AV23" s="27" t="str">
        <f t="shared" si="17"/>
        <v>M2</v>
      </c>
      <c r="AW23" s="27">
        <f t="shared" si="18"/>
        <v>1</v>
      </c>
      <c r="AX23" s="27">
        <f t="shared" si="19"/>
        <v>0</v>
      </c>
      <c r="AY23" s="27">
        <f t="shared" si="20"/>
        <v>0</v>
      </c>
      <c r="AZ23" s="145" t="str">
        <f t="shared" si="21"/>
        <v>O</v>
      </c>
      <c r="BA23" s="1"/>
    </row>
    <row r="24" spans="1:53" ht="20.100000000000001" customHeight="1" x14ac:dyDescent="0.2">
      <c r="A24" s="53">
        <f t="shared" si="22"/>
        <v>15</v>
      </c>
      <c r="B24" s="119">
        <v>1713801</v>
      </c>
      <c r="C24" s="53">
        <v>59</v>
      </c>
      <c r="D24" s="28" t="str">
        <f t="shared" si="1"/>
        <v>FARHAT</v>
      </c>
      <c r="E24" s="29" t="str">
        <f t="shared" si="2"/>
        <v>Hiba</v>
      </c>
      <c r="F24" s="19">
        <f t="shared" si="3"/>
        <v>500</v>
      </c>
      <c r="G24" s="205" t="s">
        <v>830</v>
      </c>
      <c r="H24" s="162"/>
      <c r="I24" s="123"/>
      <c r="J24" s="127"/>
      <c r="K24" s="146"/>
      <c r="L24" s="123"/>
      <c r="M24" s="123"/>
      <c r="N24" s="123"/>
      <c r="O24" s="146"/>
      <c r="P24" s="127"/>
      <c r="Q24" s="123"/>
      <c r="R24" s="123"/>
      <c r="S24" s="123"/>
      <c r="T24" s="123"/>
      <c r="U24" s="146"/>
      <c r="V24" s="123"/>
      <c r="W24" s="123"/>
      <c r="X24" s="123"/>
      <c r="Y24" s="123"/>
      <c r="Z24" s="123"/>
      <c r="AA24" s="127"/>
      <c r="AB24" s="123"/>
      <c r="AC24" s="204"/>
      <c r="AD24" s="32">
        <f>IF(B24&lt;&gt;"",IF(AC24="O",VLOOKUP(AS24,cout!$B$3:$F$12,5)-AQ24+(AT24*cout!$D$13)+(AW24*cout!$D$14),VLOOKUP(AS24,cout!$B$3:$F$12,3)-AQ24+(AT24*cout!$D$13)+(AW24*cout!$D$14)),"")</f>
        <v>2</v>
      </c>
      <c r="AE24" s="26" t="str">
        <f t="shared" si="4"/>
        <v>CAM BORDEAUX</v>
      </c>
      <c r="AF24" s="124"/>
      <c r="AG24" s="33" t="str">
        <f t="shared" si="5"/>
        <v/>
      </c>
      <c r="AH24" s="54" t="str">
        <f t="shared" si="6"/>
        <v/>
      </c>
      <c r="AI24" s="125"/>
      <c r="AJ24" s="33" t="str">
        <f t="shared" si="7"/>
        <v/>
      </c>
      <c r="AK24" s="54" t="str">
        <f t="shared" si="8"/>
        <v/>
      </c>
      <c r="AL24" s="125"/>
      <c r="AM24" s="57" t="str">
        <f t="shared" si="9"/>
        <v/>
      </c>
      <c r="AN24" s="54" t="str">
        <f t="shared" si="10"/>
        <v/>
      </c>
      <c r="AO24" s="55"/>
      <c r="AP24" s="55">
        <f t="shared" si="11"/>
        <v>-2</v>
      </c>
      <c r="AQ24" s="27">
        <f t="shared" si="12"/>
        <v>7</v>
      </c>
      <c r="AR24" s="56" t="str">
        <f t="shared" si="13"/>
        <v>F</v>
      </c>
      <c r="AS24" s="57">
        <f t="shared" si="14"/>
        <v>1</v>
      </c>
      <c r="AT24" s="57">
        <f t="shared" si="15"/>
        <v>0</v>
      </c>
      <c r="AU24" s="27" t="str">
        <f t="shared" si="16"/>
        <v>P</v>
      </c>
      <c r="AV24" s="27" t="str">
        <f t="shared" si="17"/>
        <v>S</v>
      </c>
      <c r="AW24" s="27">
        <f t="shared" si="18"/>
        <v>0</v>
      </c>
      <c r="AX24" s="27">
        <f t="shared" si="19"/>
        <v>1</v>
      </c>
      <c r="AY24" s="27">
        <f t="shared" si="20"/>
        <v>0</v>
      </c>
      <c r="AZ24" s="145" t="str">
        <f t="shared" si="21"/>
        <v>O</v>
      </c>
      <c r="BA24" s="1"/>
    </row>
    <row r="25" spans="1:53" ht="20.100000000000001" customHeight="1" x14ac:dyDescent="0.2">
      <c r="A25" s="53">
        <f t="shared" si="22"/>
        <v>16</v>
      </c>
      <c r="B25" s="119" t="s">
        <v>838</v>
      </c>
      <c r="C25" s="53">
        <v>65</v>
      </c>
      <c r="D25" s="28" t="str">
        <f t="shared" si="1"/>
        <v>FREITAG</v>
      </c>
      <c r="E25" s="29" t="str">
        <f t="shared" si="2"/>
        <v>Paul</v>
      </c>
      <c r="F25" s="19">
        <f t="shared" si="3"/>
        <v>2450</v>
      </c>
      <c r="G25" s="205"/>
      <c r="H25" s="162"/>
      <c r="I25" s="123"/>
      <c r="J25" s="127"/>
      <c r="K25" s="146"/>
      <c r="L25" s="123"/>
      <c r="M25" s="123"/>
      <c r="N25" s="123"/>
      <c r="O25" s="146" t="s">
        <v>830</v>
      </c>
      <c r="P25" s="127"/>
      <c r="Q25" s="123"/>
      <c r="R25" s="123"/>
      <c r="S25" s="123" t="s">
        <v>830</v>
      </c>
      <c r="T25" s="123"/>
      <c r="U25" s="146" t="s">
        <v>830</v>
      </c>
      <c r="V25" s="123"/>
      <c r="W25" s="123"/>
      <c r="X25" s="123"/>
      <c r="Y25" s="123" t="s">
        <v>830</v>
      </c>
      <c r="Z25" s="123" t="s">
        <v>830</v>
      </c>
      <c r="AA25" s="127"/>
      <c r="AB25" s="123"/>
      <c r="AC25" s="204"/>
      <c r="AD25" s="32">
        <f>IF(B25&lt;&gt;"",IF(AC25="O",VLOOKUP(AS25,cout!$B$3:$F$12,5)-AQ25+(AT25*cout!$D$13)+(AW25*cout!$D$14),VLOOKUP(AS25,cout!$B$3:$F$12,3)-AQ25+(AT25*cout!$D$13)+(AW25*cout!$D$14)),"")</f>
        <v>33</v>
      </c>
      <c r="AE25" s="26" t="str">
        <f t="shared" si="4"/>
        <v>CAM BORDEAUX</v>
      </c>
      <c r="AF25" s="124">
        <v>3338475</v>
      </c>
      <c r="AG25" s="33" t="str">
        <f t="shared" si="5"/>
        <v>KLEIN</v>
      </c>
      <c r="AH25" s="54" t="str">
        <f t="shared" si="6"/>
        <v>Cyril</v>
      </c>
      <c r="AI25" s="125"/>
      <c r="AJ25" s="33" t="str">
        <f t="shared" si="7"/>
        <v/>
      </c>
      <c r="AK25" s="54" t="str">
        <f t="shared" si="8"/>
        <v/>
      </c>
      <c r="AL25" s="125">
        <v>3338173</v>
      </c>
      <c r="AM25" s="57" t="str">
        <f t="shared" si="9"/>
        <v>KLEIN</v>
      </c>
      <c r="AN25" s="54" t="str">
        <f t="shared" si="10"/>
        <v>Hugo</v>
      </c>
      <c r="AO25" s="55"/>
      <c r="AP25" s="55">
        <f t="shared" si="11"/>
        <v>-33</v>
      </c>
      <c r="AQ25" s="27">
        <f t="shared" si="12"/>
        <v>0</v>
      </c>
      <c r="AR25" s="56" t="str">
        <f t="shared" si="13"/>
        <v>M</v>
      </c>
      <c r="AS25" s="57">
        <f t="shared" si="14"/>
        <v>3</v>
      </c>
      <c r="AT25" s="57">
        <f t="shared" si="15"/>
        <v>1</v>
      </c>
      <c r="AU25" s="27" t="str">
        <f t="shared" si="16"/>
        <v>T</v>
      </c>
      <c r="AV25" s="27" t="str">
        <f t="shared" si="17"/>
        <v>S</v>
      </c>
      <c r="AW25" s="27">
        <f t="shared" si="18"/>
        <v>1</v>
      </c>
      <c r="AX25" s="27">
        <f t="shared" si="19"/>
        <v>0</v>
      </c>
      <c r="AY25" s="27">
        <f t="shared" si="20"/>
        <v>0</v>
      </c>
      <c r="AZ25" s="145" t="str">
        <f t="shared" si="21"/>
        <v>O</v>
      </c>
      <c r="BA25" s="1"/>
    </row>
    <row r="26" spans="1:53" ht="20.100000000000001" customHeight="1" x14ac:dyDescent="0.2">
      <c r="A26" s="53">
        <f t="shared" si="22"/>
        <v>17</v>
      </c>
      <c r="B26" s="119">
        <v>3332154</v>
      </c>
      <c r="C26" s="53">
        <v>71</v>
      </c>
      <c r="D26" s="28" t="str">
        <f t="shared" si="1"/>
        <v>GIREAU</v>
      </c>
      <c r="E26" s="29" t="str">
        <f t="shared" si="2"/>
        <v>Arnaud</v>
      </c>
      <c r="F26" s="19">
        <f t="shared" si="3"/>
        <v>1970</v>
      </c>
      <c r="G26" s="205"/>
      <c r="H26" s="162"/>
      <c r="I26" s="123"/>
      <c r="J26" s="127"/>
      <c r="K26" s="146"/>
      <c r="L26" s="123"/>
      <c r="M26" s="123"/>
      <c r="N26" s="123"/>
      <c r="O26" s="146"/>
      <c r="P26" s="127"/>
      <c r="Q26" s="123"/>
      <c r="R26" s="123" t="s">
        <v>830</v>
      </c>
      <c r="S26" s="123" t="s">
        <v>830</v>
      </c>
      <c r="T26" s="123"/>
      <c r="U26" s="146"/>
      <c r="V26" s="123"/>
      <c r="W26" s="123" t="s">
        <v>830</v>
      </c>
      <c r="X26" s="123"/>
      <c r="Y26" s="123" t="s">
        <v>830</v>
      </c>
      <c r="Z26" s="123" t="s">
        <v>830</v>
      </c>
      <c r="AA26" s="127"/>
      <c r="AB26" s="123"/>
      <c r="AC26" s="204"/>
      <c r="AD26" s="32">
        <f>IF(B26&lt;&gt;"",IF(AC26="O",VLOOKUP(AS26,cout!$B$3:$F$12,5)-AQ26+(AT26*cout!$D$13)+(AW26*cout!$D$14),VLOOKUP(AS26,cout!$B$3:$F$12,3)-AQ26+(AT26*cout!$D$13)+(AW26*cout!$D$14)),"")</f>
        <v>34</v>
      </c>
      <c r="AE26" s="26" t="str">
        <f t="shared" si="4"/>
        <v>CAM BORDEAUX</v>
      </c>
      <c r="AF26" s="124">
        <v>3336361</v>
      </c>
      <c r="AG26" s="33" t="str">
        <f t="shared" si="5"/>
        <v>DUFFAU</v>
      </c>
      <c r="AH26" s="54" t="str">
        <f t="shared" si="6"/>
        <v>Louis</v>
      </c>
      <c r="AI26" s="125"/>
      <c r="AJ26" s="33" t="str">
        <f t="shared" si="7"/>
        <v/>
      </c>
      <c r="AK26" s="54" t="str">
        <f t="shared" si="8"/>
        <v/>
      </c>
      <c r="AL26" s="125">
        <v>646405</v>
      </c>
      <c r="AM26" s="57" t="e">
        <f t="shared" si="9"/>
        <v>#N/A</v>
      </c>
      <c r="AN26" s="54" t="e">
        <f t="shared" si="10"/>
        <v>#N/A</v>
      </c>
      <c r="AO26" s="55"/>
      <c r="AP26" s="55">
        <f t="shared" si="11"/>
        <v>-34</v>
      </c>
      <c r="AQ26" s="27">
        <f t="shared" si="12"/>
        <v>0</v>
      </c>
      <c r="AR26" s="56" t="str">
        <f t="shared" si="13"/>
        <v>M</v>
      </c>
      <c r="AS26" s="57">
        <f t="shared" si="14"/>
        <v>4</v>
      </c>
      <c r="AT26" s="57">
        <f t="shared" si="15"/>
        <v>1</v>
      </c>
      <c r="AU26" s="27" t="str">
        <f t="shared" si="16"/>
        <v>T</v>
      </c>
      <c r="AV26" s="27" t="str">
        <f t="shared" si="17"/>
        <v>C2</v>
      </c>
      <c r="AW26" s="27">
        <f t="shared" si="18"/>
        <v>0</v>
      </c>
      <c r="AX26" s="27">
        <f t="shared" si="19"/>
        <v>0</v>
      </c>
      <c r="AY26" s="27">
        <f t="shared" si="20"/>
        <v>0</v>
      </c>
      <c r="AZ26" s="145" t="str">
        <f t="shared" si="21"/>
        <v>O</v>
      </c>
      <c r="BA26" s="1"/>
    </row>
    <row r="27" spans="1:53" ht="20.100000000000001" customHeight="1" x14ac:dyDescent="0.2">
      <c r="A27" s="53">
        <f t="shared" si="22"/>
        <v>18</v>
      </c>
      <c r="B27" s="119">
        <v>6716411</v>
      </c>
      <c r="C27" s="53">
        <v>74</v>
      </c>
      <c r="D27" s="28" t="str">
        <f t="shared" si="1"/>
        <v>GOETZ</v>
      </c>
      <c r="E27" s="29" t="str">
        <f t="shared" si="2"/>
        <v>Tanguy</v>
      </c>
      <c r="F27" s="19">
        <f t="shared" si="3"/>
        <v>2070</v>
      </c>
      <c r="G27" s="205"/>
      <c r="H27" s="162"/>
      <c r="I27" s="123"/>
      <c r="J27" s="127"/>
      <c r="K27" s="146"/>
      <c r="L27" s="123"/>
      <c r="M27" s="123"/>
      <c r="N27" s="123"/>
      <c r="O27" s="146" t="s">
        <v>830</v>
      </c>
      <c r="P27" s="127"/>
      <c r="Q27" s="123"/>
      <c r="R27" s="123"/>
      <c r="S27" s="123"/>
      <c r="T27" s="123"/>
      <c r="U27" s="146" t="s">
        <v>830</v>
      </c>
      <c r="V27" s="123"/>
      <c r="W27" s="123"/>
      <c r="X27" s="123"/>
      <c r="Y27" s="123" t="s">
        <v>830</v>
      </c>
      <c r="Z27" s="123" t="s">
        <v>830</v>
      </c>
      <c r="AA27" s="127"/>
      <c r="AB27" s="123"/>
      <c r="AC27" s="204"/>
      <c r="AD27" s="32">
        <f>IF(B27&lt;&gt;"",IF(AC27="O",VLOOKUP(AS27,cout!$B$3:$F$12,5)-AQ27+(AT27*cout!$D$13)+(AW27*cout!$D$14),VLOOKUP(AS27,cout!$B$3:$F$12,3)-AQ27+(AT27*cout!$D$13)+(AW27*cout!$D$14)),"")</f>
        <v>27</v>
      </c>
      <c r="AE27" s="26" t="str">
        <f t="shared" si="4"/>
        <v>CAM BORDEAUX</v>
      </c>
      <c r="AF27" s="124"/>
      <c r="AG27" s="33" t="str">
        <f t="shared" si="5"/>
        <v/>
      </c>
      <c r="AH27" s="54" t="str">
        <f t="shared" si="6"/>
        <v/>
      </c>
      <c r="AI27" s="125"/>
      <c r="AJ27" s="33" t="str">
        <f t="shared" si="7"/>
        <v/>
      </c>
      <c r="AK27" s="54" t="str">
        <f t="shared" si="8"/>
        <v/>
      </c>
      <c r="AL27" s="125">
        <v>1714663</v>
      </c>
      <c r="AM27" s="57" t="e">
        <f t="shared" si="9"/>
        <v>#N/A</v>
      </c>
      <c r="AN27" s="54" t="e">
        <f t="shared" si="10"/>
        <v>#N/A</v>
      </c>
      <c r="AO27" s="55"/>
      <c r="AP27" s="55">
        <f t="shared" si="11"/>
        <v>-27</v>
      </c>
      <c r="AQ27" s="27">
        <f t="shared" si="12"/>
        <v>0</v>
      </c>
      <c r="AR27" s="56" t="str">
        <f t="shared" si="13"/>
        <v>M</v>
      </c>
      <c r="AS27" s="57">
        <f t="shared" si="14"/>
        <v>2</v>
      </c>
      <c r="AT27" s="57">
        <f t="shared" si="15"/>
        <v>1</v>
      </c>
      <c r="AU27" s="27" t="str">
        <f t="shared" si="16"/>
        <v>T</v>
      </c>
      <c r="AV27" s="27" t="str">
        <f t="shared" si="17"/>
        <v>S</v>
      </c>
      <c r="AW27" s="27">
        <f t="shared" si="18"/>
        <v>1</v>
      </c>
      <c r="AX27" s="27">
        <f t="shared" si="19"/>
        <v>0</v>
      </c>
      <c r="AY27" s="27">
        <f t="shared" si="20"/>
        <v>0</v>
      </c>
      <c r="AZ27" s="145" t="str">
        <f t="shared" si="21"/>
        <v>O</v>
      </c>
      <c r="BA27" s="1"/>
    </row>
    <row r="28" spans="1:53" ht="20.100000000000001" customHeight="1" x14ac:dyDescent="0.2">
      <c r="A28" s="53">
        <f t="shared" si="22"/>
        <v>19</v>
      </c>
      <c r="B28" s="119">
        <v>3339685</v>
      </c>
      <c r="C28" s="53">
        <v>83</v>
      </c>
      <c r="D28" s="28" t="str">
        <f t="shared" si="1"/>
        <v>GRIFFAULT</v>
      </c>
      <c r="E28" s="29" t="str">
        <f t="shared" si="2"/>
        <v>Odile</v>
      </c>
      <c r="F28" s="19">
        <f t="shared" si="3"/>
        <v>500</v>
      </c>
      <c r="G28" s="205" t="s">
        <v>830</v>
      </c>
      <c r="H28" s="162"/>
      <c r="I28" s="123"/>
      <c r="J28" s="127"/>
      <c r="K28" s="146"/>
      <c r="L28" s="123"/>
      <c r="M28" s="123"/>
      <c r="N28" s="123"/>
      <c r="O28" s="146"/>
      <c r="P28" s="127"/>
      <c r="Q28" s="123"/>
      <c r="R28" s="123"/>
      <c r="S28" s="123"/>
      <c r="T28" s="123"/>
      <c r="U28" s="146"/>
      <c r="V28" s="123"/>
      <c r="W28" s="123"/>
      <c r="X28" s="123"/>
      <c r="Y28" s="123"/>
      <c r="Z28" s="123"/>
      <c r="AA28" s="127"/>
      <c r="AB28" s="123"/>
      <c r="AC28" s="204"/>
      <c r="AD28" s="32">
        <f>IF(B28&lt;&gt;"",IF(AND(AC28="O",G28=""),VLOOKUP(AS28,cout!$B$3:$F$12,5)-AQ28+(AT28*cout!$D$13)+(AW28*cout!$D$14),VLOOKUP(AS28,cout!$B$3:$F$12,3)-AQ28+(AT28*cout!$D$13)+(AW28*cout!$D$14)),"")</f>
        <v>2</v>
      </c>
      <c r="AE28" s="26" t="str">
        <f t="shared" si="4"/>
        <v>CAM BORDEAUX</v>
      </c>
      <c r="AF28" s="124"/>
      <c r="AG28" s="33" t="str">
        <f t="shared" si="5"/>
        <v/>
      </c>
      <c r="AH28" s="54" t="str">
        <f t="shared" si="6"/>
        <v/>
      </c>
      <c r="AI28" s="125"/>
      <c r="AJ28" s="33" t="str">
        <f t="shared" si="7"/>
        <v/>
      </c>
      <c r="AK28" s="54" t="str">
        <f t="shared" si="8"/>
        <v/>
      </c>
      <c r="AL28" s="125"/>
      <c r="AM28" s="57" t="str">
        <f t="shared" si="9"/>
        <v/>
      </c>
      <c r="AN28" s="54" t="str">
        <f t="shared" si="10"/>
        <v/>
      </c>
      <c r="AO28" s="55"/>
      <c r="AP28" s="55">
        <f t="shared" si="11"/>
        <v>-2</v>
      </c>
      <c r="AQ28" s="27">
        <f t="shared" si="12"/>
        <v>7</v>
      </c>
      <c r="AR28" s="56" t="str">
        <f t="shared" si="13"/>
        <v>F</v>
      </c>
      <c r="AS28" s="57">
        <f t="shared" si="14"/>
        <v>1</v>
      </c>
      <c r="AT28" s="57">
        <f t="shared" si="15"/>
        <v>0</v>
      </c>
      <c r="AU28" s="27" t="str">
        <f t="shared" si="16"/>
        <v>P</v>
      </c>
      <c r="AV28" s="27" t="str">
        <f t="shared" si="17"/>
        <v>V2</v>
      </c>
      <c r="AW28" s="27">
        <f t="shared" si="18"/>
        <v>0</v>
      </c>
      <c r="AX28" s="27">
        <f t="shared" si="19"/>
        <v>1</v>
      </c>
      <c r="AY28" s="27">
        <f t="shared" si="20"/>
        <v>0</v>
      </c>
      <c r="AZ28" s="145" t="str">
        <f t="shared" si="21"/>
        <v>O</v>
      </c>
      <c r="BA28" s="1"/>
    </row>
    <row r="29" spans="1:53" ht="20.100000000000001" customHeight="1" x14ac:dyDescent="0.2">
      <c r="A29" s="53">
        <f t="shared" si="22"/>
        <v>20</v>
      </c>
      <c r="B29" s="119">
        <v>3336933</v>
      </c>
      <c r="C29" s="53">
        <v>87</v>
      </c>
      <c r="D29" s="28" t="str">
        <f t="shared" si="1"/>
        <v>HEBERT</v>
      </c>
      <c r="E29" s="29" t="str">
        <f t="shared" si="2"/>
        <v>Clément</v>
      </c>
      <c r="F29" s="19">
        <f t="shared" si="3"/>
        <v>500</v>
      </c>
      <c r="G29" s="205"/>
      <c r="H29" s="162"/>
      <c r="I29" s="123"/>
      <c r="J29" s="127"/>
      <c r="K29" s="146"/>
      <c r="L29" s="123"/>
      <c r="M29" s="123"/>
      <c r="N29" s="123"/>
      <c r="O29" s="146" t="s">
        <v>830</v>
      </c>
      <c r="P29" s="127"/>
      <c r="Q29" s="123"/>
      <c r="R29" s="123"/>
      <c r="S29" s="123"/>
      <c r="T29" s="123"/>
      <c r="U29" s="146"/>
      <c r="V29" s="123"/>
      <c r="W29" s="123"/>
      <c r="X29" s="123"/>
      <c r="Y29" s="123"/>
      <c r="Z29" s="123"/>
      <c r="AA29" s="127"/>
      <c r="AB29" s="123"/>
      <c r="AC29" s="204"/>
      <c r="AD29" s="32">
        <f>IF(B29&lt;&gt;"",IF(AC29="O",VLOOKUP(AS29,cout!$B$3:$F$12,5)-AQ29+(AT29*cout!$D$13)+(AW29*cout!$D$14),VLOOKUP(AS29,cout!$B$3:$F$12,3)-AQ29+(AT29*cout!$D$13)+(AW29*cout!$D$14)),"")</f>
        <v>5</v>
      </c>
      <c r="AE29" s="26" t="str">
        <f t="shared" si="4"/>
        <v>CAM BORDEAUX</v>
      </c>
      <c r="AF29" s="124"/>
      <c r="AG29" s="33" t="str">
        <f t="shared" si="5"/>
        <v/>
      </c>
      <c r="AH29" s="54" t="str">
        <f t="shared" si="6"/>
        <v/>
      </c>
      <c r="AI29" s="125"/>
      <c r="AJ29" s="33" t="str">
        <f t="shared" si="7"/>
        <v/>
      </c>
      <c r="AK29" s="54" t="str">
        <f t="shared" si="8"/>
        <v/>
      </c>
      <c r="AL29" s="125"/>
      <c r="AM29" s="57" t="str">
        <f t="shared" si="9"/>
        <v/>
      </c>
      <c r="AN29" s="54" t="str">
        <f t="shared" si="10"/>
        <v/>
      </c>
      <c r="AO29" s="55"/>
      <c r="AP29" s="55">
        <f t="shared" si="11"/>
        <v>-5</v>
      </c>
      <c r="AQ29" s="27">
        <f t="shared" si="12"/>
        <v>0</v>
      </c>
      <c r="AR29" s="56" t="str">
        <f t="shared" si="13"/>
        <v>M</v>
      </c>
      <c r="AS29" s="57">
        <f t="shared" si="14"/>
        <v>0</v>
      </c>
      <c r="AT29" s="57">
        <f t="shared" si="15"/>
        <v>0</v>
      </c>
      <c r="AU29" s="27" t="str">
        <f t="shared" si="16"/>
        <v>P</v>
      </c>
      <c r="AV29" s="27" t="str">
        <f t="shared" si="17"/>
        <v>M1</v>
      </c>
      <c r="AW29" s="27">
        <f t="shared" si="18"/>
        <v>1</v>
      </c>
      <c r="AX29" s="27">
        <f t="shared" si="19"/>
        <v>0</v>
      </c>
      <c r="AY29" s="27">
        <f t="shared" si="20"/>
        <v>0</v>
      </c>
      <c r="AZ29" s="145" t="str">
        <f t="shared" si="21"/>
        <v>O</v>
      </c>
      <c r="BA29" s="1"/>
    </row>
    <row r="30" spans="1:53" ht="20.100000000000001" customHeight="1" x14ac:dyDescent="0.2">
      <c r="A30" s="53">
        <f t="shared" si="22"/>
        <v>21</v>
      </c>
      <c r="B30" s="119">
        <v>3338318</v>
      </c>
      <c r="C30" s="53">
        <v>88</v>
      </c>
      <c r="D30" s="28" t="str">
        <f t="shared" si="1"/>
        <v>HEBERT</v>
      </c>
      <c r="E30" s="29" t="str">
        <f t="shared" si="2"/>
        <v>Alexis</v>
      </c>
      <c r="F30" s="19">
        <f t="shared" si="3"/>
        <v>538</v>
      </c>
      <c r="G30" s="205"/>
      <c r="H30" s="162" t="s">
        <v>830</v>
      </c>
      <c r="I30" s="123"/>
      <c r="J30" s="127"/>
      <c r="K30" s="146"/>
      <c r="L30" s="123"/>
      <c r="M30" s="123"/>
      <c r="N30" s="123"/>
      <c r="O30" s="146" t="s">
        <v>830</v>
      </c>
      <c r="P30" s="127"/>
      <c r="Q30" s="123"/>
      <c r="R30" s="123"/>
      <c r="S30" s="123"/>
      <c r="T30" s="123"/>
      <c r="U30" s="146"/>
      <c r="V30" s="123"/>
      <c r="W30" s="123"/>
      <c r="X30" s="123"/>
      <c r="Y30" s="123"/>
      <c r="Z30" s="123"/>
      <c r="AA30" s="127"/>
      <c r="AB30" s="123"/>
      <c r="AC30" s="204"/>
      <c r="AD30" s="32">
        <f>IF(B30&lt;&gt;"",IF(AC30="O",VLOOKUP(AS30,cout!$B$3:$F$12,5)-AQ30+(AT30*cout!$D$13)+(AW30*cout!$D$14),VLOOKUP(AS30,cout!$B$3:$F$12,3)-AQ30+(AT30*cout!$D$13)+(AW30*cout!$D$14)),"")</f>
        <v>10</v>
      </c>
      <c r="AE30" s="26" t="str">
        <f t="shared" si="4"/>
        <v>CAM BORDEAUX</v>
      </c>
      <c r="AF30" s="124"/>
      <c r="AG30" s="33" t="str">
        <f t="shared" si="5"/>
        <v/>
      </c>
      <c r="AH30" s="54" t="str">
        <f t="shared" si="6"/>
        <v/>
      </c>
      <c r="AI30" s="125"/>
      <c r="AJ30" s="33" t="str">
        <f t="shared" si="7"/>
        <v/>
      </c>
      <c r="AK30" s="54" t="str">
        <f t="shared" si="8"/>
        <v/>
      </c>
      <c r="AL30" s="125"/>
      <c r="AM30" s="57" t="str">
        <f t="shared" si="9"/>
        <v/>
      </c>
      <c r="AN30" s="54" t="str">
        <f t="shared" si="10"/>
        <v/>
      </c>
      <c r="AO30" s="55"/>
      <c r="AP30" s="55">
        <f t="shared" si="11"/>
        <v>-10</v>
      </c>
      <c r="AQ30" s="27">
        <f t="shared" si="12"/>
        <v>4</v>
      </c>
      <c r="AR30" s="56" t="str">
        <f t="shared" si="13"/>
        <v>M</v>
      </c>
      <c r="AS30" s="57">
        <f t="shared" si="14"/>
        <v>1</v>
      </c>
      <c r="AT30" s="57">
        <f t="shared" si="15"/>
        <v>0</v>
      </c>
      <c r="AU30" s="27" t="str">
        <f t="shared" si="16"/>
        <v>T</v>
      </c>
      <c r="AV30" s="27" t="str">
        <f t="shared" si="17"/>
        <v>B1</v>
      </c>
      <c r="AW30" s="27">
        <f t="shared" si="18"/>
        <v>1</v>
      </c>
      <c r="AX30" s="27">
        <f t="shared" si="19"/>
        <v>0</v>
      </c>
      <c r="AY30" s="27">
        <f t="shared" si="20"/>
        <v>0</v>
      </c>
      <c r="AZ30" s="145" t="str">
        <f t="shared" si="21"/>
        <v>O</v>
      </c>
      <c r="BA30" s="1"/>
    </row>
    <row r="31" spans="1:53" ht="20.100000000000001" customHeight="1" x14ac:dyDescent="0.2">
      <c r="A31" s="53">
        <f t="shared" si="22"/>
        <v>22</v>
      </c>
      <c r="B31" s="119">
        <v>3338173</v>
      </c>
      <c r="C31" s="53">
        <v>211</v>
      </c>
      <c r="D31" s="28" t="str">
        <f t="shared" si="1"/>
        <v>KLEIN</v>
      </c>
      <c r="E31" s="29" t="str">
        <f t="shared" si="2"/>
        <v>Hugo</v>
      </c>
      <c r="F31" s="19">
        <f t="shared" si="3"/>
        <v>1439</v>
      </c>
      <c r="G31" s="205"/>
      <c r="H31" s="162"/>
      <c r="I31" s="123"/>
      <c r="J31" s="127"/>
      <c r="K31" s="146" t="s">
        <v>830</v>
      </c>
      <c r="L31" s="123"/>
      <c r="M31" s="123"/>
      <c r="N31" s="123"/>
      <c r="O31" s="146"/>
      <c r="P31" s="127"/>
      <c r="Q31" s="123" t="s">
        <v>830</v>
      </c>
      <c r="R31" s="123" t="s">
        <v>830</v>
      </c>
      <c r="S31" s="123" t="s">
        <v>830</v>
      </c>
      <c r="T31" s="123" t="s">
        <v>830</v>
      </c>
      <c r="U31" s="146"/>
      <c r="V31" s="123"/>
      <c r="W31" s="123"/>
      <c r="X31" s="123" t="s">
        <v>830</v>
      </c>
      <c r="Y31" s="123" t="s">
        <v>830</v>
      </c>
      <c r="Z31" s="123"/>
      <c r="AA31" s="127"/>
      <c r="AB31" s="123"/>
      <c r="AC31" s="204"/>
      <c r="AD31" s="32">
        <f>IF(B31&lt;&gt;"",IF(AC31="O",VLOOKUP(AS31,cout!$B$3:$F$12,5)-AQ31+(AT31*cout!$D$13)+(AW31*cout!$D$14),VLOOKUP(AS31,cout!$B$3:$F$12,3)-AQ31+(AT31*cout!$D$13)+(AW31*cout!$D$14)),"")</f>
        <v>45</v>
      </c>
      <c r="AE31" s="26" t="str">
        <f t="shared" si="4"/>
        <v>CAM BORDEAUX</v>
      </c>
      <c r="AF31" s="124">
        <v>3317413</v>
      </c>
      <c r="AG31" s="33" t="str">
        <f t="shared" si="5"/>
        <v>BONNAUD</v>
      </c>
      <c r="AH31" s="54" t="str">
        <f t="shared" si="6"/>
        <v>Adrien</v>
      </c>
      <c r="AI31" s="125">
        <v>3338475</v>
      </c>
      <c r="AJ31" s="33" t="str">
        <f t="shared" si="7"/>
        <v>KLEIN</v>
      </c>
      <c r="AK31" s="54" t="str">
        <f t="shared" si="8"/>
        <v>Cyril</v>
      </c>
      <c r="AL31" s="125" t="s">
        <v>838</v>
      </c>
      <c r="AM31" s="57" t="str">
        <f t="shared" si="9"/>
        <v>FREITAG</v>
      </c>
      <c r="AN31" s="54" t="str">
        <f t="shared" si="10"/>
        <v>Paul</v>
      </c>
      <c r="AO31" s="55"/>
      <c r="AP31" s="55">
        <f t="shared" si="11"/>
        <v>-45</v>
      </c>
      <c r="AQ31" s="27">
        <f t="shared" si="12"/>
        <v>0</v>
      </c>
      <c r="AR31" s="56" t="str">
        <f t="shared" si="13"/>
        <v>M</v>
      </c>
      <c r="AS31" s="57">
        <f t="shared" si="14"/>
        <v>5</v>
      </c>
      <c r="AT31" s="57">
        <f t="shared" si="15"/>
        <v>2</v>
      </c>
      <c r="AU31" s="27" t="str">
        <f t="shared" si="16"/>
        <v>T</v>
      </c>
      <c r="AV31" s="27" t="str">
        <f t="shared" si="17"/>
        <v>C1</v>
      </c>
      <c r="AW31" s="27">
        <f t="shared" si="18"/>
        <v>0</v>
      </c>
      <c r="AX31" s="27">
        <f t="shared" si="19"/>
        <v>0</v>
      </c>
      <c r="AY31" s="27">
        <f t="shared" si="20"/>
        <v>0</v>
      </c>
      <c r="AZ31" s="145" t="str">
        <f t="shared" si="21"/>
        <v>O</v>
      </c>
      <c r="BA31" s="1"/>
    </row>
    <row r="32" spans="1:53" ht="20.100000000000001" customHeight="1" x14ac:dyDescent="0.2">
      <c r="A32" s="53">
        <f t="shared" si="22"/>
        <v>23</v>
      </c>
      <c r="B32" s="119">
        <v>3338475</v>
      </c>
      <c r="C32" s="53">
        <v>94</v>
      </c>
      <c r="D32" s="28" t="str">
        <f t="shared" si="1"/>
        <v>KLEIN</v>
      </c>
      <c r="E32" s="29" t="str">
        <f t="shared" si="2"/>
        <v>Cyril</v>
      </c>
      <c r="F32" s="19">
        <f t="shared" si="3"/>
        <v>846</v>
      </c>
      <c r="G32" s="205"/>
      <c r="H32" s="162"/>
      <c r="I32" s="123" t="s">
        <v>830</v>
      </c>
      <c r="J32" s="127" t="s">
        <v>830</v>
      </c>
      <c r="K32" s="146" t="s">
        <v>830</v>
      </c>
      <c r="L32" s="123" t="s">
        <v>830</v>
      </c>
      <c r="M32" s="123"/>
      <c r="N32" s="123"/>
      <c r="O32" s="146"/>
      <c r="P32" s="127" t="s">
        <v>830</v>
      </c>
      <c r="Q32" s="123"/>
      <c r="R32" s="123"/>
      <c r="S32" s="123" t="s">
        <v>830</v>
      </c>
      <c r="T32" s="123"/>
      <c r="U32" s="146" t="s">
        <v>830</v>
      </c>
      <c r="V32" s="123"/>
      <c r="W32" s="123"/>
      <c r="X32" s="123"/>
      <c r="Y32" s="123"/>
      <c r="Z32" s="123"/>
      <c r="AA32" s="127"/>
      <c r="AB32" s="123"/>
      <c r="AC32" s="204"/>
      <c r="AD32" s="231">
        <f>IF(B32&lt;&gt;"",IF(AC32="O",VLOOKUP(AS32,cout!$B$3:$F$12,5)-AQ32+(AT32*cout!$D$13)+(AW32*cout!$D$14),VLOOKUP(AS32,cout!$B$3:$F$12,3)-AQ32+(AT32*cout!$D$13)+(AW32*cout!$D$14)),"")</f>
        <v>40</v>
      </c>
      <c r="AE32" s="26" t="str">
        <f t="shared" si="4"/>
        <v>CAM BORDEAUX</v>
      </c>
      <c r="AF32" s="124" t="s">
        <v>838</v>
      </c>
      <c r="AG32" s="33" t="str">
        <f t="shared" si="5"/>
        <v>FREITAG</v>
      </c>
      <c r="AH32" s="54" t="str">
        <f t="shared" si="6"/>
        <v>Paul</v>
      </c>
      <c r="AI32" s="125">
        <v>3338173</v>
      </c>
      <c r="AJ32" s="33" t="str">
        <f t="shared" si="7"/>
        <v>KLEIN</v>
      </c>
      <c r="AK32" s="54" t="str">
        <f t="shared" si="8"/>
        <v>Hugo</v>
      </c>
      <c r="AL32" s="125"/>
      <c r="AM32" s="57" t="str">
        <f t="shared" si="9"/>
        <v/>
      </c>
      <c r="AN32" s="54" t="str">
        <f t="shared" si="10"/>
        <v/>
      </c>
      <c r="AO32" s="55"/>
      <c r="AP32" s="55">
        <f t="shared" si="11"/>
        <v>-40</v>
      </c>
      <c r="AQ32" s="232">
        <v>6</v>
      </c>
      <c r="AR32" s="56" t="str">
        <f t="shared" si="13"/>
        <v>M</v>
      </c>
      <c r="AS32" s="57">
        <f t="shared" si="14"/>
        <v>6</v>
      </c>
      <c r="AT32" s="57">
        <f t="shared" si="15"/>
        <v>1</v>
      </c>
      <c r="AU32" s="27" t="str">
        <f t="shared" si="16"/>
        <v>T</v>
      </c>
      <c r="AV32" s="27" t="str">
        <f t="shared" si="17"/>
        <v>V1</v>
      </c>
      <c r="AW32" s="27">
        <f t="shared" si="18"/>
        <v>0</v>
      </c>
      <c r="AX32" s="27">
        <f t="shared" si="19"/>
        <v>0</v>
      </c>
      <c r="AY32" s="27">
        <f t="shared" si="20"/>
        <v>0</v>
      </c>
      <c r="AZ32" s="145" t="str">
        <f t="shared" si="21"/>
        <v>O</v>
      </c>
      <c r="BA32" s="1"/>
    </row>
    <row r="33" spans="1:53" ht="20.100000000000001" customHeight="1" x14ac:dyDescent="0.2">
      <c r="A33" s="53">
        <f t="shared" si="22"/>
        <v>24</v>
      </c>
      <c r="B33" s="119">
        <v>3335431</v>
      </c>
      <c r="C33" s="53">
        <v>98</v>
      </c>
      <c r="D33" s="28" t="str">
        <f t="shared" si="1"/>
        <v>LAFONT</v>
      </c>
      <c r="E33" s="29" t="str">
        <f t="shared" si="2"/>
        <v>Pierre</v>
      </c>
      <c r="F33" s="19">
        <f t="shared" si="3"/>
        <v>500</v>
      </c>
      <c r="G33" s="205" t="s">
        <v>830</v>
      </c>
      <c r="H33" s="162"/>
      <c r="I33" s="123"/>
      <c r="J33" s="127"/>
      <c r="K33" s="146"/>
      <c r="L33" s="123"/>
      <c r="M33" s="123"/>
      <c r="N33" s="123"/>
      <c r="O33" s="146"/>
      <c r="P33" s="127"/>
      <c r="Q33" s="123"/>
      <c r="R33" s="123"/>
      <c r="S33" s="123"/>
      <c r="T33" s="123"/>
      <c r="U33" s="146"/>
      <c r="V33" s="123"/>
      <c r="W33" s="123"/>
      <c r="X33" s="123"/>
      <c r="Y33" s="123"/>
      <c r="Z33" s="123"/>
      <c r="AA33" s="127"/>
      <c r="AB33" s="123"/>
      <c r="AC33" s="230" t="s">
        <v>1</v>
      </c>
      <c r="AD33" s="32">
        <f>IF(B33&lt;&gt;"",IF(AND(AC33="O",G33=""),VLOOKUP(AS33,cout!$B$3:$F$12,5)-AQ33+(AT33*cout!$D$13)+(AW33*cout!$D$14),VLOOKUP(AS33,cout!$B$3:$F$12,3)-AQ33+(AT33*cout!$D$13)+(AW33*cout!$D$14)),"")</f>
        <v>2</v>
      </c>
      <c r="AE33" s="26" t="str">
        <f t="shared" si="4"/>
        <v>CAM BORDEAUX</v>
      </c>
      <c r="AF33" s="124"/>
      <c r="AG33" s="33" t="str">
        <f t="shared" si="5"/>
        <v/>
      </c>
      <c r="AH33" s="54" t="str">
        <f t="shared" si="6"/>
        <v/>
      </c>
      <c r="AI33" s="125"/>
      <c r="AJ33" s="33" t="str">
        <f t="shared" si="7"/>
        <v/>
      </c>
      <c r="AK33" s="54" t="str">
        <f t="shared" si="8"/>
        <v/>
      </c>
      <c r="AL33" s="125"/>
      <c r="AM33" s="57" t="str">
        <f t="shared" si="9"/>
        <v/>
      </c>
      <c r="AN33" s="54" t="str">
        <f t="shared" si="10"/>
        <v/>
      </c>
      <c r="AO33" s="55"/>
      <c r="AP33" s="55">
        <f t="shared" si="11"/>
        <v>-2</v>
      </c>
      <c r="AQ33" s="27">
        <f t="shared" ref="AQ33:AQ51" si="23">IF(B33="","",IF(G33="X",7,IF(AB33="X",4,IF(H33="X",4,))))</f>
        <v>7</v>
      </c>
      <c r="AR33" s="56" t="str">
        <f t="shared" si="13"/>
        <v>M</v>
      </c>
      <c r="AS33" s="57">
        <f t="shared" si="14"/>
        <v>1</v>
      </c>
      <c r="AT33" s="57">
        <f t="shared" si="15"/>
        <v>0</v>
      </c>
      <c r="AU33" s="27" t="str">
        <f t="shared" si="16"/>
        <v>P</v>
      </c>
      <c r="AV33" s="27" t="str">
        <f t="shared" si="17"/>
        <v>V2</v>
      </c>
      <c r="AW33" s="27">
        <f t="shared" si="18"/>
        <v>0</v>
      </c>
      <c r="AX33" s="27">
        <f t="shared" si="19"/>
        <v>1</v>
      </c>
      <c r="AY33" s="27">
        <f t="shared" si="20"/>
        <v>0</v>
      </c>
      <c r="AZ33" s="145" t="str">
        <f t="shared" si="21"/>
        <v>O</v>
      </c>
      <c r="BA33" s="1"/>
    </row>
    <row r="34" spans="1:53" ht="20.100000000000001" customHeight="1" x14ac:dyDescent="0.2">
      <c r="A34" s="53">
        <f t="shared" si="22"/>
        <v>25</v>
      </c>
      <c r="B34" s="119">
        <v>3333262</v>
      </c>
      <c r="C34" s="53">
        <v>100</v>
      </c>
      <c r="D34" s="28" t="str">
        <f t="shared" si="1"/>
        <v>LAMBERT</v>
      </c>
      <c r="E34" s="29" t="str">
        <f t="shared" si="2"/>
        <v>Guillaume</v>
      </c>
      <c r="F34" s="19">
        <f t="shared" si="3"/>
        <v>636</v>
      </c>
      <c r="G34" s="205"/>
      <c r="H34" s="162"/>
      <c r="I34" s="123" t="s">
        <v>830</v>
      </c>
      <c r="J34" s="127" t="s">
        <v>830</v>
      </c>
      <c r="K34" s="146" t="s">
        <v>830</v>
      </c>
      <c r="L34" s="123" t="s">
        <v>830</v>
      </c>
      <c r="M34" s="123"/>
      <c r="N34" s="123"/>
      <c r="O34" s="146"/>
      <c r="P34" s="127"/>
      <c r="Q34" s="123"/>
      <c r="R34" s="123"/>
      <c r="S34" s="123" t="s">
        <v>830</v>
      </c>
      <c r="T34" s="123"/>
      <c r="U34" s="146"/>
      <c r="V34" s="123"/>
      <c r="W34" s="123"/>
      <c r="X34" s="123"/>
      <c r="Y34" s="123"/>
      <c r="Z34" s="123"/>
      <c r="AA34" s="127"/>
      <c r="AB34" s="123"/>
      <c r="AC34" s="204"/>
      <c r="AD34" s="32">
        <f>IF(B34&lt;&gt;"",IF(AC34="O",VLOOKUP(AS34,cout!$B$3:$F$12,5)-AQ34+(AT34*cout!$D$13)+(AW34*cout!$D$14),VLOOKUP(AS34,cout!$B$3:$F$12,3)-AQ34+(AT34*cout!$D$13)+(AW34*cout!$D$14)),"")</f>
        <v>34</v>
      </c>
      <c r="AE34" s="26" t="str">
        <f t="shared" si="4"/>
        <v>CAM BORDEAUX</v>
      </c>
      <c r="AF34" s="124">
        <v>3338295</v>
      </c>
      <c r="AG34" s="33" t="str">
        <f t="shared" si="5"/>
        <v>DUBOIS</v>
      </c>
      <c r="AH34" s="54" t="str">
        <f t="shared" si="6"/>
        <v>Arthur</v>
      </c>
      <c r="AI34" s="125">
        <v>3333122</v>
      </c>
      <c r="AJ34" s="33" t="str">
        <f t="shared" si="7"/>
        <v>ANGHELIDI</v>
      </c>
      <c r="AK34" s="54" t="str">
        <f t="shared" si="8"/>
        <v>Cyril</v>
      </c>
      <c r="AL34" s="125"/>
      <c r="AM34" s="57" t="str">
        <f t="shared" si="9"/>
        <v/>
      </c>
      <c r="AN34" s="54" t="str">
        <f t="shared" si="10"/>
        <v/>
      </c>
      <c r="AO34" s="55"/>
      <c r="AP34" s="55">
        <f t="shared" si="11"/>
        <v>-34</v>
      </c>
      <c r="AQ34" s="27">
        <f t="shared" si="23"/>
        <v>0</v>
      </c>
      <c r="AR34" s="56" t="str">
        <f t="shared" si="13"/>
        <v>M</v>
      </c>
      <c r="AS34" s="57">
        <f t="shared" si="14"/>
        <v>4</v>
      </c>
      <c r="AT34" s="57">
        <f t="shared" si="15"/>
        <v>1</v>
      </c>
      <c r="AU34" s="27" t="str">
        <f t="shared" si="16"/>
        <v>T</v>
      </c>
      <c r="AV34" s="27" t="str">
        <f t="shared" si="17"/>
        <v>C2</v>
      </c>
      <c r="AW34" s="27">
        <f t="shared" si="18"/>
        <v>0</v>
      </c>
      <c r="AX34" s="27">
        <f t="shared" si="19"/>
        <v>0</v>
      </c>
      <c r="AY34" s="27">
        <f t="shared" si="20"/>
        <v>0</v>
      </c>
      <c r="AZ34" s="145" t="str">
        <f t="shared" si="21"/>
        <v>O</v>
      </c>
      <c r="BA34" s="1"/>
    </row>
    <row r="35" spans="1:53" ht="20.100000000000001" customHeight="1" x14ac:dyDescent="0.2">
      <c r="A35" s="53">
        <f t="shared" si="22"/>
        <v>26</v>
      </c>
      <c r="B35" s="119">
        <v>3341162</v>
      </c>
      <c r="C35" s="53">
        <v>101</v>
      </c>
      <c r="D35" s="28" t="str">
        <f t="shared" si="1"/>
        <v>LAPENA</v>
      </c>
      <c r="E35" s="29" t="str">
        <f t="shared" si="2"/>
        <v>Pilar</v>
      </c>
      <c r="F35" s="19">
        <f t="shared" si="3"/>
        <v>500</v>
      </c>
      <c r="G35" s="205" t="s">
        <v>830</v>
      </c>
      <c r="H35" s="162"/>
      <c r="I35" s="123"/>
      <c r="J35" s="127"/>
      <c r="K35" s="146"/>
      <c r="L35" s="123"/>
      <c r="M35" s="123"/>
      <c r="N35" s="123"/>
      <c r="O35" s="146"/>
      <c r="P35" s="127"/>
      <c r="Q35" s="123"/>
      <c r="R35" s="123"/>
      <c r="S35" s="123"/>
      <c r="T35" s="123"/>
      <c r="U35" s="146"/>
      <c r="V35" s="123"/>
      <c r="W35" s="123"/>
      <c r="X35" s="123"/>
      <c r="Y35" s="123"/>
      <c r="Z35" s="123"/>
      <c r="AA35" s="127"/>
      <c r="AB35" s="123"/>
      <c r="AC35" s="230" t="s">
        <v>1</v>
      </c>
      <c r="AD35" s="32">
        <f>IF(B35&lt;&gt;"",IF(AND(AC35="O",G35=""),VLOOKUP(AS35,cout!$B$3:$F$12,5)-AQ35+(AT35*cout!$D$13)+(AW35*cout!$D$14),VLOOKUP(AS35,cout!$B$3:$F$12,3)-AQ35+(AT35*cout!$D$13)+(AW35*cout!$D$14)),"")</f>
        <v>2</v>
      </c>
      <c r="AE35" s="26" t="str">
        <f t="shared" si="4"/>
        <v>CAM BORDEAUX</v>
      </c>
      <c r="AF35" s="124"/>
      <c r="AG35" s="33" t="str">
        <f t="shared" si="5"/>
        <v/>
      </c>
      <c r="AH35" s="54" t="str">
        <f t="shared" si="6"/>
        <v/>
      </c>
      <c r="AI35" s="125"/>
      <c r="AJ35" s="33" t="str">
        <f t="shared" si="7"/>
        <v/>
      </c>
      <c r="AK35" s="54" t="str">
        <f t="shared" si="8"/>
        <v/>
      </c>
      <c r="AL35" s="125"/>
      <c r="AM35" s="57" t="str">
        <f t="shared" si="9"/>
        <v/>
      </c>
      <c r="AN35" s="54" t="str">
        <f t="shared" si="10"/>
        <v/>
      </c>
      <c r="AO35" s="55"/>
      <c r="AP35" s="55">
        <f t="shared" si="11"/>
        <v>-2</v>
      </c>
      <c r="AQ35" s="27">
        <f t="shared" si="23"/>
        <v>7</v>
      </c>
      <c r="AR35" s="56" t="str">
        <f t="shared" si="13"/>
        <v>F</v>
      </c>
      <c r="AS35" s="57">
        <f t="shared" si="14"/>
        <v>1</v>
      </c>
      <c r="AT35" s="57">
        <f t="shared" si="15"/>
        <v>0</v>
      </c>
      <c r="AU35" s="27" t="str">
        <f t="shared" si="16"/>
        <v>P</v>
      </c>
      <c r="AV35" s="27" t="str">
        <f t="shared" si="17"/>
        <v>V1</v>
      </c>
      <c r="AW35" s="27">
        <f t="shared" si="18"/>
        <v>0</v>
      </c>
      <c r="AX35" s="27">
        <f t="shared" si="19"/>
        <v>1</v>
      </c>
      <c r="AY35" s="27">
        <f t="shared" si="20"/>
        <v>0</v>
      </c>
      <c r="AZ35" s="145" t="str">
        <f t="shared" si="21"/>
        <v>O</v>
      </c>
      <c r="BA35" s="1"/>
    </row>
    <row r="36" spans="1:53" ht="20.100000000000001" customHeight="1" x14ac:dyDescent="0.2">
      <c r="A36" s="53">
        <f t="shared" si="22"/>
        <v>27</v>
      </c>
      <c r="B36" s="119">
        <v>3336995</v>
      </c>
      <c r="C36" s="53">
        <v>195</v>
      </c>
      <c r="D36" s="28" t="str">
        <f t="shared" si="1"/>
        <v>LAPEYRE</v>
      </c>
      <c r="E36" s="29" t="str">
        <f t="shared" si="2"/>
        <v>Romain</v>
      </c>
      <c r="F36" s="19">
        <f t="shared" si="3"/>
        <v>984</v>
      </c>
      <c r="G36" s="205"/>
      <c r="H36" s="162"/>
      <c r="I36" s="123"/>
      <c r="J36" s="127"/>
      <c r="K36" s="146"/>
      <c r="L36" s="123"/>
      <c r="M36" s="123"/>
      <c r="N36" s="123"/>
      <c r="O36" s="146"/>
      <c r="P36" s="127" t="s">
        <v>830</v>
      </c>
      <c r="Q36" s="123" t="s">
        <v>830</v>
      </c>
      <c r="R36" s="123"/>
      <c r="S36" s="123"/>
      <c r="T36" s="123" t="s">
        <v>830</v>
      </c>
      <c r="U36" s="146" t="s">
        <v>830</v>
      </c>
      <c r="V36" s="123"/>
      <c r="W36" s="123"/>
      <c r="X36" s="123"/>
      <c r="Y36" s="123" t="s">
        <v>830</v>
      </c>
      <c r="Z36" s="123"/>
      <c r="AA36" s="127"/>
      <c r="AB36" s="123"/>
      <c r="AC36" s="204"/>
      <c r="AD36" s="32">
        <f>IF(B36&lt;&gt;"",IF(AC36="O",VLOOKUP(AS36,cout!$B$3:$F$12,5)-AQ36+(AT36*cout!$D$13)+(AW36*cout!$D$14),VLOOKUP(AS36,cout!$B$3:$F$12,3)-AQ36+(AT36*cout!$D$13)+(AW36*cout!$D$14)),"")</f>
        <v>34</v>
      </c>
      <c r="AE36" s="26" t="str">
        <f t="shared" si="4"/>
        <v>CAM BORDEAUX</v>
      </c>
      <c r="AF36" s="124"/>
      <c r="AG36" s="33" t="str">
        <f t="shared" si="5"/>
        <v/>
      </c>
      <c r="AH36" s="54" t="str">
        <f t="shared" si="6"/>
        <v/>
      </c>
      <c r="AI36" s="125"/>
      <c r="AJ36" s="33" t="str">
        <f t="shared" si="7"/>
        <v/>
      </c>
      <c r="AK36" s="54" t="str">
        <f t="shared" si="8"/>
        <v/>
      </c>
      <c r="AL36" s="125">
        <v>3318361</v>
      </c>
      <c r="AM36" s="57" t="e">
        <f t="shared" si="9"/>
        <v>#N/A</v>
      </c>
      <c r="AN36" s="54" t="e">
        <f t="shared" si="10"/>
        <v>#N/A</v>
      </c>
      <c r="AO36" s="55"/>
      <c r="AP36" s="55">
        <f t="shared" si="11"/>
        <v>-34</v>
      </c>
      <c r="AQ36" s="27">
        <f t="shared" si="23"/>
        <v>0</v>
      </c>
      <c r="AR36" s="56" t="str">
        <f t="shared" si="13"/>
        <v>M</v>
      </c>
      <c r="AS36" s="57">
        <f t="shared" si="14"/>
        <v>4</v>
      </c>
      <c r="AT36" s="57">
        <f t="shared" si="15"/>
        <v>1</v>
      </c>
      <c r="AU36" s="27" t="str">
        <f t="shared" si="16"/>
        <v>T</v>
      </c>
      <c r="AV36" s="27" t="str">
        <f t="shared" si="17"/>
        <v>M1</v>
      </c>
      <c r="AW36" s="27">
        <f t="shared" si="18"/>
        <v>0</v>
      </c>
      <c r="AX36" s="27">
        <f t="shared" si="19"/>
        <v>0</v>
      </c>
      <c r="AY36" s="27">
        <f t="shared" si="20"/>
        <v>0</v>
      </c>
      <c r="AZ36" s="145" t="str">
        <f t="shared" si="21"/>
        <v>O</v>
      </c>
      <c r="BA36" s="1"/>
    </row>
    <row r="37" spans="1:53" ht="20.100000000000001" customHeight="1" x14ac:dyDescent="0.2">
      <c r="A37" s="53">
        <f t="shared" si="22"/>
        <v>28</v>
      </c>
      <c r="B37" s="119">
        <v>13</v>
      </c>
      <c r="C37" s="53">
        <v>109</v>
      </c>
      <c r="D37" s="28" t="str">
        <f t="shared" si="1"/>
        <v>LHUILLIER</v>
      </c>
      <c r="E37" s="29" t="str">
        <f t="shared" si="2"/>
        <v>Pierre Martin</v>
      </c>
      <c r="F37" s="19">
        <f t="shared" si="3"/>
        <v>500</v>
      </c>
      <c r="G37" s="205" t="s">
        <v>830</v>
      </c>
      <c r="H37" s="162"/>
      <c r="I37" s="123"/>
      <c r="J37" s="127"/>
      <c r="K37" s="146"/>
      <c r="L37" s="123"/>
      <c r="M37" s="123"/>
      <c r="N37" s="123"/>
      <c r="O37" s="146"/>
      <c r="P37" s="127"/>
      <c r="Q37" s="123"/>
      <c r="R37" s="123"/>
      <c r="S37" s="123"/>
      <c r="T37" s="123"/>
      <c r="U37" s="146"/>
      <c r="V37" s="123"/>
      <c r="W37" s="123"/>
      <c r="X37" s="123"/>
      <c r="Y37" s="123"/>
      <c r="Z37" s="123"/>
      <c r="AA37" s="127"/>
      <c r="AB37" s="123"/>
      <c r="AC37" s="204"/>
      <c r="AD37" s="32">
        <f>IF(B37&lt;&gt;"",IF(AC37="O",VLOOKUP(AS37,cout!$B$3:$F$12,5)-AQ37+(AT37*cout!$D$13)+(AW37*cout!$D$14),VLOOKUP(AS37,cout!$B$3:$F$12,3)-AQ37+(AT37*cout!$D$13)+(AW37*cout!$D$14)),"")</f>
        <v>2</v>
      </c>
      <c r="AE37" s="26" t="str">
        <f t="shared" si="4"/>
        <v>CAM BORDEAUX</v>
      </c>
      <c r="AF37" s="124"/>
      <c r="AG37" s="33" t="str">
        <f t="shared" si="5"/>
        <v/>
      </c>
      <c r="AH37" s="54" t="str">
        <f t="shared" si="6"/>
        <v/>
      </c>
      <c r="AI37" s="125"/>
      <c r="AJ37" s="33" t="str">
        <f t="shared" si="7"/>
        <v/>
      </c>
      <c r="AK37" s="54" t="str">
        <f t="shared" si="8"/>
        <v/>
      </c>
      <c r="AL37" s="125"/>
      <c r="AM37" s="57" t="str">
        <f t="shared" si="9"/>
        <v/>
      </c>
      <c r="AN37" s="54" t="str">
        <f t="shared" si="10"/>
        <v/>
      </c>
      <c r="AO37" s="55"/>
      <c r="AP37" s="55">
        <f t="shared" si="11"/>
        <v>-2</v>
      </c>
      <c r="AQ37" s="27">
        <f t="shared" si="23"/>
        <v>7</v>
      </c>
      <c r="AR37" s="56" t="str">
        <f t="shared" si="13"/>
        <v>M</v>
      </c>
      <c r="AS37" s="57">
        <f t="shared" si="14"/>
        <v>1</v>
      </c>
      <c r="AT37" s="57">
        <f t="shared" si="15"/>
        <v>0</v>
      </c>
      <c r="AU37" s="27" t="str">
        <f t="shared" si="16"/>
        <v>P</v>
      </c>
      <c r="AV37" s="27" t="str">
        <f t="shared" si="17"/>
        <v>B</v>
      </c>
      <c r="AW37" s="27">
        <f t="shared" si="18"/>
        <v>0</v>
      </c>
      <c r="AX37" s="27">
        <f t="shared" si="19"/>
        <v>1</v>
      </c>
      <c r="AY37" s="27">
        <f t="shared" si="20"/>
        <v>0</v>
      </c>
      <c r="AZ37" s="145" t="str">
        <f t="shared" si="21"/>
        <v>O</v>
      </c>
      <c r="BA37" s="1"/>
    </row>
    <row r="38" spans="1:53" ht="20.100000000000001" customHeight="1" x14ac:dyDescent="0.2">
      <c r="A38" s="53">
        <f t="shared" si="22"/>
        <v>29</v>
      </c>
      <c r="B38" s="119">
        <v>14</v>
      </c>
      <c r="C38" s="53">
        <v>110</v>
      </c>
      <c r="D38" s="28" t="str">
        <f t="shared" si="1"/>
        <v>LHUILLIER</v>
      </c>
      <c r="E38" s="29" t="str">
        <f t="shared" si="2"/>
        <v>Arthur</v>
      </c>
      <c r="F38" s="19">
        <f t="shared" si="3"/>
        <v>500</v>
      </c>
      <c r="G38" s="205" t="s">
        <v>830</v>
      </c>
      <c r="H38" s="162"/>
      <c r="I38" s="123"/>
      <c r="J38" s="127"/>
      <c r="K38" s="146"/>
      <c r="L38" s="123"/>
      <c r="M38" s="123"/>
      <c r="N38" s="123"/>
      <c r="O38" s="146"/>
      <c r="P38" s="127"/>
      <c r="Q38" s="123"/>
      <c r="R38" s="123"/>
      <c r="S38" s="123"/>
      <c r="T38" s="123"/>
      <c r="U38" s="146"/>
      <c r="V38" s="123"/>
      <c r="W38" s="123"/>
      <c r="X38" s="123"/>
      <c r="Y38" s="123"/>
      <c r="Z38" s="123"/>
      <c r="AA38" s="127"/>
      <c r="AB38" s="123"/>
      <c r="AC38" s="204"/>
      <c r="AD38" s="32">
        <f>IF(B38&lt;&gt;"",IF(AC38="O",VLOOKUP(AS38,cout!$B$3:$F$12,5)-AQ38+(AT38*cout!$D$13)+(AW38*cout!$D$14),VLOOKUP(AS38,cout!$B$3:$F$12,3)-AQ38+(AT38*cout!$D$13)+(AW38*cout!$D$14)),"")</f>
        <v>2</v>
      </c>
      <c r="AE38" s="26" t="str">
        <f t="shared" si="4"/>
        <v>CAM BORDEAUX</v>
      </c>
      <c r="AF38" s="124"/>
      <c r="AG38" s="33" t="str">
        <f t="shared" si="5"/>
        <v/>
      </c>
      <c r="AH38" s="54" t="str">
        <f t="shared" si="6"/>
        <v/>
      </c>
      <c r="AI38" s="125"/>
      <c r="AJ38" s="33" t="str">
        <f t="shared" si="7"/>
        <v/>
      </c>
      <c r="AK38" s="54" t="str">
        <f t="shared" si="8"/>
        <v/>
      </c>
      <c r="AL38" s="125"/>
      <c r="AM38" s="57" t="str">
        <f t="shared" si="9"/>
        <v/>
      </c>
      <c r="AN38" s="54" t="str">
        <f t="shared" si="10"/>
        <v/>
      </c>
      <c r="AO38" s="55"/>
      <c r="AP38" s="55">
        <f t="shared" si="11"/>
        <v>-2</v>
      </c>
      <c r="AQ38" s="27">
        <f t="shared" si="23"/>
        <v>7</v>
      </c>
      <c r="AR38" s="56" t="str">
        <f t="shared" si="13"/>
        <v>M</v>
      </c>
      <c r="AS38" s="57">
        <f t="shared" si="14"/>
        <v>1</v>
      </c>
      <c r="AT38" s="57">
        <f t="shared" si="15"/>
        <v>0</v>
      </c>
      <c r="AU38" s="27" t="str">
        <f t="shared" si="16"/>
        <v>P</v>
      </c>
      <c r="AV38" s="27" t="str">
        <f t="shared" si="17"/>
        <v>B</v>
      </c>
      <c r="AW38" s="27">
        <f t="shared" si="18"/>
        <v>0</v>
      </c>
      <c r="AX38" s="27">
        <f t="shared" si="19"/>
        <v>1</v>
      </c>
      <c r="AY38" s="27">
        <f t="shared" si="20"/>
        <v>0</v>
      </c>
      <c r="AZ38" s="145" t="str">
        <f t="shared" si="21"/>
        <v>O</v>
      </c>
      <c r="BA38" s="1"/>
    </row>
    <row r="39" spans="1:53" ht="20.100000000000001" customHeight="1" x14ac:dyDescent="0.2">
      <c r="A39" s="53">
        <f t="shared" si="22"/>
        <v>30</v>
      </c>
      <c r="B39" s="119">
        <v>3340388</v>
      </c>
      <c r="C39" s="53">
        <v>113</v>
      </c>
      <c r="D39" s="28" t="str">
        <f t="shared" si="1"/>
        <v>MAMIA</v>
      </c>
      <c r="E39" s="29" t="str">
        <f t="shared" si="2"/>
        <v>Thameur</v>
      </c>
      <c r="F39" s="19">
        <f t="shared" si="3"/>
        <v>2274</v>
      </c>
      <c r="G39" s="205"/>
      <c r="H39" s="162"/>
      <c r="I39" s="123"/>
      <c r="J39" s="127"/>
      <c r="K39" s="146"/>
      <c r="L39" s="123"/>
      <c r="M39" s="123"/>
      <c r="N39" s="123"/>
      <c r="O39" s="146"/>
      <c r="P39" s="127"/>
      <c r="Q39" s="123"/>
      <c r="R39" s="123"/>
      <c r="S39" s="123"/>
      <c r="T39" s="123"/>
      <c r="U39" s="146" t="s">
        <v>830</v>
      </c>
      <c r="V39" s="123"/>
      <c r="W39" s="123"/>
      <c r="X39" s="123"/>
      <c r="Y39" s="123" t="s">
        <v>830</v>
      </c>
      <c r="Z39" s="123" t="s">
        <v>830</v>
      </c>
      <c r="AA39" s="127"/>
      <c r="AB39" s="123"/>
      <c r="AC39" s="204"/>
      <c r="AD39" s="32">
        <f>IF(B39&lt;&gt;"",IF(AC39="O",VLOOKUP(AS39,cout!$B$3:$F$12,5)-AQ39+(AT39*cout!$D$13)+(AW39*cout!$D$14),VLOOKUP(AS39,cout!$B$3:$F$12,3)-AQ39+(AT39*cout!$D$13)+(AW39*cout!$D$14)),"")</f>
        <v>22</v>
      </c>
      <c r="AE39" s="26" t="str">
        <f t="shared" si="4"/>
        <v>CAM BORDEAUX</v>
      </c>
      <c r="AF39" s="124"/>
      <c r="AG39" s="33" t="str">
        <f t="shared" si="5"/>
        <v/>
      </c>
      <c r="AH39" s="54" t="str">
        <f t="shared" si="6"/>
        <v/>
      </c>
      <c r="AI39" s="125"/>
      <c r="AJ39" s="33" t="str">
        <f t="shared" si="7"/>
        <v/>
      </c>
      <c r="AK39" s="54" t="str">
        <f t="shared" si="8"/>
        <v/>
      </c>
      <c r="AL39" s="125">
        <v>3334605</v>
      </c>
      <c r="AM39" s="57" t="e">
        <f t="shared" si="9"/>
        <v>#N/A</v>
      </c>
      <c r="AN39" s="54" t="e">
        <f t="shared" si="10"/>
        <v>#N/A</v>
      </c>
      <c r="AO39" s="55"/>
      <c r="AP39" s="55">
        <f t="shared" si="11"/>
        <v>-22</v>
      </c>
      <c r="AQ39" s="27">
        <f t="shared" si="23"/>
        <v>0</v>
      </c>
      <c r="AR39" s="56" t="str">
        <f t="shared" si="13"/>
        <v>M</v>
      </c>
      <c r="AS39" s="57">
        <f t="shared" si="14"/>
        <v>2</v>
      </c>
      <c r="AT39" s="57">
        <f t="shared" si="15"/>
        <v>1</v>
      </c>
      <c r="AU39" s="27" t="str">
        <f t="shared" si="16"/>
        <v>T</v>
      </c>
      <c r="AV39" s="27" t="str">
        <f t="shared" si="17"/>
        <v>S</v>
      </c>
      <c r="AW39" s="27">
        <f t="shared" si="18"/>
        <v>0</v>
      </c>
      <c r="AX39" s="27">
        <f t="shared" si="19"/>
        <v>0</v>
      </c>
      <c r="AY39" s="27">
        <f t="shared" si="20"/>
        <v>0</v>
      </c>
      <c r="AZ39" s="145" t="str">
        <f t="shared" si="21"/>
        <v>O</v>
      </c>
      <c r="BA39" s="1"/>
    </row>
    <row r="40" spans="1:53" ht="20.100000000000001" customHeight="1" x14ac:dyDescent="0.2">
      <c r="A40" s="53">
        <f t="shared" si="22"/>
        <v>31</v>
      </c>
      <c r="B40" s="119">
        <v>3340202</v>
      </c>
      <c r="C40" s="53">
        <v>120</v>
      </c>
      <c r="D40" s="28" t="str">
        <f t="shared" si="1"/>
        <v>MICHAUD</v>
      </c>
      <c r="E40" s="29" t="str">
        <f t="shared" si="2"/>
        <v>Corinne</v>
      </c>
      <c r="F40" s="19">
        <f t="shared" si="3"/>
        <v>500</v>
      </c>
      <c r="G40" s="205" t="s">
        <v>830</v>
      </c>
      <c r="H40" s="162"/>
      <c r="I40" s="123"/>
      <c r="J40" s="127"/>
      <c r="K40" s="146"/>
      <c r="L40" s="123"/>
      <c r="M40" s="123"/>
      <c r="N40" s="123"/>
      <c r="O40" s="146"/>
      <c r="P40" s="127"/>
      <c r="Q40" s="123"/>
      <c r="R40" s="123"/>
      <c r="S40" s="123"/>
      <c r="T40" s="123"/>
      <c r="U40" s="146"/>
      <c r="V40" s="123"/>
      <c r="W40" s="123"/>
      <c r="X40" s="123"/>
      <c r="Y40" s="123"/>
      <c r="Z40" s="123"/>
      <c r="AA40" s="127"/>
      <c r="AB40" s="123"/>
      <c r="AC40" s="204"/>
      <c r="AD40" s="32">
        <f>IF(B40&lt;&gt;"",IF(AC40="O",VLOOKUP(AS40,cout!$B$3:$F$12,5)-AQ40+(AT40*cout!$D$13)+(AW40*cout!$D$14),VLOOKUP(AS40,cout!$B$3:$F$12,3)-AQ40+(AT40*cout!$D$13)+(AW40*cout!$D$14)),"")</f>
        <v>2</v>
      </c>
      <c r="AE40" s="26" t="str">
        <f t="shared" si="4"/>
        <v>CAM BORDEAUX</v>
      </c>
      <c r="AF40" s="124"/>
      <c r="AG40" s="33" t="str">
        <f t="shared" si="5"/>
        <v/>
      </c>
      <c r="AH40" s="54" t="str">
        <f t="shared" si="6"/>
        <v/>
      </c>
      <c r="AI40" s="125"/>
      <c r="AJ40" s="33" t="str">
        <f t="shared" si="7"/>
        <v/>
      </c>
      <c r="AK40" s="54" t="str">
        <f t="shared" si="8"/>
        <v/>
      </c>
      <c r="AL40" s="125"/>
      <c r="AM40" s="57" t="str">
        <f t="shared" si="9"/>
        <v/>
      </c>
      <c r="AN40" s="54" t="str">
        <f t="shared" si="10"/>
        <v/>
      </c>
      <c r="AO40" s="55"/>
      <c r="AP40" s="55">
        <f t="shared" si="11"/>
        <v>-2</v>
      </c>
      <c r="AQ40" s="27">
        <f t="shared" si="23"/>
        <v>7</v>
      </c>
      <c r="AR40" s="56" t="str">
        <f t="shared" si="13"/>
        <v>F</v>
      </c>
      <c r="AS40" s="57">
        <f t="shared" si="14"/>
        <v>1</v>
      </c>
      <c r="AT40" s="57">
        <f t="shared" si="15"/>
        <v>0</v>
      </c>
      <c r="AU40" s="27" t="str">
        <f t="shared" si="16"/>
        <v>P</v>
      </c>
      <c r="AV40" s="27" t="str">
        <f t="shared" si="17"/>
        <v>V2</v>
      </c>
      <c r="AW40" s="27">
        <f t="shared" si="18"/>
        <v>0</v>
      </c>
      <c r="AX40" s="27">
        <f t="shared" si="19"/>
        <v>1</v>
      </c>
      <c r="AY40" s="27">
        <f t="shared" si="20"/>
        <v>0</v>
      </c>
      <c r="AZ40" s="145" t="str">
        <f t="shared" si="21"/>
        <v>O</v>
      </c>
      <c r="BA40" s="1"/>
    </row>
    <row r="41" spans="1:53" ht="20.100000000000001" customHeight="1" x14ac:dyDescent="0.2">
      <c r="A41" s="53">
        <f t="shared" si="22"/>
        <v>32</v>
      </c>
      <c r="B41" s="119">
        <v>3341187</v>
      </c>
      <c r="C41" s="53">
        <v>123</v>
      </c>
      <c r="D41" s="28" t="str">
        <f t="shared" si="1"/>
        <v>MIGNOT</v>
      </c>
      <c r="E41" s="29" t="str">
        <f t="shared" si="2"/>
        <v>Eric</v>
      </c>
      <c r="F41" s="19">
        <f t="shared" si="3"/>
        <v>500</v>
      </c>
      <c r="G41" s="205" t="s">
        <v>830</v>
      </c>
      <c r="H41" s="162"/>
      <c r="I41" s="123"/>
      <c r="J41" s="127"/>
      <c r="K41" s="146"/>
      <c r="L41" s="123"/>
      <c r="M41" s="123"/>
      <c r="N41" s="123"/>
      <c r="O41" s="146"/>
      <c r="P41" s="127"/>
      <c r="Q41" s="123"/>
      <c r="R41" s="123"/>
      <c r="S41" s="123"/>
      <c r="T41" s="123"/>
      <c r="U41" s="146"/>
      <c r="V41" s="123"/>
      <c r="W41" s="123"/>
      <c r="X41" s="123"/>
      <c r="Y41" s="123"/>
      <c r="Z41" s="123"/>
      <c r="AA41" s="127"/>
      <c r="AB41" s="123"/>
      <c r="AC41" s="204"/>
      <c r="AD41" s="32">
        <f>IF(B41&lt;&gt;"",IF(AC41="O",VLOOKUP(AS41,cout!$B$3:$F$12,5)-AQ41+(AT41*cout!$D$13)+(AW41*cout!$D$14),VLOOKUP(AS41,cout!$B$3:$F$12,3)-AQ41+(AT41*cout!$D$13)+(AW41*cout!$D$14)),"")</f>
        <v>2</v>
      </c>
      <c r="AE41" s="26" t="str">
        <f t="shared" si="4"/>
        <v>CAM BORDEAUX</v>
      </c>
      <c r="AF41" s="124"/>
      <c r="AG41" s="33" t="str">
        <f t="shared" si="5"/>
        <v/>
      </c>
      <c r="AH41" s="54" t="str">
        <f t="shared" si="6"/>
        <v/>
      </c>
      <c r="AI41" s="125"/>
      <c r="AJ41" s="33" t="str">
        <f t="shared" si="7"/>
        <v/>
      </c>
      <c r="AK41" s="54" t="str">
        <f t="shared" si="8"/>
        <v/>
      </c>
      <c r="AL41" s="125"/>
      <c r="AM41" s="57" t="str">
        <f t="shared" si="9"/>
        <v/>
      </c>
      <c r="AN41" s="54" t="str">
        <f t="shared" si="10"/>
        <v/>
      </c>
      <c r="AO41" s="55"/>
      <c r="AP41" s="55">
        <f t="shared" si="11"/>
        <v>-2</v>
      </c>
      <c r="AQ41" s="27">
        <f t="shared" si="23"/>
        <v>7</v>
      </c>
      <c r="AR41" s="56" t="str">
        <f t="shared" si="13"/>
        <v>M</v>
      </c>
      <c r="AS41" s="57">
        <f t="shared" si="14"/>
        <v>1</v>
      </c>
      <c r="AT41" s="57">
        <f t="shared" si="15"/>
        <v>0</v>
      </c>
      <c r="AU41" s="27" t="str">
        <f t="shared" si="16"/>
        <v>P</v>
      </c>
      <c r="AV41" s="27" t="str">
        <f t="shared" si="17"/>
        <v>V2</v>
      </c>
      <c r="AW41" s="27">
        <f t="shared" si="18"/>
        <v>0</v>
      </c>
      <c r="AX41" s="27">
        <f t="shared" si="19"/>
        <v>1</v>
      </c>
      <c r="AY41" s="27">
        <f t="shared" si="20"/>
        <v>0</v>
      </c>
      <c r="AZ41" s="145" t="str">
        <f t="shared" si="21"/>
        <v>O</v>
      </c>
      <c r="BA41" s="1"/>
    </row>
    <row r="42" spans="1:53" ht="20.100000000000001" customHeight="1" x14ac:dyDescent="0.2">
      <c r="A42" s="53">
        <f t="shared" si="22"/>
        <v>33</v>
      </c>
      <c r="B42" s="119">
        <v>3330029</v>
      </c>
      <c r="C42" s="53">
        <v>128</v>
      </c>
      <c r="D42" s="28" t="str">
        <f t="shared" si="1"/>
        <v>MOREAU</v>
      </c>
      <c r="E42" s="29" t="str">
        <f t="shared" si="2"/>
        <v>Nicolas</v>
      </c>
      <c r="F42" s="19">
        <f t="shared" si="3"/>
        <v>1453</v>
      </c>
      <c r="G42" s="205"/>
      <c r="H42" s="162"/>
      <c r="I42" s="123"/>
      <c r="J42" s="127"/>
      <c r="K42" s="146"/>
      <c r="L42" s="123"/>
      <c r="M42" s="123"/>
      <c r="N42" s="123"/>
      <c r="O42" s="146"/>
      <c r="P42" s="127"/>
      <c r="Q42" s="123" t="s">
        <v>830</v>
      </c>
      <c r="R42" s="123" t="s">
        <v>830</v>
      </c>
      <c r="S42" s="123"/>
      <c r="T42" s="123" t="s">
        <v>830</v>
      </c>
      <c r="U42" s="146"/>
      <c r="V42" s="123"/>
      <c r="W42" s="123"/>
      <c r="X42" s="123"/>
      <c r="Y42" s="123"/>
      <c r="Z42" s="123"/>
      <c r="AA42" s="127"/>
      <c r="AB42" s="123"/>
      <c r="AC42" s="204"/>
      <c r="AD42" s="32">
        <f>IF(B42&lt;&gt;"",IF(AC42="O",VLOOKUP(AS42,cout!$B$3:$F$12,5)-AQ42+(AT42*cout!$D$13)+(AW42*cout!$D$14),VLOOKUP(AS42,cout!$B$3:$F$12,3)-AQ42+(AT42*cout!$D$13)+(AW42*cout!$D$14)),"")</f>
        <v>23</v>
      </c>
      <c r="AE42" s="26" t="str">
        <f t="shared" si="4"/>
        <v>CAM BORDEAUX</v>
      </c>
      <c r="AF42" s="124"/>
      <c r="AG42" s="33" t="str">
        <f t="shared" si="5"/>
        <v/>
      </c>
      <c r="AH42" s="54" t="str">
        <f t="shared" si="6"/>
        <v/>
      </c>
      <c r="AI42" s="125"/>
      <c r="AJ42" s="33" t="str">
        <f t="shared" si="7"/>
        <v/>
      </c>
      <c r="AK42" s="54" t="str">
        <f t="shared" si="8"/>
        <v/>
      </c>
      <c r="AL42" s="125"/>
      <c r="AM42" s="57" t="str">
        <f t="shared" si="9"/>
        <v/>
      </c>
      <c r="AN42" s="54" t="str">
        <f t="shared" si="10"/>
        <v/>
      </c>
      <c r="AO42" s="55"/>
      <c r="AP42" s="55">
        <f t="shared" si="11"/>
        <v>-23</v>
      </c>
      <c r="AQ42" s="27">
        <f t="shared" si="23"/>
        <v>0</v>
      </c>
      <c r="AR42" s="56" t="str">
        <f t="shared" si="13"/>
        <v>M</v>
      </c>
      <c r="AS42" s="57">
        <f t="shared" si="14"/>
        <v>3</v>
      </c>
      <c r="AT42" s="57">
        <f t="shared" si="15"/>
        <v>0</v>
      </c>
      <c r="AU42" s="27" t="str">
        <f t="shared" si="16"/>
        <v>T</v>
      </c>
      <c r="AV42" s="27" t="str">
        <f t="shared" si="17"/>
        <v>J3</v>
      </c>
      <c r="AW42" s="27">
        <f t="shared" si="18"/>
        <v>0</v>
      </c>
      <c r="AX42" s="27">
        <f t="shared" si="19"/>
        <v>0</v>
      </c>
      <c r="AY42" s="27">
        <f t="shared" si="20"/>
        <v>0</v>
      </c>
      <c r="AZ42" s="145" t="str">
        <f t="shared" si="21"/>
        <v>O</v>
      </c>
      <c r="BA42" s="1"/>
    </row>
    <row r="43" spans="1:53" ht="20.100000000000001" customHeight="1" x14ac:dyDescent="0.2">
      <c r="A43" s="53">
        <f t="shared" si="22"/>
        <v>34</v>
      </c>
      <c r="B43" s="119">
        <v>3334541</v>
      </c>
      <c r="C43" s="53">
        <v>129</v>
      </c>
      <c r="D43" s="28" t="str">
        <f t="shared" si="1"/>
        <v>MOREAU</v>
      </c>
      <c r="E43" s="29" t="str">
        <f t="shared" si="2"/>
        <v>Géraldine</v>
      </c>
      <c r="F43" s="19">
        <f t="shared" si="3"/>
        <v>1348</v>
      </c>
      <c r="G43" s="205"/>
      <c r="H43" s="162"/>
      <c r="I43" s="123"/>
      <c r="J43" s="127"/>
      <c r="K43" s="146"/>
      <c r="L43" s="123"/>
      <c r="M43" s="123"/>
      <c r="N43" s="123"/>
      <c r="O43" s="146"/>
      <c r="P43" s="127"/>
      <c r="Q43" s="123" t="s">
        <v>830</v>
      </c>
      <c r="R43" s="123"/>
      <c r="S43" s="123"/>
      <c r="T43" s="123" t="s">
        <v>830</v>
      </c>
      <c r="U43" s="146" t="s">
        <v>830</v>
      </c>
      <c r="V43" s="123"/>
      <c r="W43" s="123"/>
      <c r="X43" s="123"/>
      <c r="Y43" s="123"/>
      <c r="Z43" s="123"/>
      <c r="AA43" s="127"/>
      <c r="AB43" s="123"/>
      <c r="AC43" s="204"/>
      <c r="AD43" s="32">
        <f>IF(B43&lt;&gt;"",IF(AC43="O",VLOOKUP(AS43,cout!$B$3:$F$12,5)-AQ43+(AT43*cout!$D$13)+(AW43*cout!$D$14),VLOOKUP(AS43,cout!$B$3:$F$12,3)-AQ43+(AT43*cout!$D$13)+(AW43*cout!$D$14)),"")</f>
        <v>23</v>
      </c>
      <c r="AE43" s="26" t="str">
        <f t="shared" si="4"/>
        <v>CAM BORDEAUX</v>
      </c>
      <c r="AF43" s="124"/>
      <c r="AG43" s="33" t="str">
        <f t="shared" si="5"/>
        <v/>
      </c>
      <c r="AH43" s="54" t="str">
        <f t="shared" si="6"/>
        <v/>
      </c>
      <c r="AI43" s="125"/>
      <c r="AJ43" s="33" t="str">
        <f t="shared" si="7"/>
        <v/>
      </c>
      <c r="AK43" s="54" t="str">
        <f t="shared" si="8"/>
        <v/>
      </c>
      <c r="AL43" s="125"/>
      <c r="AM43" s="57" t="str">
        <f t="shared" si="9"/>
        <v/>
      </c>
      <c r="AN43" s="54" t="str">
        <f t="shared" si="10"/>
        <v/>
      </c>
      <c r="AO43" s="55"/>
      <c r="AP43" s="55">
        <f t="shared" si="11"/>
        <v>-23</v>
      </c>
      <c r="AQ43" s="27">
        <f t="shared" si="23"/>
        <v>0</v>
      </c>
      <c r="AR43" s="56" t="str">
        <f t="shared" si="13"/>
        <v>F</v>
      </c>
      <c r="AS43" s="57">
        <f t="shared" si="14"/>
        <v>3</v>
      </c>
      <c r="AT43" s="57">
        <f t="shared" si="15"/>
        <v>0</v>
      </c>
      <c r="AU43" s="27" t="str">
        <f t="shared" si="16"/>
        <v>T</v>
      </c>
      <c r="AV43" s="27" t="str">
        <f t="shared" si="17"/>
        <v>V1</v>
      </c>
      <c r="AW43" s="27">
        <f t="shared" si="18"/>
        <v>0</v>
      </c>
      <c r="AX43" s="27">
        <f t="shared" si="19"/>
        <v>0</v>
      </c>
      <c r="AY43" s="27">
        <f t="shared" si="20"/>
        <v>0</v>
      </c>
      <c r="AZ43" s="145" t="str">
        <f t="shared" si="21"/>
        <v>O</v>
      </c>
      <c r="BA43" s="1"/>
    </row>
    <row r="44" spans="1:53" ht="20.100000000000001" customHeight="1" x14ac:dyDescent="0.2">
      <c r="A44" s="53">
        <f t="shared" si="22"/>
        <v>35</v>
      </c>
      <c r="B44" s="119">
        <v>3324058</v>
      </c>
      <c r="C44" s="53">
        <v>134</v>
      </c>
      <c r="D44" s="28" t="str">
        <f t="shared" si="1"/>
        <v>PANNECOUCKE</v>
      </c>
      <c r="E44" s="29" t="str">
        <f t="shared" si="2"/>
        <v>Pierre-robert</v>
      </c>
      <c r="F44" s="19">
        <f t="shared" si="3"/>
        <v>527</v>
      </c>
      <c r="G44" s="205" t="s">
        <v>830</v>
      </c>
      <c r="H44" s="162"/>
      <c r="I44" s="123"/>
      <c r="J44" s="127"/>
      <c r="K44" s="146"/>
      <c r="L44" s="123"/>
      <c r="M44" s="123"/>
      <c r="N44" s="123"/>
      <c r="O44" s="146" t="s">
        <v>830</v>
      </c>
      <c r="P44" s="127"/>
      <c r="Q44" s="123"/>
      <c r="R44" s="123"/>
      <c r="S44" s="123"/>
      <c r="T44" s="123"/>
      <c r="U44" s="146"/>
      <c r="V44" s="123"/>
      <c r="W44" s="123"/>
      <c r="X44" s="123"/>
      <c r="Y44" s="123"/>
      <c r="Z44" s="123" t="s">
        <v>830</v>
      </c>
      <c r="AA44" s="127"/>
      <c r="AB44" s="123"/>
      <c r="AC44" s="204"/>
      <c r="AD44" s="32">
        <f>IF(B44&lt;&gt;"",IF(AC44="O",VLOOKUP(AS44,cout!$B$3:$F$12,5)-AQ44+(AT44*cout!$D$13)+(AW44*cout!$D$14),VLOOKUP(AS44,cout!$B$3:$F$12,3)-AQ44+(AT44*cout!$D$13)+(AW44*cout!$D$14)),"")</f>
        <v>15</v>
      </c>
      <c r="AE44" s="26" t="str">
        <f t="shared" si="4"/>
        <v>CAM BORDEAUX</v>
      </c>
      <c r="AF44" s="124"/>
      <c r="AG44" s="33" t="str">
        <f t="shared" si="5"/>
        <v/>
      </c>
      <c r="AH44" s="54" t="str">
        <f t="shared" si="6"/>
        <v/>
      </c>
      <c r="AI44" s="125"/>
      <c r="AJ44" s="33" t="str">
        <f t="shared" si="7"/>
        <v/>
      </c>
      <c r="AK44" s="54" t="str">
        <f t="shared" si="8"/>
        <v/>
      </c>
      <c r="AL44" s="125"/>
      <c r="AM44" s="57" t="str">
        <f t="shared" si="9"/>
        <v/>
      </c>
      <c r="AN44" s="54" t="str">
        <f t="shared" si="10"/>
        <v/>
      </c>
      <c r="AO44" s="55"/>
      <c r="AP44" s="55">
        <f t="shared" si="11"/>
        <v>-15</v>
      </c>
      <c r="AQ44" s="27">
        <f t="shared" si="23"/>
        <v>7</v>
      </c>
      <c r="AR44" s="56" t="str">
        <f t="shared" si="13"/>
        <v>M</v>
      </c>
      <c r="AS44" s="57">
        <f t="shared" si="14"/>
        <v>2</v>
      </c>
      <c r="AT44" s="57">
        <f t="shared" si="15"/>
        <v>0</v>
      </c>
      <c r="AU44" s="27" t="str">
        <f t="shared" si="16"/>
        <v>T</v>
      </c>
      <c r="AV44" s="27" t="str">
        <f t="shared" si="17"/>
        <v>V2</v>
      </c>
      <c r="AW44" s="27">
        <f t="shared" si="18"/>
        <v>1</v>
      </c>
      <c r="AX44" s="27">
        <f t="shared" si="19"/>
        <v>1</v>
      </c>
      <c r="AY44" s="27">
        <f t="shared" si="20"/>
        <v>0</v>
      </c>
      <c r="AZ44" s="145" t="str">
        <f t="shared" si="21"/>
        <v>O</v>
      </c>
      <c r="BA44" s="1"/>
    </row>
    <row r="45" spans="1:53" ht="20.100000000000001" customHeight="1" x14ac:dyDescent="0.2">
      <c r="A45" s="53">
        <f t="shared" si="22"/>
        <v>36</v>
      </c>
      <c r="B45" s="119">
        <v>3341161</v>
      </c>
      <c r="C45" s="53">
        <v>156</v>
      </c>
      <c r="D45" s="28" t="str">
        <f t="shared" si="1"/>
        <v>RIVOIRE</v>
      </c>
      <c r="E45" s="29" t="str">
        <f t="shared" si="2"/>
        <v>Alexandre</v>
      </c>
      <c r="F45" s="19">
        <f t="shared" si="3"/>
        <v>500</v>
      </c>
      <c r="G45" s="205" t="s">
        <v>830</v>
      </c>
      <c r="H45" s="162"/>
      <c r="I45" s="123"/>
      <c r="J45" s="127"/>
      <c r="K45" s="146"/>
      <c r="L45" s="123"/>
      <c r="M45" s="123"/>
      <c r="N45" s="123"/>
      <c r="O45" s="146"/>
      <c r="P45" s="127"/>
      <c r="Q45" s="123"/>
      <c r="R45" s="123"/>
      <c r="S45" s="123"/>
      <c r="T45" s="123"/>
      <c r="U45" s="146"/>
      <c r="V45" s="123"/>
      <c r="W45" s="123"/>
      <c r="X45" s="123"/>
      <c r="Y45" s="123"/>
      <c r="Z45" s="123"/>
      <c r="AA45" s="127"/>
      <c r="AB45" s="123"/>
      <c r="AC45" s="230" t="s">
        <v>1</v>
      </c>
      <c r="AD45" s="32">
        <f>IF(B45&lt;&gt;"",IF(AND(AC45="O",G45=""),VLOOKUP(AS45,cout!$B$3:$F$12,5)-AQ45+(AT45*cout!$D$13)+(AW45*cout!$D$14),VLOOKUP(AS45,cout!$B$3:$F$12,3)-AQ45+(AT45*cout!$D$13)+(AW45*cout!$D$14)),"")</f>
        <v>2</v>
      </c>
      <c r="AE45" s="26" t="str">
        <f t="shared" si="4"/>
        <v>CAM Bordeaux</v>
      </c>
      <c r="AF45" s="124"/>
      <c r="AG45" s="33" t="str">
        <f t="shared" si="5"/>
        <v/>
      </c>
      <c r="AH45" s="54" t="str">
        <f t="shared" si="6"/>
        <v/>
      </c>
      <c r="AI45" s="125"/>
      <c r="AJ45" s="33" t="str">
        <f t="shared" si="7"/>
        <v/>
      </c>
      <c r="AK45" s="54" t="str">
        <f t="shared" si="8"/>
        <v/>
      </c>
      <c r="AL45" s="125"/>
      <c r="AM45" s="57" t="str">
        <f t="shared" si="9"/>
        <v/>
      </c>
      <c r="AN45" s="54" t="str">
        <f t="shared" si="10"/>
        <v/>
      </c>
      <c r="AO45" s="55"/>
      <c r="AP45" s="55">
        <f t="shared" si="11"/>
        <v>-2</v>
      </c>
      <c r="AQ45" s="27">
        <f t="shared" si="23"/>
        <v>7</v>
      </c>
      <c r="AR45" s="56" t="str">
        <f t="shared" si="13"/>
        <v>M</v>
      </c>
      <c r="AS45" s="57">
        <f t="shared" si="14"/>
        <v>1</v>
      </c>
      <c r="AT45" s="57">
        <f t="shared" si="15"/>
        <v>0</v>
      </c>
      <c r="AU45" s="27" t="str">
        <f t="shared" si="16"/>
        <v>P</v>
      </c>
      <c r="AV45" s="27" t="str">
        <f t="shared" si="17"/>
        <v>S</v>
      </c>
      <c r="AW45" s="27">
        <f t="shared" si="18"/>
        <v>0</v>
      </c>
      <c r="AX45" s="27">
        <f t="shared" si="19"/>
        <v>1</v>
      </c>
      <c r="AY45" s="27">
        <f t="shared" si="20"/>
        <v>0</v>
      </c>
      <c r="AZ45" s="145" t="str">
        <f t="shared" si="21"/>
        <v>O</v>
      </c>
      <c r="BA45" s="1"/>
    </row>
    <row r="46" spans="1:53" ht="20.100000000000001" customHeight="1" x14ac:dyDescent="0.2">
      <c r="A46" s="53">
        <f t="shared" si="22"/>
        <v>37</v>
      </c>
      <c r="B46" s="119">
        <v>3337670</v>
      </c>
      <c r="C46" s="53">
        <v>165</v>
      </c>
      <c r="D46" s="28" t="str">
        <f t="shared" si="1"/>
        <v>SANA</v>
      </c>
      <c r="E46" s="29" t="str">
        <f t="shared" si="2"/>
        <v>Arthur</v>
      </c>
      <c r="F46" s="19">
        <f t="shared" si="3"/>
        <v>771</v>
      </c>
      <c r="G46" s="205"/>
      <c r="H46" s="162" t="s">
        <v>830</v>
      </c>
      <c r="I46" s="123" t="s">
        <v>830</v>
      </c>
      <c r="J46" s="127" t="s">
        <v>830</v>
      </c>
      <c r="K46" s="146"/>
      <c r="L46" s="123"/>
      <c r="M46" s="123"/>
      <c r="N46" s="123"/>
      <c r="O46" s="146"/>
      <c r="P46" s="127"/>
      <c r="Q46" s="123"/>
      <c r="R46" s="123"/>
      <c r="S46" s="123"/>
      <c r="T46" s="123"/>
      <c r="U46" s="146"/>
      <c r="V46" s="123"/>
      <c r="W46" s="123"/>
      <c r="X46" s="123"/>
      <c r="Y46" s="123"/>
      <c r="Z46" s="123"/>
      <c r="AA46" s="127"/>
      <c r="AB46" s="123"/>
      <c r="AC46" s="230" t="s">
        <v>1</v>
      </c>
      <c r="AD46" s="32">
        <f>IF(B46&lt;&gt;"",IF(AC46="O",VLOOKUP(AS46,cout!$B$3:$F$12,5)-AQ46+(AT46*cout!$D$13)+(AW46*cout!$D$14),VLOOKUP(AS46,cout!$B$3:$F$12,3)-AQ46+(AT46*cout!$D$13)+(AW46*cout!$D$14)),"")</f>
        <v>16</v>
      </c>
      <c r="AE46" s="26" t="str">
        <f t="shared" si="4"/>
        <v>CAM BORDEAUX</v>
      </c>
      <c r="AF46" s="124"/>
      <c r="AG46" s="33" t="str">
        <f t="shared" si="5"/>
        <v/>
      </c>
      <c r="AH46" s="54" t="str">
        <f t="shared" si="6"/>
        <v/>
      </c>
      <c r="AI46" s="125"/>
      <c r="AJ46" s="33" t="str">
        <f t="shared" si="7"/>
        <v/>
      </c>
      <c r="AK46" s="54" t="str">
        <f t="shared" si="8"/>
        <v/>
      </c>
      <c r="AL46" s="125"/>
      <c r="AM46" s="57" t="str">
        <f t="shared" si="9"/>
        <v/>
      </c>
      <c r="AN46" s="54" t="str">
        <f t="shared" si="10"/>
        <v/>
      </c>
      <c r="AO46" s="55"/>
      <c r="AP46" s="55">
        <f t="shared" si="11"/>
        <v>-16</v>
      </c>
      <c r="AQ46" s="27">
        <f t="shared" si="23"/>
        <v>4</v>
      </c>
      <c r="AR46" s="56" t="str">
        <f t="shared" si="13"/>
        <v>M</v>
      </c>
      <c r="AS46" s="57">
        <f t="shared" si="14"/>
        <v>3</v>
      </c>
      <c r="AT46" s="57">
        <f t="shared" si="15"/>
        <v>0</v>
      </c>
      <c r="AU46" s="27" t="str">
        <f t="shared" si="16"/>
        <v>T</v>
      </c>
      <c r="AV46" s="27" t="str">
        <f t="shared" si="17"/>
        <v>M2</v>
      </c>
      <c r="AW46" s="27">
        <f t="shared" si="18"/>
        <v>0</v>
      </c>
      <c r="AX46" s="27">
        <f t="shared" si="19"/>
        <v>0</v>
      </c>
      <c r="AY46" s="27">
        <f t="shared" si="20"/>
        <v>0</v>
      </c>
      <c r="AZ46" s="145" t="str">
        <f t="shared" si="21"/>
        <v>O</v>
      </c>
      <c r="BA46" s="1"/>
    </row>
    <row r="47" spans="1:53" ht="20.100000000000001" customHeight="1" x14ac:dyDescent="0.2">
      <c r="A47" s="53">
        <f t="shared" si="22"/>
        <v>38</v>
      </c>
      <c r="B47" s="119">
        <v>3337937</v>
      </c>
      <c r="C47" s="53">
        <v>169</v>
      </c>
      <c r="D47" s="28" t="str">
        <f t="shared" si="1"/>
        <v>SHIINA</v>
      </c>
      <c r="E47" s="29" t="str">
        <f t="shared" si="2"/>
        <v>Akihiro</v>
      </c>
      <c r="F47" s="19">
        <f t="shared" si="3"/>
        <v>500</v>
      </c>
      <c r="G47" s="205"/>
      <c r="H47" s="162" t="s">
        <v>830</v>
      </c>
      <c r="I47" s="123"/>
      <c r="J47" s="127"/>
      <c r="K47" s="146"/>
      <c r="L47" s="123"/>
      <c r="M47" s="123"/>
      <c r="N47" s="123"/>
      <c r="O47" s="146"/>
      <c r="P47" s="127"/>
      <c r="Q47" s="123"/>
      <c r="R47" s="123"/>
      <c r="S47" s="123"/>
      <c r="T47" s="123"/>
      <c r="U47" s="146"/>
      <c r="V47" s="123"/>
      <c r="W47" s="123"/>
      <c r="X47" s="123"/>
      <c r="Y47" s="123"/>
      <c r="Z47" s="123"/>
      <c r="AA47" s="127"/>
      <c r="AB47" s="123"/>
      <c r="AC47" s="204"/>
      <c r="AD47" s="32">
        <f>IF(B47&lt;&gt;"",IF(AC47="O",VLOOKUP(AS47,cout!$B$3:$F$12,5)-AQ47+(AT47*cout!$D$13)+(AW47*cout!$D$14),VLOOKUP(AS47,cout!$B$3:$F$12,3)-AQ47+(AT47*cout!$D$13)+(AW47*cout!$D$14)),"")</f>
        <v>5</v>
      </c>
      <c r="AE47" s="26" t="str">
        <f t="shared" si="4"/>
        <v>CAM BORDEAUX</v>
      </c>
      <c r="AF47" s="124"/>
      <c r="AG47" s="33" t="str">
        <f t="shared" si="5"/>
        <v/>
      </c>
      <c r="AH47" s="54" t="str">
        <f t="shared" si="6"/>
        <v/>
      </c>
      <c r="AI47" s="125"/>
      <c r="AJ47" s="33" t="str">
        <f t="shared" si="7"/>
        <v/>
      </c>
      <c r="AK47" s="54" t="str">
        <f t="shared" si="8"/>
        <v/>
      </c>
      <c r="AL47" s="125"/>
      <c r="AM47" s="57" t="str">
        <f t="shared" si="9"/>
        <v/>
      </c>
      <c r="AN47" s="54" t="str">
        <f t="shared" si="10"/>
        <v/>
      </c>
      <c r="AO47" s="55"/>
      <c r="AP47" s="55">
        <f t="shared" si="11"/>
        <v>-5</v>
      </c>
      <c r="AQ47" s="27">
        <f t="shared" si="23"/>
        <v>4</v>
      </c>
      <c r="AR47" s="56" t="str">
        <f t="shared" si="13"/>
        <v>M</v>
      </c>
      <c r="AS47" s="57">
        <f t="shared" si="14"/>
        <v>1</v>
      </c>
      <c r="AT47" s="57">
        <f t="shared" si="15"/>
        <v>0</v>
      </c>
      <c r="AU47" s="27" t="str">
        <f t="shared" si="16"/>
        <v>T</v>
      </c>
      <c r="AV47" s="27" t="str">
        <f t="shared" si="17"/>
        <v>B1</v>
      </c>
      <c r="AW47" s="27">
        <f t="shared" si="18"/>
        <v>0</v>
      </c>
      <c r="AX47" s="27">
        <f t="shared" si="19"/>
        <v>0</v>
      </c>
      <c r="AY47" s="27">
        <f t="shared" si="20"/>
        <v>0</v>
      </c>
      <c r="AZ47" s="145" t="str">
        <f t="shared" si="21"/>
        <v>O</v>
      </c>
      <c r="BA47" s="1"/>
    </row>
    <row r="48" spans="1:53" ht="15.75" x14ac:dyDescent="0.2">
      <c r="A48" s="53" t="e">
        <f>+#REF!+1</f>
        <v>#REF!</v>
      </c>
      <c r="B48" s="119"/>
      <c r="C48" s="53"/>
      <c r="D48" s="28" t="str">
        <f t="shared" si="1"/>
        <v/>
      </c>
      <c r="E48" s="29" t="str">
        <f t="shared" si="2"/>
        <v/>
      </c>
      <c r="F48" s="19" t="str">
        <f t="shared" si="3"/>
        <v/>
      </c>
      <c r="G48" s="205"/>
      <c r="H48" s="162"/>
      <c r="I48" s="123"/>
      <c r="J48" s="127"/>
      <c r="K48" s="146"/>
      <c r="L48" s="123"/>
      <c r="M48" s="123"/>
      <c r="N48" s="123"/>
      <c r="O48" s="146"/>
      <c r="P48" s="127"/>
      <c r="Q48" s="123"/>
      <c r="R48" s="123"/>
      <c r="S48" s="123"/>
      <c r="T48" s="123"/>
      <c r="U48" s="146"/>
      <c r="V48" s="123"/>
      <c r="W48" s="123"/>
      <c r="X48" s="123"/>
      <c r="Y48" s="123"/>
      <c r="Z48" s="123"/>
      <c r="AA48" s="127"/>
      <c r="AB48" s="123"/>
      <c r="AC48" s="204"/>
      <c r="AD48" s="32" t="str">
        <f>IF(B48&lt;&gt;"",IF(AC48="O",VLOOKUP(AS48,cout!$B$3:$F$12,5)-AQ48+(AT48*cout!$D$13)+(AW48*cout!$D$14),VLOOKUP(AS48,cout!$B$3:$F$12,3)-AQ48+(AT48*cout!$D$13)+(AW48*cout!$D$14)),"")</f>
        <v/>
      </c>
      <c r="AE48" s="26" t="str">
        <f t="shared" si="4"/>
        <v/>
      </c>
      <c r="AF48" s="124"/>
      <c r="AG48" s="33" t="str">
        <f t="shared" si="5"/>
        <v/>
      </c>
      <c r="AH48" s="54" t="str">
        <f t="shared" si="6"/>
        <v/>
      </c>
      <c r="AI48" s="125"/>
      <c r="AJ48" s="33" t="str">
        <f t="shared" si="7"/>
        <v/>
      </c>
      <c r="AK48" s="54" t="str">
        <f t="shared" si="8"/>
        <v/>
      </c>
      <c r="AL48" s="125"/>
      <c r="AM48" s="57" t="str">
        <f t="shared" si="9"/>
        <v/>
      </c>
      <c r="AN48" s="54" t="str">
        <f t="shared" si="10"/>
        <v/>
      </c>
      <c r="AO48" s="55"/>
      <c r="AP48" s="55" t="str">
        <f t="shared" si="11"/>
        <v/>
      </c>
      <c r="AQ48" s="27" t="str">
        <f t="shared" si="23"/>
        <v/>
      </c>
      <c r="AR48" s="56" t="str">
        <f t="shared" si="13"/>
        <v/>
      </c>
      <c r="AS48" s="57">
        <f t="shared" si="14"/>
        <v>0</v>
      </c>
      <c r="AT48" s="57">
        <f t="shared" si="15"/>
        <v>0</v>
      </c>
      <c r="AU48" s="27" t="str">
        <f t="shared" si="16"/>
        <v/>
      </c>
      <c r="AV48" s="27" t="str">
        <f t="shared" si="17"/>
        <v/>
      </c>
      <c r="AW48" s="27">
        <f t="shared" si="18"/>
        <v>0</v>
      </c>
      <c r="AX48" s="27">
        <f t="shared" si="19"/>
        <v>0</v>
      </c>
      <c r="AY48" s="27">
        <f t="shared" si="20"/>
        <v>0</v>
      </c>
      <c r="AZ48" s="145" t="str">
        <f t="shared" si="21"/>
        <v/>
      </c>
      <c r="BA48" s="1"/>
    </row>
    <row r="49" spans="1:53" ht="15.75" x14ac:dyDescent="0.2">
      <c r="A49" s="53" t="e">
        <f t="shared" ref="A49:A51" si="24">+A48+1</f>
        <v>#REF!</v>
      </c>
      <c r="B49" s="119"/>
      <c r="C49" s="53"/>
      <c r="D49" s="28" t="str">
        <f t="shared" si="1"/>
        <v/>
      </c>
      <c r="E49" s="29" t="str">
        <f t="shared" si="2"/>
        <v/>
      </c>
      <c r="F49" s="19" t="str">
        <f t="shared" si="3"/>
        <v/>
      </c>
      <c r="G49" s="205"/>
      <c r="H49" s="162"/>
      <c r="I49" s="123"/>
      <c r="J49" s="127"/>
      <c r="K49" s="146"/>
      <c r="L49" s="123"/>
      <c r="M49" s="123"/>
      <c r="N49" s="123"/>
      <c r="O49" s="146"/>
      <c r="P49" s="127"/>
      <c r="Q49" s="123"/>
      <c r="R49" s="123"/>
      <c r="S49" s="123"/>
      <c r="T49" s="123"/>
      <c r="U49" s="146"/>
      <c r="V49" s="123"/>
      <c r="W49" s="123"/>
      <c r="X49" s="123"/>
      <c r="Y49" s="123"/>
      <c r="Z49" s="123"/>
      <c r="AA49" s="127"/>
      <c r="AB49" s="123"/>
      <c r="AC49" s="204"/>
      <c r="AD49" s="32" t="str">
        <f>IF(B49&lt;&gt;"",IF(AC49="O",VLOOKUP(AS49,cout!$B$3:$F$12,5)-AQ49+(AT49*cout!$D$13)+(AW49*cout!$D$14),VLOOKUP(AS49,cout!$B$3:$F$12,3)-AQ49+(AT49*cout!$D$13)+(AW49*cout!$D$14)),"")</f>
        <v/>
      </c>
      <c r="AE49" s="26" t="str">
        <f t="shared" si="4"/>
        <v/>
      </c>
      <c r="AF49" s="124"/>
      <c r="AG49" s="33" t="str">
        <f t="shared" si="5"/>
        <v/>
      </c>
      <c r="AH49" s="54" t="str">
        <f t="shared" si="6"/>
        <v/>
      </c>
      <c r="AI49" s="125"/>
      <c r="AJ49" s="33" t="str">
        <f t="shared" si="7"/>
        <v/>
      </c>
      <c r="AK49" s="54" t="str">
        <f t="shared" si="8"/>
        <v/>
      </c>
      <c r="AL49" s="125"/>
      <c r="AM49" s="57" t="str">
        <f t="shared" si="9"/>
        <v/>
      </c>
      <c r="AN49" s="54" t="str">
        <f t="shared" si="10"/>
        <v/>
      </c>
      <c r="AO49" s="55"/>
      <c r="AP49" s="55" t="str">
        <f t="shared" si="11"/>
        <v/>
      </c>
      <c r="AQ49" s="27" t="str">
        <f t="shared" si="23"/>
        <v/>
      </c>
      <c r="AR49" s="56" t="str">
        <f t="shared" si="13"/>
        <v/>
      </c>
      <c r="AS49" s="57">
        <f t="shared" si="14"/>
        <v>0</v>
      </c>
      <c r="AT49" s="57">
        <f t="shared" si="15"/>
        <v>0</v>
      </c>
      <c r="AU49" s="27" t="str">
        <f t="shared" si="16"/>
        <v/>
      </c>
      <c r="AV49" s="27" t="str">
        <f t="shared" si="17"/>
        <v/>
      </c>
      <c r="AW49" s="27">
        <f t="shared" si="18"/>
        <v>0</v>
      </c>
      <c r="AX49" s="27">
        <f t="shared" si="19"/>
        <v>0</v>
      </c>
      <c r="AY49" s="27">
        <f t="shared" si="20"/>
        <v>0</v>
      </c>
      <c r="AZ49" s="145" t="str">
        <f t="shared" si="21"/>
        <v/>
      </c>
      <c r="BA49" s="1"/>
    </row>
    <row r="50" spans="1:53" ht="15.75" x14ac:dyDescent="0.2">
      <c r="A50" s="53" t="e">
        <f t="shared" si="24"/>
        <v>#REF!</v>
      </c>
      <c r="B50" s="119"/>
      <c r="C50" s="53"/>
      <c r="D50" s="28" t="str">
        <f t="shared" si="1"/>
        <v/>
      </c>
      <c r="E50" s="29" t="str">
        <f t="shared" si="2"/>
        <v/>
      </c>
      <c r="F50" s="19" t="str">
        <f t="shared" si="3"/>
        <v/>
      </c>
      <c r="G50" s="205"/>
      <c r="H50" s="162"/>
      <c r="I50" s="123"/>
      <c r="J50" s="127"/>
      <c r="K50" s="146"/>
      <c r="L50" s="123"/>
      <c r="M50" s="123"/>
      <c r="N50" s="123"/>
      <c r="O50" s="146"/>
      <c r="P50" s="127"/>
      <c r="Q50" s="123"/>
      <c r="R50" s="123"/>
      <c r="S50" s="123"/>
      <c r="T50" s="123"/>
      <c r="U50" s="146"/>
      <c r="V50" s="123"/>
      <c r="W50" s="123"/>
      <c r="X50" s="123"/>
      <c r="Y50" s="123"/>
      <c r="Z50" s="123"/>
      <c r="AA50" s="127"/>
      <c r="AB50" s="123"/>
      <c r="AC50" s="204"/>
      <c r="AD50" s="32" t="str">
        <f>IF(B50&lt;&gt;"",IF(AC50="O",VLOOKUP(AS50,cout!$B$3:$F$12,5)-AQ50+(AT50*cout!$D$13)+(AW50*cout!$D$14),VLOOKUP(AS50,cout!$B$3:$F$12,3)-AQ50+(AT50*cout!$D$13)+(AW50*cout!$D$14)),"")</f>
        <v/>
      </c>
      <c r="AE50" s="26" t="str">
        <f t="shared" si="4"/>
        <v/>
      </c>
      <c r="AF50" s="124"/>
      <c r="AG50" s="33" t="str">
        <f t="shared" si="5"/>
        <v/>
      </c>
      <c r="AH50" s="54" t="str">
        <f t="shared" si="6"/>
        <v/>
      </c>
      <c r="AI50" s="125"/>
      <c r="AJ50" s="33" t="str">
        <f t="shared" si="7"/>
        <v/>
      </c>
      <c r="AK50" s="54" t="str">
        <f t="shared" si="8"/>
        <v/>
      </c>
      <c r="AL50" s="125"/>
      <c r="AM50" s="57" t="str">
        <f t="shared" si="9"/>
        <v/>
      </c>
      <c r="AN50" s="54" t="str">
        <f t="shared" si="10"/>
        <v/>
      </c>
      <c r="AO50" s="55"/>
      <c r="AP50" s="55" t="str">
        <f t="shared" si="11"/>
        <v/>
      </c>
      <c r="AQ50" s="27" t="str">
        <f t="shared" si="23"/>
        <v/>
      </c>
      <c r="AR50" s="56" t="str">
        <f t="shared" si="13"/>
        <v/>
      </c>
      <c r="AS50" s="57">
        <f t="shared" si="14"/>
        <v>0</v>
      </c>
      <c r="AT50" s="57">
        <f t="shared" si="15"/>
        <v>0</v>
      </c>
      <c r="AU50" s="27" t="str">
        <f t="shared" si="16"/>
        <v/>
      </c>
      <c r="AV50" s="27" t="str">
        <f t="shared" si="17"/>
        <v/>
      </c>
      <c r="AW50" s="27">
        <f t="shared" si="18"/>
        <v>0</v>
      </c>
      <c r="AX50" s="27">
        <f t="shared" si="19"/>
        <v>0</v>
      </c>
      <c r="AY50" s="27">
        <f t="shared" si="20"/>
        <v>0</v>
      </c>
      <c r="AZ50" s="145" t="str">
        <f t="shared" si="21"/>
        <v/>
      </c>
      <c r="BA50" s="1"/>
    </row>
    <row r="51" spans="1:53" ht="15.75" x14ac:dyDescent="0.2">
      <c r="A51" s="53" t="e">
        <f t="shared" si="24"/>
        <v>#REF!</v>
      </c>
      <c r="B51" s="119"/>
      <c r="C51" s="53"/>
      <c r="D51" s="28" t="str">
        <f t="shared" si="1"/>
        <v/>
      </c>
      <c r="E51" s="29" t="str">
        <f t="shared" si="2"/>
        <v/>
      </c>
      <c r="F51" s="19" t="str">
        <f t="shared" si="3"/>
        <v/>
      </c>
      <c r="G51" s="205"/>
      <c r="H51" s="162"/>
      <c r="I51" s="123"/>
      <c r="J51" s="127"/>
      <c r="K51" s="146"/>
      <c r="L51" s="123"/>
      <c r="M51" s="123"/>
      <c r="N51" s="123"/>
      <c r="O51" s="146"/>
      <c r="P51" s="127"/>
      <c r="Q51" s="123"/>
      <c r="R51" s="123"/>
      <c r="S51" s="123"/>
      <c r="T51" s="123"/>
      <c r="U51" s="146"/>
      <c r="V51" s="123"/>
      <c r="W51" s="123"/>
      <c r="X51" s="123"/>
      <c r="Y51" s="123"/>
      <c r="Z51" s="123"/>
      <c r="AA51" s="127"/>
      <c r="AB51" s="123"/>
      <c r="AC51" s="204"/>
      <c r="AD51" s="32" t="str">
        <f>IF(B51&lt;&gt;"",IF(AC51="O",VLOOKUP(AS51,cout!$B$3:$F$12,5)-AQ51+(AT51*cout!$D$13)+(AW51*cout!$D$14),VLOOKUP(AS51,cout!$B$3:$F$12,3)-AQ51+(AT51*cout!$D$13)+(AW51*cout!$D$14)),"")</f>
        <v/>
      </c>
      <c r="AE51" s="26" t="str">
        <f t="shared" si="4"/>
        <v/>
      </c>
      <c r="AF51" s="124"/>
      <c r="AG51" s="33" t="str">
        <f t="shared" si="5"/>
        <v/>
      </c>
      <c r="AH51" s="54" t="str">
        <f t="shared" si="6"/>
        <v/>
      </c>
      <c r="AI51" s="125"/>
      <c r="AJ51" s="33" t="str">
        <f t="shared" si="7"/>
        <v/>
      </c>
      <c r="AK51" s="54" t="str">
        <f t="shared" si="8"/>
        <v/>
      </c>
      <c r="AL51" s="125"/>
      <c r="AM51" s="57" t="str">
        <f t="shared" si="9"/>
        <v/>
      </c>
      <c r="AN51" s="54" t="str">
        <f t="shared" si="10"/>
        <v/>
      </c>
      <c r="AO51" s="55"/>
      <c r="AP51" s="55" t="str">
        <f t="shared" si="11"/>
        <v/>
      </c>
      <c r="AQ51" s="27" t="str">
        <f t="shared" si="23"/>
        <v/>
      </c>
      <c r="AR51" s="56" t="str">
        <f t="shared" si="13"/>
        <v/>
      </c>
      <c r="AS51" s="57">
        <f t="shared" si="14"/>
        <v>0</v>
      </c>
      <c r="AT51" s="57">
        <f t="shared" si="15"/>
        <v>0</v>
      </c>
      <c r="AU51" s="27" t="str">
        <f t="shared" si="16"/>
        <v/>
      </c>
      <c r="AV51" s="27" t="str">
        <f t="shared" si="17"/>
        <v/>
      </c>
      <c r="AW51" s="27">
        <f t="shared" si="18"/>
        <v>0</v>
      </c>
      <c r="AX51" s="27">
        <f t="shared" si="19"/>
        <v>0</v>
      </c>
      <c r="AY51" s="27">
        <f t="shared" si="20"/>
        <v>0</v>
      </c>
      <c r="AZ51" s="145" t="str">
        <f t="shared" si="21"/>
        <v/>
      </c>
      <c r="BA51" s="1"/>
    </row>
    <row r="52" spans="1:53" x14ac:dyDescent="0.2">
      <c r="C52" s="210" t="s">
        <v>780</v>
      </c>
    </row>
    <row r="56" spans="1:53" x14ac:dyDescent="0.2">
      <c r="B56" s="210"/>
      <c r="D56" s="210"/>
    </row>
    <row r="57" spans="1:53" x14ac:dyDescent="0.2">
      <c r="D57" s="210"/>
    </row>
    <row r="58" spans="1:53" x14ac:dyDescent="0.2">
      <c r="B58" s="210"/>
      <c r="D58" s="210"/>
    </row>
    <row r="59" spans="1:53" x14ac:dyDescent="0.2">
      <c r="B59" s="210"/>
    </row>
    <row r="61" spans="1:53" x14ac:dyDescent="0.2">
      <c r="B61" s="210"/>
      <c r="E61" s="234"/>
    </row>
  </sheetData>
  <autoFilter ref="G7:AB52"/>
  <sortState ref="B10:AZ509">
    <sortCondition descending="1" ref="AZ10:AZ509"/>
    <sortCondition ref="D10:D509"/>
  </sortState>
  <mergeCells count="36">
    <mergeCell ref="AF3:AH3"/>
    <mergeCell ref="AI8:AK8"/>
    <mergeCell ref="AL8:AN8"/>
    <mergeCell ref="Q7:Q9"/>
    <mergeCell ref="R7:R9"/>
    <mergeCell ref="S7:S9"/>
    <mergeCell ref="T7:T9"/>
    <mergeCell ref="U7:U9"/>
    <mergeCell ref="AC7:AC9"/>
    <mergeCell ref="AD7:AD9"/>
    <mergeCell ref="AF8:AH8"/>
    <mergeCell ref="X7:X9"/>
    <mergeCell ref="Y7:Y9"/>
    <mergeCell ref="Z7:Z9"/>
    <mergeCell ref="AA7:AA9"/>
    <mergeCell ref="AB7:AB9"/>
    <mergeCell ref="B5:C5"/>
    <mergeCell ref="G7:G9"/>
    <mergeCell ref="H7:H9"/>
    <mergeCell ref="I7:I9"/>
    <mergeCell ref="J7:J9"/>
    <mergeCell ref="B6:C6"/>
    <mergeCell ref="B7:C7"/>
    <mergeCell ref="D8:F8"/>
    <mergeCell ref="E1:F1"/>
    <mergeCell ref="H3:O3"/>
    <mergeCell ref="V3:AB3"/>
    <mergeCell ref="P3:U3"/>
    <mergeCell ref="P7:P9"/>
    <mergeCell ref="L7:L9"/>
    <mergeCell ref="M7:M9"/>
    <mergeCell ref="N7:N9"/>
    <mergeCell ref="O7:O9"/>
    <mergeCell ref="V7:V9"/>
    <mergeCell ref="W7:W9"/>
    <mergeCell ref="K7:K9"/>
  </mergeCells>
  <conditionalFormatting sqref="P10:P21 P23:P51">
    <cfRule type="expression" dxfId="50" priority="263" stopIfTrue="1">
      <formula>IF($F10&lt;&gt;"",$F10&gt;1399)</formula>
    </cfRule>
  </conditionalFormatting>
  <conditionalFormatting sqref="L10:L51">
    <cfRule type="expression" dxfId="49" priority="264" stopIfTrue="1">
      <formula>IF($F10&lt;&gt;"",$F10&gt;1099)</formula>
    </cfRule>
  </conditionalFormatting>
  <conditionalFormatting sqref="F10:F51">
    <cfRule type="expression" dxfId="48" priority="265" stopIfTrue="1">
      <formula>IF($AU10&lt;&gt;"",$AU10="P")</formula>
    </cfRule>
  </conditionalFormatting>
  <conditionalFormatting sqref="Q10:Q51">
    <cfRule type="expression" dxfId="47" priority="267" stopIfTrue="1">
      <formula>IF($F10&lt;&gt;"",$F10&gt;1599)</formula>
    </cfRule>
  </conditionalFormatting>
  <conditionalFormatting sqref="R10:R51 X11:X51">
    <cfRule type="expression" dxfId="46" priority="268" stopIfTrue="1">
      <formula>IF($F10&lt;&gt;"",$F10&gt;2048)</formula>
    </cfRule>
  </conditionalFormatting>
  <conditionalFormatting sqref="AA10:AA51">
    <cfRule type="expression" dxfId="45" priority="269" stopIfTrue="1">
      <formula>IF($AR10&lt;&gt;"",$AR10="M")</formula>
    </cfRule>
  </conditionalFormatting>
  <conditionalFormatting sqref="D10 D14:D51">
    <cfRule type="containsText" dxfId="44" priority="261" stopIfTrue="1" operator="containsText" text="DOUBLON DEJA SAISI">
      <formula>NOT(ISERROR(SEARCH("DOUBLON DEJA SAISI",D10)))</formula>
    </cfRule>
  </conditionalFormatting>
  <conditionalFormatting sqref="AI10:AI21 AL10:AL21 AI48:AI51 AL48:AL51">
    <cfRule type="cellIs" dxfId="43" priority="260" stopIfTrue="1" operator="equal">
      <formula>"DOUBLON DEJA SAISI"</formula>
    </cfRule>
  </conditionalFormatting>
  <conditionalFormatting sqref="AL21 AL48:AL51">
    <cfRule type="cellIs" dxfId="42" priority="255" stopIfTrue="1" operator="equal">
      <formula>"DOUBLON DEJA SAISI"</formula>
    </cfRule>
    <cfRule type="expression" dxfId="41" priority="256" stopIfTrue="1">
      <formula>#REF!="X"</formula>
    </cfRule>
  </conditionalFormatting>
  <conditionalFormatting sqref="T21:T51">
    <cfRule type="expression" dxfId="40" priority="259" stopIfTrue="1">
      <formula>IF($F21&lt;&gt;"",$F21&gt;1699)</formula>
    </cfRule>
  </conditionalFormatting>
  <conditionalFormatting sqref="J11:J51">
    <cfRule type="expression" dxfId="39" priority="253" stopIfTrue="1">
      <formula>IF($F11&lt;&gt;"",$F11&gt;1199)</formula>
    </cfRule>
  </conditionalFormatting>
  <conditionalFormatting sqref="J10">
    <cfRule type="expression" dxfId="38" priority="252" stopIfTrue="1">
      <formula>IF($F10&lt;&gt;"",$F10&gt;1199)</formula>
    </cfRule>
  </conditionalFormatting>
  <conditionalFormatting sqref="G10:G51">
    <cfRule type="expression" dxfId="37" priority="251" stopIfTrue="1">
      <formula>IF($AU10&lt;&gt;"",$AU10="T")</formula>
    </cfRule>
  </conditionalFormatting>
  <conditionalFormatting sqref="G11">
    <cfRule type="expression" dxfId="36" priority="250" stopIfTrue="1">
      <formula>IF($AU11&lt;&gt;"",$AU11="T")</formula>
    </cfRule>
  </conditionalFormatting>
  <conditionalFormatting sqref="X10">
    <cfRule type="expression" dxfId="35" priority="249" stopIfTrue="1">
      <formula>IF($F10&lt;&gt;"",$F10&gt;2048)</formula>
    </cfRule>
  </conditionalFormatting>
  <conditionalFormatting sqref="V10:V51">
    <cfRule type="expression" dxfId="34" priority="248" stopIfTrue="1">
      <formula>IF($F10&lt;&gt;"",$F10&gt;1799)</formula>
    </cfRule>
  </conditionalFormatting>
  <conditionalFormatting sqref="W10:W51">
    <cfRule type="expression" dxfId="33" priority="247" stopIfTrue="1">
      <formula>IF($F10&lt;&gt;"",$F10&gt;2199)</formula>
    </cfRule>
  </conditionalFormatting>
  <conditionalFormatting sqref="N10:N51">
    <cfRule type="expression" dxfId="32" priority="246" stopIfTrue="1">
      <formula>IF($F10&lt;&gt;"",$F10&gt;1299)</formula>
    </cfRule>
  </conditionalFormatting>
  <conditionalFormatting sqref="Q10">
    <cfRule type="expression" dxfId="31" priority="245" stopIfTrue="1">
      <formula>IF($F10&lt;&gt;"",$F10&gt;1599)</formula>
    </cfRule>
  </conditionalFormatting>
  <conditionalFormatting sqref="AI10:AI51">
    <cfRule type="expression" dxfId="30" priority="270" stopIfTrue="1">
      <formula>$K10="X"</formula>
    </cfRule>
  </conditionalFormatting>
  <conditionalFormatting sqref="AF21 AF48:AF51">
    <cfRule type="expression" dxfId="29" priority="271" stopIfTrue="1">
      <formula>$M21="x"</formula>
    </cfRule>
  </conditionalFormatting>
  <conditionalFormatting sqref="AL10:AL21 AL23:AL51">
    <cfRule type="expression" dxfId="28" priority="272" stopIfTrue="1">
      <formula>$Y10="X"</formula>
    </cfRule>
  </conditionalFormatting>
  <conditionalFormatting sqref="M10:M51">
    <cfRule type="expression" dxfId="27" priority="244" stopIfTrue="1">
      <formula>IF($F10&lt;&gt;"",$F10&gt;1499)</formula>
    </cfRule>
  </conditionalFormatting>
  <conditionalFormatting sqref="T10:T51">
    <cfRule type="expression" dxfId="26" priority="243" stopIfTrue="1">
      <formula>IF($F10&lt;&gt;"",$F10&gt;1699)</formula>
    </cfRule>
  </conditionalFormatting>
  <conditionalFormatting sqref="AF10:AF51">
    <cfRule type="expression" dxfId="25" priority="690" stopIfTrue="1">
      <formula>$S10="x"</formula>
    </cfRule>
  </conditionalFormatting>
  <conditionalFormatting sqref="H10:I51">
    <cfRule type="expression" dxfId="24" priority="691">
      <formula>IF($F10&lt;&gt;"",$F10&gt;999)</formula>
    </cfRule>
  </conditionalFormatting>
  <conditionalFormatting sqref="AI22:AI47 AL23:AL47">
    <cfRule type="cellIs" dxfId="23" priority="229" stopIfTrue="1" operator="equal">
      <formula>"DOUBLON DEJA SAISI"</formula>
    </cfRule>
  </conditionalFormatting>
  <conditionalFormatting sqref="AL23:AL47">
    <cfRule type="cellIs" dxfId="22" priority="224" stopIfTrue="1" operator="equal">
      <formula>"DOUBLON DEJA SAISI"</formula>
    </cfRule>
    <cfRule type="expression" dxfId="21" priority="225" stopIfTrue="1">
      <formula>#REF!="X"</formula>
    </cfRule>
  </conditionalFormatting>
  <conditionalFormatting sqref="H10:H51">
    <cfRule type="expression" dxfId="20" priority="214">
      <formula>AND($B10&lt;&gt;"",COUNTIF($AV10,"M*")+COUNTIF($AV10,"B*") + COUNTIF($AV10,"P*")=0)</formula>
    </cfRule>
  </conditionalFormatting>
  <conditionalFormatting sqref="P22">
    <cfRule type="expression" dxfId="19" priority="159" stopIfTrue="1">
      <formula>IF($F22&lt;&gt;"",$F22&gt;1399)</formula>
    </cfRule>
  </conditionalFormatting>
  <conditionalFormatting sqref="AL22">
    <cfRule type="cellIs" dxfId="18" priority="157" stopIfTrue="1" operator="equal">
      <formula>"DOUBLON DEJA SAISI"</formula>
    </cfRule>
  </conditionalFormatting>
  <conditionalFormatting sqref="AL22">
    <cfRule type="cellIs" dxfId="17" priority="155" stopIfTrue="1" operator="equal">
      <formula>"DOUBLON DEJA SAISI"</formula>
    </cfRule>
    <cfRule type="expression" dxfId="16" priority="156" stopIfTrue="1">
      <formula>#REF!="X"</formula>
    </cfRule>
  </conditionalFormatting>
  <conditionalFormatting sqref="AL22">
    <cfRule type="expression" dxfId="15" priority="158" stopIfTrue="1">
      <formula>$Y22="X"</formula>
    </cfRule>
  </conditionalFormatting>
  <conditionalFormatting sqref="D11:D13">
    <cfRule type="containsText" dxfId="14" priority="154" stopIfTrue="1" operator="containsText" text="DOUBLON DEJA SAISI">
      <formula>NOT(ISERROR(SEARCH("DOUBLON DEJA SAISI",D11)))</formula>
    </cfRule>
  </conditionalFormatting>
  <conditionalFormatting sqref="H10:AB51">
    <cfRule type="expression" dxfId="13" priority="152">
      <formula>IF($AU10&lt;&gt;"",$AU10="P")</formula>
    </cfRule>
  </conditionalFormatting>
  <printOptions horizontalCentered="1" verticalCentered="1"/>
  <pageMargins left="0" right="0" top="0.15748031496062992" bottom="0" header="0.31496062992125984" footer="0.31496062992125984"/>
  <pageSetup paperSize="8" scale="69" orientation="landscape" r:id="rId1"/>
  <colBreaks count="1" manualBreakCount="1">
    <brk id="40" min="2" max="189" man="1"/>
  </colBreaks>
  <ignoredErrors>
    <ignoredError sqref="B7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5" r:id="rId4" name="Button 3">
              <controlPr defaultSize="0" print="0" autoFill="0" autoPict="0" macro="[0]!pdf_new">
                <anchor moveWithCells="1" sizeWithCells="1">
                  <from>
                    <xdr:col>0</xdr:col>
                    <xdr:colOff>266700</xdr:colOff>
                    <xdr:row>2</xdr:row>
                    <xdr:rowOff>133350</xdr:rowOff>
                  </from>
                  <to>
                    <xdr:col>3</xdr:col>
                    <xdr:colOff>352425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5" name="Button 4">
              <controlPr defaultSize="0" print="0" autoFill="0" autoPict="0" macro="[0]!tri_engagés">
                <anchor moveWithCells="1" sizeWithCells="1">
                  <from>
                    <xdr:col>1</xdr:col>
                    <xdr:colOff>19050</xdr:colOff>
                    <xdr:row>0</xdr:row>
                    <xdr:rowOff>9525</xdr:rowOff>
                  </from>
                  <to>
                    <xdr:col>3</xdr:col>
                    <xdr:colOff>514350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17"/>
  <sheetViews>
    <sheetView zoomScaleNormal="100" workbookViewId="0">
      <pane ySplit="14" topLeftCell="A15" activePane="bottomLeft" state="frozen"/>
      <selection pane="bottomLeft" activeCell="F16" sqref="F16"/>
    </sheetView>
  </sheetViews>
  <sheetFormatPr baseColWidth="10" defaultRowHeight="12.75" x14ac:dyDescent="0.2"/>
  <cols>
    <col min="2" max="2" width="30.7109375" customWidth="1"/>
    <col min="3" max="3" width="14.5703125" customWidth="1"/>
    <col min="4" max="4" width="13" customWidth="1"/>
  </cols>
  <sheetData>
    <row r="1" spans="2:8" ht="30" customHeight="1" x14ac:dyDescent="0.25">
      <c r="B1" s="285" t="s">
        <v>45</v>
      </c>
      <c r="C1" s="286"/>
      <c r="D1" s="287"/>
      <c r="E1" s="153" t="s">
        <v>84</v>
      </c>
      <c r="F1" s="154"/>
    </row>
    <row r="2" spans="2:8" ht="20.100000000000001" customHeight="1" x14ac:dyDescent="0.2">
      <c r="B2" s="209" t="s">
        <v>7</v>
      </c>
      <c r="C2" s="209" t="s">
        <v>8</v>
      </c>
      <c r="D2" s="209" t="s">
        <v>9</v>
      </c>
      <c r="E2" s="209" t="s">
        <v>8</v>
      </c>
      <c r="F2" s="209" t="s">
        <v>9</v>
      </c>
    </row>
    <row r="3" spans="2:8" ht="20.100000000000001" customHeight="1" x14ac:dyDescent="0.2">
      <c r="B3" s="113">
        <v>0</v>
      </c>
      <c r="C3" s="113">
        <v>0</v>
      </c>
      <c r="D3" s="113">
        <v>0</v>
      </c>
      <c r="E3" s="113">
        <v>0</v>
      </c>
      <c r="F3" s="113">
        <v>0</v>
      </c>
      <c r="H3" t="s">
        <v>46</v>
      </c>
    </row>
    <row r="4" spans="2:8" ht="20.100000000000001" customHeight="1" x14ac:dyDescent="0.2">
      <c r="B4" s="113">
        <v>1</v>
      </c>
      <c r="C4" s="113">
        <v>9</v>
      </c>
      <c r="D4" s="113">
        <f>+C4</f>
        <v>9</v>
      </c>
      <c r="E4" s="113">
        <v>8</v>
      </c>
      <c r="F4" s="113">
        <f>+E4</f>
        <v>8</v>
      </c>
    </row>
    <row r="5" spans="2:8" ht="20.100000000000001" customHeight="1" x14ac:dyDescent="0.2">
      <c r="B5" s="113">
        <v>2</v>
      </c>
      <c r="C5" s="113">
        <v>8</v>
      </c>
      <c r="D5" s="113">
        <f t="shared" ref="D5:D12" si="0">+D4+C5</f>
        <v>17</v>
      </c>
      <c r="E5" s="113">
        <v>7</v>
      </c>
      <c r="F5" s="113">
        <f>+F4+E5</f>
        <v>15</v>
      </c>
    </row>
    <row r="6" spans="2:8" ht="20.100000000000001" customHeight="1" x14ac:dyDescent="0.2">
      <c r="B6" s="113">
        <v>3</v>
      </c>
      <c r="C6" s="113">
        <v>6</v>
      </c>
      <c r="D6" s="113">
        <f t="shared" si="0"/>
        <v>23</v>
      </c>
      <c r="E6" s="113">
        <v>5</v>
      </c>
      <c r="F6" s="113">
        <f t="shared" ref="F6:F12" si="1">+F5+E6</f>
        <v>20</v>
      </c>
    </row>
    <row r="7" spans="2:8" ht="20.100000000000001" customHeight="1" x14ac:dyDescent="0.2">
      <c r="B7" s="113">
        <v>4</v>
      </c>
      <c r="C7" s="113">
        <v>6</v>
      </c>
      <c r="D7" s="113">
        <f t="shared" si="0"/>
        <v>29</v>
      </c>
      <c r="E7" s="113">
        <v>5</v>
      </c>
      <c r="F7" s="113">
        <f t="shared" si="1"/>
        <v>25</v>
      </c>
    </row>
    <row r="8" spans="2:8" ht="20.100000000000001" customHeight="1" x14ac:dyDescent="0.2">
      <c r="B8" s="113">
        <v>5</v>
      </c>
      <c r="C8" s="113">
        <v>6</v>
      </c>
      <c r="D8" s="113">
        <f t="shared" si="0"/>
        <v>35</v>
      </c>
      <c r="E8" s="113">
        <v>5</v>
      </c>
      <c r="F8" s="113">
        <f t="shared" si="1"/>
        <v>30</v>
      </c>
    </row>
    <row r="9" spans="2:8" ht="20.100000000000001" customHeight="1" x14ac:dyDescent="0.2">
      <c r="B9" s="113">
        <v>6</v>
      </c>
      <c r="C9" s="113">
        <v>6</v>
      </c>
      <c r="D9" s="113">
        <f t="shared" si="0"/>
        <v>41</v>
      </c>
      <c r="E9" s="113">
        <v>5</v>
      </c>
      <c r="F9" s="113">
        <f t="shared" si="1"/>
        <v>35</v>
      </c>
    </row>
    <row r="10" spans="2:8" ht="20.100000000000001" customHeight="1" x14ac:dyDescent="0.2">
      <c r="B10" s="113">
        <v>7</v>
      </c>
      <c r="C10" s="113">
        <v>6</v>
      </c>
      <c r="D10" s="113">
        <f t="shared" si="0"/>
        <v>47</v>
      </c>
      <c r="E10" s="113">
        <v>5</v>
      </c>
      <c r="F10" s="113">
        <f t="shared" si="1"/>
        <v>40</v>
      </c>
    </row>
    <row r="11" spans="2:8" ht="20.100000000000001" customHeight="1" x14ac:dyDescent="0.2">
      <c r="B11" s="113">
        <v>8</v>
      </c>
      <c r="C11" s="113">
        <v>6</v>
      </c>
      <c r="D11" s="113">
        <f t="shared" si="0"/>
        <v>53</v>
      </c>
      <c r="E11" s="113">
        <v>5</v>
      </c>
      <c r="F11" s="113">
        <f t="shared" si="1"/>
        <v>45</v>
      </c>
    </row>
    <row r="12" spans="2:8" ht="20.100000000000001" customHeight="1" x14ac:dyDescent="0.2">
      <c r="B12" s="113">
        <v>9</v>
      </c>
      <c r="C12" s="113">
        <v>6</v>
      </c>
      <c r="D12" s="113">
        <f t="shared" si="0"/>
        <v>59</v>
      </c>
      <c r="E12" s="113">
        <v>5</v>
      </c>
      <c r="F12" s="113">
        <f t="shared" si="1"/>
        <v>50</v>
      </c>
    </row>
    <row r="13" spans="2:8" ht="20.100000000000001" customHeight="1" x14ac:dyDescent="0.2">
      <c r="B13" s="114" t="s">
        <v>17</v>
      </c>
      <c r="C13" s="114"/>
      <c r="D13" s="114">
        <v>5</v>
      </c>
      <c r="E13" s="114"/>
      <c r="F13" s="114">
        <v>5</v>
      </c>
    </row>
    <row r="14" spans="2:8" ht="20.100000000000001" customHeight="1" x14ac:dyDescent="0.2">
      <c r="B14" s="114" t="s">
        <v>108</v>
      </c>
      <c r="C14" s="114"/>
      <c r="D14" s="114">
        <v>5</v>
      </c>
      <c r="E14" s="114"/>
      <c r="F14" s="114">
        <v>5</v>
      </c>
    </row>
    <row r="15" spans="2:8" ht="20.100000000000001" customHeight="1" x14ac:dyDescent="0.2">
      <c r="B15" s="114" t="s">
        <v>109</v>
      </c>
      <c r="C15" s="114"/>
      <c r="D15" s="114">
        <v>2</v>
      </c>
      <c r="E15" s="114"/>
      <c r="F15" s="114">
        <v>2</v>
      </c>
    </row>
    <row r="16" spans="2:8" ht="20.100000000000001" customHeight="1" x14ac:dyDescent="0.2">
      <c r="B16" s="114" t="s">
        <v>71</v>
      </c>
      <c r="C16" s="114"/>
      <c r="D16" s="114">
        <v>5</v>
      </c>
      <c r="E16" s="114"/>
      <c r="F16" s="114">
        <v>5</v>
      </c>
    </row>
    <row r="17" spans="2:6" ht="20.100000000000001" customHeight="1" x14ac:dyDescent="0.2">
      <c r="B17" s="114"/>
      <c r="C17" s="114"/>
      <c r="D17" s="114"/>
      <c r="E17" s="114"/>
      <c r="F17" s="114"/>
    </row>
  </sheetData>
  <mergeCells count="1">
    <mergeCell ref="B1:D1"/>
  </mergeCells>
  <pageMargins left="0.78740157480314965" right="0.78740157480314965" top="0.98425196850393704" bottom="0.98425196850393704" header="0.51181102362204722" footer="0.51181102362204722"/>
  <pageSetup paperSize="8" scale="75" orientation="landscape" horizontalDpi="4294967294" r:id="rId1"/>
  <headerFooter alignWithMargins="0"/>
  <colBreaks count="1" manualBreakCount="1">
    <brk id="5" max="1048575" man="1"/>
  </colBreaks>
  <customProperties>
    <customPr name="DVSECTIONID" r:id="rId2"/>
  </customProperti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>
    <tabColor rgb="FFFFFF00"/>
  </sheetPr>
  <dimension ref="A1:K152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4.28515625" style="91" customWidth="1"/>
    <col min="2" max="2" width="4.85546875" style="91" bestFit="1" customWidth="1"/>
    <col min="3" max="4" width="11.5703125" style="91" bestFit="1" customWidth="1"/>
    <col min="5" max="5" width="21.28515625" style="91" bestFit="1" customWidth="1"/>
    <col min="6" max="6" width="11.42578125" style="91"/>
    <col min="7" max="7" width="10.42578125" style="91" customWidth="1"/>
    <col min="8" max="8" width="21.7109375" style="91" bestFit="1" customWidth="1"/>
    <col min="9" max="9" width="11.5703125" style="91" bestFit="1" customWidth="1"/>
    <col min="10" max="10" width="5.28515625" style="91" customWidth="1"/>
    <col min="11" max="11" width="22" style="91" customWidth="1"/>
    <col min="12" max="16384" width="11.42578125" style="91"/>
  </cols>
  <sheetData>
    <row r="1" spans="1:11" ht="18.75" x14ac:dyDescent="0.2">
      <c r="B1" s="137" t="s">
        <v>829</v>
      </c>
      <c r="C1" s="137"/>
      <c r="D1" s="137"/>
      <c r="E1" s="137"/>
      <c r="F1" s="137"/>
      <c r="G1" s="137"/>
      <c r="H1" s="138" t="s">
        <v>47</v>
      </c>
      <c r="I1" s="139">
        <f>COUNTIF(G3:G102,"&gt;1")</f>
        <v>0</v>
      </c>
      <c r="J1" s="140"/>
    </row>
    <row r="2" spans="1:11" ht="63" x14ac:dyDescent="0.2">
      <c r="B2" s="61"/>
      <c r="C2" s="62" t="s">
        <v>4</v>
      </c>
      <c r="D2" s="132" t="s">
        <v>3</v>
      </c>
      <c r="E2" s="132" t="s">
        <v>31</v>
      </c>
      <c r="F2" s="132" t="s">
        <v>6</v>
      </c>
      <c r="G2" s="110" t="s">
        <v>5</v>
      </c>
      <c r="H2" s="92" t="s">
        <v>24</v>
      </c>
      <c r="I2" s="48" t="s">
        <v>34</v>
      </c>
      <c r="J2" s="132" t="s">
        <v>50</v>
      </c>
    </row>
    <row r="3" spans="1:11" ht="20.100000000000001" customHeight="1" x14ac:dyDescent="0.2">
      <c r="B3" s="66">
        <v>1</v>
      </c>
      <c r="C3" s="119"/>
      <c r="D3" s="96" t="str">
        <f t="shared" ref="D3:D19" si="0">IF(C3&lt;&gt;"",VLOOKUP($C3,engagés,2,FALSE),"")</f>
        <v/>
      </c>
      <c r="E3" s="67" t="str">
        <f t="shared" ref="E3:E19" si="1">IF(C3&lt;&gt;"",VLOOKUP($C3,licencies,3,FALSE),"")</f>
        <v/>
      </c>
      <c r="F3" s="67" t="str">
        <f t="shared" ref="F3:F19" si="2">IF(C3&lt;&gt;"",VLOOKUP($C3,licencies,4,FALSE),"")</f>
        <v/>
      </c>
      <c r="G3" s="67" t="str">
        <f t="shared" ref="G3:G19" si="3">IF(C3&lt;&gt;"",VLOOKUP($C3,licencies,8,FALSE),"")</f>
        <v/>
      </c>
      <c r="H3" s="68" t="str">
        <f t="shared" ref="H3:H19" si="4">IF(C3&lt;&gt;"",VLOOKUP($C3,licencies,9,FALSE),"")</f>
        <v/>
      </c>
      <c r="I3" s="69" t="str">
        <f t="shared" ref="I3:I19" si="5">IF(G3&lt;&gt;"",RANK(G3,G$3:G$102),"")</f>
        <v/>
      </c>
      <c r="J3" s="67" t="str">
        <f t="shared" ref="J3:J19" si="6">IF(F3&lt;&gt;"",VLOOKUP($C3,licencies,10,FALSE),"")</f>
        <v/>
      </c>
      <c r="K3" s="91" t="str">
        <f t="shared" ref="K3:K34" si="7">IF(J3="T","TABLEAU IMPOSSIBLE","")</f>
        <v/>
      </c>
    </row>
    <row r="4" spans="1:11" ht="20.100000000000001" customHeight="1" x14ac:dyDescent="0.2">
      <c r="A4" s="128"/>
      <c r="B4" s="30">
        <f>+B3+1</f>
        <v>2</v>
      </c>
      <c r="C4" s="119"/>
      <c r="D4" s="96" t="str">
        <f t="shared" si="0"/>
        <v/>
      </c>
      <c r="E4" s="67" t="str">
        <f t="shared" si="1"/>
        <v/>
      </c>
      <c r="F4" s="67" t="str">
        <f t="shared" si="2"/>
        <v/>
      </c>
      <c r="G4" s="67" t="str">
        <f t="shared" si="3"/>
        <v/>
      </c>
      <c r="H4" s="68" t="str">
        <f t="shared" si="4"/>
        <v/>
      </c>
      <c r="I4" s="69" t="str">
        <f t="shared" si="5"/>
        <v/>
      </c>
      <c r="J4" s="67" t="str">
        <f t="shared" si="6"/>
        <v/>
      </c>
      <c r="K4" s="91" t="str">
        <f t="shared" si="7"/>
        <v/>
      </c>
    </row>
    <row r="5" spans="1:11" ht="20.100000000000001" customHeight="1" x14ac:dyDescent="0.2">
      <c r="A5" s="128"/>
      <c r="B5" s="30">
        <f t="shared" ref="B5:B19" si="8">+B4+1</f>
        <v>3</v>
      </c>
      <c r="C5" s="119"/>
      <c r="D5" s="96" t="str">
        <f t="shared" si="0"/>
        <v/>
      </c>
      <c r="E5" s="67" t="str">
        <f t="shared" si="1"/>
        <v/>
      </c>
      <c r="F5" s="67" t="str">
        <f t="shared" si="2"/>
        <v/>
      </c>
      <c r="G5" s="67" t="str">
        <f t="shared" si="3"/>
        <v/>
      </c>
      <c r="H5" s="68" t="str">
        <f t="shared" si="4"/>
        <v/>
      </c>
      <c r="I5" s="69" t="str">
        <f t="shared" si="5"/>
        <v/>
      </c>
      <c r="J5" s="67" t="str">
        <f t="shared" si="6"/>
        <v/>
      </c>
      <c r="K5" s="91" t="str">
        <f t="shared" si="7"/>
        <v/>
      </c>
    </row>
    <row r="6" spans="1:11" ht="20.100000000000001" customHeight="1" x14ac:dyDescent="0.2">
      <c r="A6" s="128"/>
      <c r="B6" s="30">
        <f t="shared" si="8"/>
        <v>4</v>
      </c>
      <c r="C6" s="119"/>
      <c r="D6" s="96" t="str">
        <f t="shared" si="0"/>
        <v/>
      </c>
      <c r="E6" s="67" t="str">
        <f t="shared" si="1"/>
        <v/>
      </c>
      <c r="F6" s="67" t="str">
        <f t="shared" si="2"/>
        <v/>
      </c>
      <c r="G6" s="67" t="str">
        <f t="shared" si="3"/>
        <v/>
      </c>
      <c r="H6" s="68" t="str">
        <f t="shared" si="4"/>
        <v/>
      </c>
      <c r="I6" s="69" t="str">
        <f t="shared" si="5"/>
        <v/>
      </c>
      <c r="J6" s="67" t="str">
        <f t="shared" si="6"/>
        <v/>
      </c>
      <c r="K6" s="91" t="str">
        <f t="shared" si="7"/>
        <v/>
      </c>
    </row>
    <row r="7" spans="1:11" ht="20.100000000000001" customHeight="1" x14ac:dyDescent="0.2">
      <c r="A7" s="129"/>
      <c r="B7" s="30">
        <f t="shared" si="8"/>
        <v>5</v>
      </c>
      <c r="C7" s="119"/>
      <c r="D7" s="96" t="str">
        <f t="shared" si="0"/>
        <v/>
      </c>
      <c r="E7" s="67" t="str">
        <f t="shared" si="1"/>
        <v/>
      </c>
      <c r="F7" s="67" t="str">
        <f t="shared" si="2"/>
        <v/>
      </c>
      <c r="G7" s="67" t="str">
        <f t="shared" si="3"/>
        <v/>
      </c>
      <c r="H7" s="68" t="str">
        <f t="shared" si="4"/>
        <v/>
      </c>
      <c r="I7" s="69" t="str">
        <f t="shared" si="5"/>
        <v/>
      </c>
      <c r="J7" s="67" t="str">
        <f t="shared" si="6"/>
        <v/>
      </c>
      <c r="K7" s="91" t="str">
        <f t="shared" si="7"/>
        <v/>
      </c>
    </row>
    <row r="8" spans="1:11" ht="20.100000000000001" customHeight="1" x14ac:dyDescent="0.2">
      <c r="A8" s="129"/>
      <c r="B8" s="30">
        <f t="shared" si="8"/>
        <v>6</v>
      </c>
      <c r="C8" s="119"/>
      <c r="D8" s="96" t="str">
        <f t="shared" si="0"/>
        <v/>
      </c>
      <c r="E8" s="67" t="str">
        <f t="shared" si="1"/>
        <v/>
      </c>
      <c r="F8" s="67" t="str">
        <f t="shared" si="2"/>
        <v/>
      </c>
      <c r="G8" s="67" t="str">
        <f t="shared" si="3"/>
        <v/>
      </c>
      <c r="H8" s="68" t="str">
        <f t="shared" si="4"/>
        <v/>
      </c>
      <c r="I8" s="69" t="str">
        <f t="shared" si="5"/>
        <v/>
      </c>
      <c r="J8" s="67" t="str">
        <f t="shared" si="6"/>
        <v/>
      </c>
      <c r="K8" s="91" t="str">
        <f t="shared" si="7"/>
        <v/>
      </c>
    </row>
    <row r="9" spans="1:11" ht="20.100000000000001" customHeight="1" x14ac:dyDescent="0.2">
      <c r="A9" s="129"/>
      <c r="B9" s="30">
        <f t="shared" si="8"/>
        <v>7</v>
      </c>
      <c r="C9" s="119"/>
      <c r="D9" s="96" t="str">
        <f t="shared" si="0"/>
        <v/>
      </c>
      <c r="E9" s="67" t="str">
        <f t="shared" si="1"/>
        <v/>
      </c>
      <c r="F9" s="67" t="str">
        <f t="shared" si="2"/>
        <v/>
      </c>
      <c r="G9" s="67" t="str">
        <f t="shared" si="3"/>
        <v/>
      </c>
      <c r="H9" s="68" t="str">
        <f t="shared" si="4"/>
        <v/>
      </c>
      <c r="I9" s="69" t="str">
        <f t="shared" si="5"/>
        <v/>
      </c>
      <c r="J9" s="67" t="str">
        <f t="shared" si="6"/>
        <v/>
      </c>
      <c r="K9" s="91" t="str">
        <f t="shared" si="7"/>
        <v/>
      </c>
    </row>
    <row r="10" spans="1:11" ht="20.100000000000001" customHeight="1" x14ac:dyDescent="0.2">
      <c r="B10" s="30">
        <f t="shared" si="8"/>
        <v>8</v>
      </c>
      <c r="C10" s="141"/>
      <c r="D10" s="96" t="str">
        <f t="shared" si="0"/>
        <v/>
      </c>
      <c r="E10" s="67" t="str">
        <f t="shared" si="1"/>
        <v/>
      </c>
      <c r="F10" s="67" t="str">
        <f t="shared" si="2"/>
        <v/>
      </c>
      <c r="G10" s="67" t="str">
        <f t="shared" si="3"/>
        <v/>
      </c>
      <c r="H10" s="68" t="str">
        <f t="shared" si="4"/>
        <v/>
      </c>
      <c r="I10" s="69" t="str">
        <f t="shared" si="5"/>
        <v/>
      </c>
      <c r="J10" s="67" t="str">
        <f t="shared" si="6"/>
        <v/>
      </c>
      <c r="K10" s="91" t="str">
        <f t="shared" si="7"/>
        <v/>
      </c>
    </row>
    <row r="11" spans="1:11" ht="20.100000000000001" customHeight="1" x14ac:dyDescent="0.2">
      <c r="B11" s="30">
        <f t="shared" si="8"/>
        <v>9</v>
      </c>
      <c r="C11" s="119"/>
      <c r="D11" s="96" t="str">
        <f t="shared" si="0"/>
        <v/>
      </c>
      <c r="E11" s="67" t="str">
        <f t="shared" si="1"/>
        <v/>
      </c>
      <c r="F11" s="67" t="str">
        <f t="shared" si="2"/>
        <v/>
      </c>
      <c r="G11" s="67" t="str">
        <f t="shared" si="3"/>
        <v/>
      </c>
      <c r="H11" s="68" t="str">
        <f t="shared" si="4"/>
        <v/>
      </c>
      <c r="I11" s="69" t="str">
        <f t="shared" si="5"/>
        <v/>
      </c>
      <c r="J11" s="67" t="str">
        <f t="shared" si="6"/>
        <v/>
      </c>
      <c r="K11" s="91" t="str">
        <f t="shared" si="7"/>
        <v/>
      </c>
    </row>
    <row r="12" spans="1:11" ht="18.75" customHeight="1" x14ac:dyDescent="0.2">
      <c r="B12" s="30">
        <f t="shared" si="8"/>
        <v>10</v>
      </c>
      <c r="C12" s="119"/>
      <c r="D12" s="96" t="str">
        <f t="shared" si="0"/>
        <v/>
      </c>
      <c r="E12" s="67" t="str">
        <f t="shared" si="1"/>
        <v/>
      </c>
      <c r="F12" s="67" t="str">
        <f t="shared" si="2"/>
        <v/>
      </c>
      <c r="G12" s="67" t="str">
        <f t="shared" si="3"/>
        <v/>
      </c>
      <c r="H12" s="68" t="str">
        <f t="shared" si="4"/>
        <v/>
      </c>
      <c r="I12" s="69" t="str">
        <f t="shared" si="5"/>
        <v/>
      </c>
      <c r="J12" s="67" t="str">
        <f t="shared" si="6"/>
        <v/>
      </c>
      <c r="K12" s="91" t="str">
        <f t="shared" si="7"/>
        <v/>
      </c>
    </row>
    <row r="13" spans="1:11" ht="20.100000000000001" customHeight="1" x14ac:dyDescent="0.2">
      <c r="B13" s="30">
        <f t="shared" si="8"/>
        <v>11</v>
      </c>
      <c r="C13" s="119"/>
      <c r="D13" s="96" t="str">
        <f t="shared" si="0"/>
        <v/>
      </c>
      <c r="E13" s="67" t="str">
        <f t="shared" si="1"/>
        <v/>
      </c>
      <c r="F13" s="67" t="str">
        <f t="shared" si="2"/>
        <v/>
      </c>
      <c r="G13" s="67" t="str">
        <f t="shared" si="3"/>
        <v/>
      </c>
      <c r="H13" s="68" t="str">
        <f t="shared" si="4"/>
        <v/>
      </c>
      <c r="I13" s="69" t="str">
        <f t="shared" si="5"/>
        <v/>
      </c>
      <c r="J13" s="67" t="str">
        <f t="shared" si="6"/>
        <v/>
      </c>
      <c r="K13" s="91" t="str">
        <f t="shared" si="7"/>
        <v/>
      </c>
    </row>
    <row r="14" spans="1:11" ht="20.100000000000001" customHeight="1" x14ac:dyDescent="0.2">
      <c r="B14" s="30">
        <f t="shared" si="8"/>
        <v>12</v>
      </c>
      <c r="C14" s="119"/>
      <c r="D14" s="96" t="str">
        <f t="shared" si="0"/>
        <v/>
      </c>
      <c r="E14" s="67" t="str">
        <f t="shared" si="1"/>
        <v/>
      </c>
      <c r="F14" s="67" t="str">
        <f t="shared" si="2"/>
        <v/>
      </c>
      <c r="G14" s="67" t="str">
        <f t="shared" si="3"/>
        <v/>
      </c>
      <c r="H14" s="68" t="str">
        <f t="shared" si="4"/>
        <v/>
      </c>
      <c r="I14" s="69" t="str">
        <f t="shared" si="5"/>
        <v/>
      </c>
      <c r="J14" s="67" t="str">
        <f t="shared" si="6"/>
        <v/>
      </c>
      <c r="K14" s="91" t="str">
        <f t="shared" si="7"/>
        <v/>
      </c>
    </row>
    <row r="15" spans="1:11" ht="20.100000000000001" customHeight="1" x14ac:dyDescent="0.2">
      <c r="B15" s="30">
        <f t="shared" si="8"/>
        <v>13</v>
      </c>
      <c r="C15" s="119"/>
      <c r="D15" s="96" t="str">
        <f t="shared" si="0"/>
        <v/>
      </c>
      <c r="E15" s="67" t="str">
        <f t="shared" si="1"/>
        <v/>
      </c>
      <c r="F15" s="67" t="str">
        <f t="shared" si="2"/>
        <v/>
      </c>
      <c r="G15" s="67" t="str">
        <f t="shared" si="3"/>
        <v/>
      </c>
      <c r="H15" s="68" t="str">
        <f t="shared" si="4"/>
        <v/>
      </c>
      <c r="I15" s="69" t="str">
        <f t="shared" si="5"/>
        <v/>
      </c>
      <c r="J15" s="67" t="str">
        <f t="shared" si="6"/>
        <v/>
      </c>
      <c r="K15" s="91" t="str">
        <f t="shared" si="7"/>
        <v/>
      </c>
    </row>
    <row r="16" spans="1:11" ht="20.100000000000001" customHeight="1" x14ac:dyDescent="0.2">
      <c r="B16" s="30">
        <f t="shared" si="8"/>
        <v>14</v>
      </c>
      <c r="C16" s="119"/>
      <c r="D16" s="96" t="str">
        <f t="shared" si="0"/>
        <v/>
      </c>
      <c r="E16" s="67" t="str">
        <f t="shared" si="1"/>
        <v/>
      </c>
      <c r="F16" s="67" t="str">
        <f t="shared" si="2"/>
        <v/>
      </c>
      <c r="G16" s="67" t="str">
        <f t="shared" si="3"/>
        <v/>
      </c>
      <c r="H16" s="68" t="str">
        <f t="shared" si="4"/>
        <v/>
      </c>
      <c r="I16" s="69" t="str">
        <f t="shared" si="5"/>
        <v/>
      </c>
      <c r="J16" s="67" t="str">
        <f t="shared" si="6"/>
        <v/>
      </c>
      <c r="K16" s="91" t="str">
        <f t="shared" si="7"/>
        <v/>
      </c>
    </row>
    <row r="17" spans="2:11" ht="20.100000000000001" customHeight="1" x14ac:dyDescent="0.2">
      <c r="B17" s="30">
        <f t="shared" si="8"/>
        <v>15</v>
      </c>
      <c r="C17" s="119"/>
      <c r="D17" s="96" t="str">
        <f t="shared" si="0"/>
        <v/>
      </c>
      <c r="E17" s="67" t="str">
        <f t="shared" si="1"/>
        <v/>
      </c>
      <c r="F17" s="67" t="str">
        <f t="shared" si="2"/>
        <v/>
      </c>
      <c r="G17" s="67" t="str">
        <f t="shared" si="3"/>
        <v/>
      </c>
      <c r="H17" s="68" t="str">
        <f t="shared" si="4"/>
        <v/>
      </c>
      <c r="I17" s="69" t="str">
        <f t="shared" si="5"/>
        <v/>
      </c>
      <c r="J17" s="67" t="str">
        <f t="shared" si="6"/>
        <v/>
      </c>
      <c r="K17" s="91" t="str">
        <f t="shared" si="7"/>
        <v/>
      </c>
    </row>
    <row r="18" spans="2:11" ht="20.100000000000001" customHeight="1" x14ac:dyDescent="0.2">
      <c r="B18" s="30">
        <f t="shared" si="8"/>
        <v>16</v>
      </c>
      <c r="C18" s="119"/>
      <c r="D18" s="96" t="str">
        <f t="shared" si="0"/>
        <v/>
      </c>
      <c r="E18" s="67" t="str">
        <f t="shared" si="1"/>
        <v/>
      </c>
      <c r="F18" s="67" t="str">
        <f t="shared" si="2"/>
        <v/>
      </c>
      <c r="G18" s="67" t="str">
        <f t="shared" si="3"/>
        <v/>
      </c>
      <c r="H18" s="68" t="str">
        <f t="shared" si="4"/>
        <v/>
      </c>
      <c r="I18" s="69" t="str">
        <f t="shared" si="5"/>
        <v/>
      </c>
      <c r="J18" s="67" t="str">
        <f t="shared" si="6"/>
        <v/>
      </c>
      <c r="K18" s="91" t="str">
        <f t="shared" si="7"/>
        <v/>
      </c>
    </row>
    <row r="19" spans="2:11" ht="20.100000000000001" customHeight="1" x14ac:dyDescent="0.2">
      <c r="B19" s="30">
        <f t="shared" si="8"/>
        <v>17</v>
      </c>
      <c r="C19" s="119"/>
      <c r="D19" s="96" t="str">
        <f t="shared" si="0"/>
        <v/>
      </c>
      <c r="E19" s="67" t="str">
        <f t="shared" si="1"/>
        <v/>
      </c>
      <c r="F19" s="67" t="str">
        <f t="shared" si="2"/>
        <v/>
      </c>
      <c r="G19" s="67" t="str">
        <f t="shared" si="3"/>
        <v/>
      </c>
      <c r="H19" s="68" t="str">
        <f t="shared" si="4"/>
        <v/>
      </c>
      <c r="I19" s="69" t="str">
        <f t="shared" si="5"/>
        <v/>
      </c>
      <c r="J19" s="67" t="str">
        <f t="shared" si="6"/>
        <v/>
      </c>
      <c r="K19" s="91" t="str">
        <f t="shared" si="7"/>
        <v/>
      </c>
    </row>
    <row r="20" spans="2:11" ht="20.100000000000001" customHeight="1" x14ac:dyDescent="0.2">
      <c r="B20" s="30">
        <f t="shared" ref="B20:B35" si="9">+B19+1</f>
        <v>18</v>
      </c>
      <c r="C20" s="119"/>
      <c r="D20" s="96" t="str">
        <f t="shared" ref="D20:D34" si="10">IF(C20&lt;&gt;"",VLOOKUP($C20,engagés,2,FALSE),"")</f>
        <v/>
      </c>
      <c r="E20" s="67" t="str">
        <f t="shared" ref="E20:E34" si="11">IF(C20&lt;&gt;"",VLOOKUP($C20,licencies,3,FALSE),"")</f>
        <v/>
      </c>
      <c r="F20" s="67" t="str">
        <f t="shared" ref="F20:F34" si="12">IF(C20&lt;&gt;"",VLOOKUP($C20,licencies,4,FALSE),"")</f>
        <v/>
      </c>
      <c r="G20" s="67" t="str">
        <f t="shared" ref="G20:G34" si="13">IF(C20&lt;&gt;"",VLOOKUP($C20,licencies,8,FALSE),"")</f>
        <v/>
      </c>
      <c r="H20" s="68" t="str">
        <f t="shared" ref="H20:H34" si="14">IF(C20&lt;&gt;"",VLOOKUP($C20,licencies,9,FALSE),"")</f>
        <v/>
      </c>
      <c r="I20" s="69" t="str">
        <f t="shared" ref="I20:I34" si="15">IF(G20&lt;&gt;"",RANK(G20,G$3:G$102),"")</f>
        <v/>
      </c>
      <c r="J20" s="67" t="str">
        <f t="shared" ref="J20:J34" si="16">IF(F20&lt;&gt;"",VLOOKUP($C20,licencies,10,FALSE),"")</f>
        <v/>
      </c>
      <c r="K20" s="91" t="str">
        <f t="shared" si="7"/>
        <v/>
      </c>
    </row>
    <row r="21" spans="2:11" ht="20.100000000000001" customHeight="1" x14ac:dyDescent="0.2">
      <c r="B21" s="30">
        <f t="shared" si="9"/>
        <v>19</v>
      </c>
      <c r="C21" s="119"/>
      <c r="D21" s="96" t="str">
        <f t="shared" si="10"/>
        <v/>
      </c>
      <c r="E21" s="67" t="str">
        <f t="shared" si="11"/>
        <v/>
      </c>
      <c r="F21" s="67" t="str">
        <f t="shared" si="12"/>
        <v/>
      </c>
      <c r="G21" s="67" t="str">
        <f t="shared" si="13"/>
        <v/>
      </c>
      <c r="H21" s="68" t="str">
        <f t="shared" si="14"/>
        <v/>
      </c>
      <c r="I21" s="69" t="str">
        <f t="shared" si="15"/>
        <v/>
      </c>
      <c r="J21" s="67" t="str">
        <f t="shared" si="16"/>
        <v/>
      </c>
      <c r="K21" s="91" t="str">
        <f t="shared" si="7"/>
        <v/>
      </c>
    </row>
    <row r="22" spans="2:11" ht="20.100000000000001" customHeight="1" x14ac:dyDescent="0.2">
      <c r="B22" s="30">
        <f t="shared" si="9"/>
        <v>20</v>
      </c>
      <c r="C22" s="27"/>
      <c r="D22" s="96" t="str">
        <f t="shared" si="10"/>
        <v/>
      </c>
      <c r="E22" s="67" t="str">
        <f t="shared" si="11"/>
        <v/>
      </c>
      <c r="F22" s="67" t="str">
        <f t="shared" si="12"/>
        <v/>
      </c>
      <c r="G22" s="67" t="str">
        <f t="shared" si="13"/>
        <v/>
      </c>
      <c r="H22" s="68" t="str">
        <f t="shared" si="14"/>
        <v/>
      </c>
      <c r="I22" s="69" t="str">
        <f t="shared" si="15"/>
        <v/>
      </c>
      <c r="J22" s="67" t="str">
        <f t="shared" si="16"/>
        <v/>
      </c>
      <c r="K22" s="91" t="str">
        <f t="shared" si="7"/>
        <v/>
      </c>
    </row>
    <row r="23" spans="2:11" ht="20.100000000000001" customHeight="1" x14ac:dyDescent="0.2">
      <c r="B23" s="30">
        <f t="shared" si="9"/>
        <v>21</v>
      </c>
      <c r="C23" s="27"/>
      <c r="D23" s="96" t="str">
        <f t="shared" si="10"/>
        <v/>
      </c>
      <c r="E23" s="67" t="str">
        <f t="shared" si="11"/>
        <v/>
      </c>
      <c r="F23" s="67" t="str">
        <f t="shared" si="12"/>
        <v/>
      </c>
      <c r="G23" s="67" t="str">
        <f t="shared" si="13"/>
        <v/>
      </c>
      <c r="H23" s="68" t="str">
        <f t="shared" si="14"/>
        <v/>
      </c>
      <c r="I23" s="69" t="str">
        <f t="shared" si="15"/>
        <v/>
      </c>
      <c r="J23" s="67" t="str">
        <f t="shared" si="16"/>
        <v/>
      </c>
      <c r="K23" s="91" t="str">
        <f t="shared" si="7"/>
        <v/>
      </c>
    </row>
    <row r="24" spans="2:11" ht="20.100000000000001" customHeight="1" x14ac:dyDescent="0.2">
      <c r="B24" s="30">
        <f t="shared" si="9"/>
        <v>22</v>
      </c>
      <c r="C24" s="27"/>
      <c r="D24" s="96" t="str">
        <f t="shared" si="10"/>
        <v/>
      </c>
      <c r="E24" s="67" t="str">
        <f t="shared" si="11"/>
        <v/>
      </c>
      <c r="F24" s="67" t="str">
        <f t="shared" si="12"/>
        <v/>
      </c>
      <c r="G24" s="67" t="str">
        <f t="shared" si="13"/>
        <v/>
      </c>
      <c r="H24" s="68" t="str">
        <f t="shared" si="14"/>
        <v/>
      </c>
      <c r="I24" s="69" t="str">
        <f t="shared" si="15"/>
        <v/>
      </c>
      <c r="J24" s="67" t="str">
        <f t="shared" si="16"/>
        <v/>
      </c>
      <c r="K24" s="91" t="str">
        <f t="shared" si="7"/>
        <v/>
      </c>
    </row>
    <row r="25" spans="2:11" ht="20.100000000000001" customHeight="1" x14ac:dyDescent="0.2">
      <c r="B25" s="30">
        <f t="shared" si="9"/>
        <v>23</v>
      </c>
      <c r="C25" s="27"/>
      <c r="D25" s="96" t="str">
        <f t="shared" si="10"/>
        <v/>
      </c>
      <c r="E25" s="67" t="str">
        <f t="shared" si="11"/>
        <v/>
      </c>
      <c r="F25" s="67" t="str">
        <f t="shared" si="12"/>
        <v/>
      </c>
      <c r="G25" s="67" t="str">
        <f t="shared" si="13"/>
        <v/>
      </c>
      <c r="H25" s="68" t="str">
        <f t="shared" si="14"/>
        <v/>
      </c>
      <c r="I25" s="69" t="str">
        <f t="shared" si="15"/>
        <v/>
      </c>
      <c r="J25" s="67" t="str">
        <f t="shared" si="16"/>
        <v/>
      </c>
      <c r="K25" s="91" t="str">
        <f t="shared" si="7"/>
        <v/>
      </c>
    </row>
    <row r="26" spans="2:11" ht="20.100000000000001" customHeight="1" x14ac:dyDescent="0.2">
      <c r="B26" s="30">
        <f t="shared" si="9"/>
        <v>24</v>
      </c>
      <c r="C26" s="27"/>
      <c r="D26" s="96" t="str">
        <f t="shared" si="10"/>
        <v/>
      </c>
      <c r="E26" s="67" t="str">
        <f t="shared" si="11"/>
        <v/>
      </c>
      <c r="F26" s="67" t="str">
        <f t="shared" si="12"/>
        <v/>
      </c>
      <c r="G26" s="67" t="str">
        <f t="shared" si="13"/>
        <v/>
      </c>
      <c r="H26" s="68" t="str">
        <f t="shared" si="14"/>
        <v/>
      </c>
      <c r="I26" s="69" t="str">
        <f t="shared" si="15"/>
        <v/>
      </c>
      <c r="J26" s="67" t="str">
        <f t="shared" si="16"/>
        <v/>
      </c>
      <c r="K26" s="91" t="str">
        <f t="shared" si="7"/>
        <v/>
      </c>
    </row>
    <row r="27" spans="2:11" ht="20.100000000000001" customHeight="1" x14ac:dyDescent="0.2">
      <c r="B27" s="30">
        <f t="shared" si="9"/>
        <v>25</v>
      </c>
      <c r="C27" s="27"/>
      <c r="D27" s="96" t="str">
        <f t="shared" si="10"/>
        <v/>
      </c>
      <c r="E27" s="67" t="str">
        <f t="shared" si="11"/>
        <v/>
      </c>
      <c r="F27" s="67" t="str">
        <f t="shared" si="12"/>
        <v/>
      </c>
      <c r="G27" s="67" t="str">
        <f t="shared" si="13"/>
        <v/>
      </c>
      <c r="H27" s="68" t="str">
        <f t="shared" si="14"/>
        <v/>
      </c>
      <c r="I27" s="69" t="str">
        <f t="shared" si="15"/>
        <v/>
      </c>
      <c r="J27" s="67" t="str">
        <f t="shared" si="16"/>
        <v/>
      </c>
      <c r="K27" s="91" t="str">
        <f t="shared" si="7"/>
        <v/>
      </c>
    </row>
    <row r="28" spans="2:11" ht="20.100000000000001" customHeight="1" x14ac:dyDescent="0.2">
      <c r="B28" s="30">
        <f t="shared" si="9"/>
        <v>26</v>
      </c>
      <c r="C28" s="27"/>
      <c r="D28" s="96" t="str">
        <f t="shared" si="10"/>
        <v/>
      </c>
      <c r="E28" s="67" t="str">
        <f t="shared" si="11"/>
        <v/>
      </c>
      <c r="F28" s="67" t="str">
        <f t="shared" si="12"/>
        <v/>
      </c>
      <c r="G28" s="67" t="str">
        <f t="shared" si="13"/>
        <v/>
      </c>
      <c r="H28" s="68" t="str">
        <f t="shared" si="14"/>
        <v/>
      </c>
      <c r="I28" s="69" t="str">
        <f t="shared" si="15"/>
        <v/>
      </c>
      <c r="J28" s="67" t="str">
        <f t="shared" si="16"/>
        <v/>
      </c>
      <c r="K28" s="91" t="str">
        <f t="shared" si="7"/>
        <v/>
      </c>
    </row>
    <row r="29" spans="2:11" ht="20.100000000000001" customHeight="1" x14ac:dyDescent="0.2">
      <c r="B29" s="30">
        <f t="shared" si="9"/>
        <v>27</v>
      </c>
      <c r="C29" s="27"/>
      <c r="D29" s="96" t="str">
        <f t="shared" si="10"/>
        <v/>
      </c>
      <c r="E29" s="67" t="str">
        <f t="shared" si="11"/>
        <v/>
      </c>
      <c r="F29" s="67" t="str">
        <f t="shared" si="12"/>
        <v/>
      </c>
      <c r="G29" s="67" t="str">
        <f t="shared" si="13"/>
        <v/>
      </c>
      <c r="H29" s="68" t="str">
        <f t="shared" si="14"/>
        <v/>
      </c>
      <c r="I29" s="69" t="str">
        <f t="shared" si="15"/>
        <v/>
      </c>
      <c r="J29" s="67" t="str">
        <f t="shared" si="16"/>
        <v/>
      </c>
      <c r="K29" s="91" t="str">
        <f t="shared" si="7"/>
        <v/>
      </c>
    </row>
    <row r="30" spans="2:11" ht="20.100000000000001" customHeight="1" x14ac:dyDescent="0.2">
      <c r="B30" s="30">
        <f t="shared" si="9"/>
        <v>28</v>
      </c>
      <c r="C30" s="27"/>
      <c r="D30" s="96" t="str">
        <f t="shared" si="10"/>
        <v/>
      </c>
      <c r="E30" s="67" t="str">
        <f t="shared" si="11"/>
        <v/>
      </c>
      <c r="F30" s="67" t="str">
        <f t="shared" si="12"/>
        <v/>
      </c>
      <c r="G30" s="67" t="str">
        <f t="shared" si="13"/>
        <v/>
      </c>
      <c r="H30" s="68" t="str">
        <f t="shared" si="14"/>
        <v/>
      </c>
      <c r="I30" s="69" t="str">
        <f t="shared" si="15"/>
        <v/>
      </c>
      <c r="J30" s="67" t="str">
        <f t="shared" si="16"/>
        <v/>
      </c>
      <c r="K30" s="91" t="str">
        <f t="shared" si="7"/>
        <v/>
      </c>
    </row>
    <row r="31" spans="2:11" ht="20.100000000000001" customHeight="1" x14ac:dyDescent="0.2">
      <c r="B31" s="30">
        <f t="shared" si="9"/>
        <v>29</v>
      </c>
      <c r="C31" s="27"/>
      <c r="D31" s="96" t="str">
        <f t="shared" si="10"/>
        <v/>
      </c>
      <c r="E31" s="67" t="str">
        <f t="shared" si="11"/>
        <v/>
      </c>
      <c r="F31" s="67" t="str">
        <f t="shared" si="12"/>
        <v/>
      </c>
      <c r="G31" s="67" t="str">
        <f t="shared" si="13"/>
        <v/>
      </c>
      <c r="H31" s="68" t="str">
        <f t="shared" si="14"/>
        <v/>
      </c>
      <c r="I31" s="69" t="str">
        <f t="shared" si="15"/>
        <v/>
      </c>
      <c r="J31" s="67" t="str">
        <f t="shared" si="16"/>
        <v/>
      </c>
      <c r="K31" s="91" t="str">
        <f t="shared" si="7"/>
        <v/>
      </c>
    </row>
    <row r="32" spans="2:11" ht="20.100000000000001" customHeight="1" x14ac:dyDescent="0.2">
      <c r="B32" s="30">
        <f t="shared" si="9"/>
        <v>30</v>
      </c>
      <c r="C32" s="27"/>
      <c r="D32" s="96" t="str">
        <f t="shared" si="10"/>
        <v/>
      </c>
      <c r="E32" s="67" t="str">
        <f t="shared" si="11"/>
        <v/>
      </c>
      <c r="F32" s="67" t="str">
        <f t="shared" si="12"/>
        <v/>
      </c>
      <c r="G32" s="67" t="str">
        <f t="shared" si="13"/>
        <v/>
      </c>
      <c r="H32" s="68" t="str">
        <f t="shared" si="14"/>
        <v/>
      </c>
      <c r="I32" s="69" t="str">
        <f t="shared" si="15"/>
        <v/>
      </c>
      <c r="J32" s="67" t="str">
        <f t="shared" si="16"/>
        <v/>
      </c>
      <c r="K32" s="91" t="str">
        <f t="shared" si="7"/>
        <v/>
      </c>
    </row>
    <row r="33" spans="2:11" ht="20.100000000000001" customHeight="1" x14ac:dyDescent="0.2">
      <c r="B33" s="30">
        <f t="shared" si="9"/>
        <v>31</v>
      </c>
      <c r="C33" s="27"/>
      <c r="D33" s="96" t="str">
        <f t="shared" si="10"/>
        <v/>
      </c>
      <c r="E33" s="67" t="str">
        <f t="shared" si="11"/>
        <v/>
      </c>
      <c r="F33" s="67" t="str">
        <f t="shared" si="12"/>
        <v/>
      </c>
      <c r="G33" s="67" t="str">
        <f t="shared" si="13"/>
        <v/>
      </c>
      <c r="H33" s="68" t="str">
        <f t="shared" si="14"/>
        <v/>
      </c>
      <c r="I33" s="69" t="str">
        <f t="shared" si="15"/>
        <v/>
      </c>
      <c r="J33" s="67" t="str">
        <f t="shared" si="16"/>
        <v/>
      </c>
      <c r="K33" s="91" t="str">
        <f t="shared" si="7"/>
        <v/>
      </c>
    </row>
    <row r="34" spans="2:11" ht="20.100000000000001" customHeight="1" x14ac:dyDescent="0.2">
      <c r="B34" s="30">
        <f t="shared" si="9"/>
        <v>32</v>
      </c>
      <c r="C34" s="27"/>
      <c r="D34" s="96" t="str">
        <f t="shared" si="10"/>
        <v/>
      </c>
      <c r="E34" s="67" t="str">
        <f t="shared" si="11"/>
        <v/>
      </c>
      <c r="F34" s="67" t="str">
        <f t="shared" si="12"/>
        <v/>
      </c>
      <c r="G34" s="67" t="str">
        <f t="shared" si="13"/>
        <v/>
      </c>
      <c r="H34" s="68" t="str">
        <f t="shared" si="14"/>
        <v/>
      </c>
      <c r="I34" s="69" t="str">
        <f t="shared" si="15"/>
        <v/>
      </c>
      <c r="J34" s="67" t="str">
        <f t="shared" si="16"/>
        <v/>
      </c>
      <c r="K34" s="91" t="str">
        <f t="shared" si="7"/>
        <v/>
      </c>
    </row>
    <row r="35" spans="2:11" ht="20.100000000000001" customHeight="1" x14ac:dyDescent="0.2">
      <c r="B35" s="30">
        <f t="shared" si="9"/>
        <v>33</v>
      </c>
      <c r="C35" s="27"/>
      <c r="D35" s="96" t="str">
        <f t="shared" ref="D35:D66" si="17">IF(C35&lt;&gt;"",VLOOKUP($C35,engagés,2,FALSE),"")</f>
        <v/>
      </c>
      <c r="E35" s="67" t="str">
        <f t="shared" ref="E35:E66" si="18">IF(C35&lt;&gt;"",VLOOKUP($C35,licencies,3,FALSE),"")</f>
        <v/>
      </c>
      <c r="F35" s="67" t="str">
        <f t="shared" ref="F35:F66" si="19">IF(C35&lt;&gt;"",VLOOKUP($C35,licencies,4,FALSE),"")</f>
        <v/>
      </c>
      <c r="G35" s="67" t="str">
        <f t="shared" ref="G35:G66" si="20">IF(C35&lt;&gt;"",VLOOKUP($C35,licencies,8,FALSE),"")</f>
        <v/>
      </c>
      <c r="H35" s="68" t="str">
        <f t="shared" ref="H35:H66" si="21">IF(C35&lt;&gt;"",VLOOKUP($C35,licencies,9,FALSE),"")</f>
        <v/>
      </c>
      <c r="I35" s="69" t="str">
        <f t="shared" ref="I35:I66" si="22">IF(G35&lt;&gt;"",RANK(G35,G$3:G$102),"")</f>
        <v/>
      </c>
      <c r="J35" s="67" t="str">
        <f t="shared" ref="J35:J66" si="23">IF(F35&lt;&gt;"",VLOOKUP($C35,licencies,10,FALSE),"")</f>
        <v/>
      </c>
      <c r="K35" s="91" t="str">
        <f t="shared" ref="K35:K66" si="24">IF(J35="T","TABLEAU IMPOSSIBLE","")</f>
        <v/>
      </c>
    </row>
    <row r="36" spans="2:11" ht="20.100000000000001" customHeight="1" x14ac:dyDescent="0.2">
      <c r="B36" s="30">
        <f t="shared" ref="B36:B67" si="25">+B35+1</f>
        <v>34</v>
      </c>
      <c r="C36" s="27"/>
      <c r="D36" s="96" t="str">
        <f t="shared" si="17"/>
        <v/>
      </c>
      <c r="E36" s="67" t="str">
        <f t="shared" si="18"/>
        <v/>
      </c>
      <c r="F36" s="67" t="str">
        <f t="shared" si="19"/>
        <v/>
      </c>
      <c r="G36" s="67" t="str">
        <f t="shared" si="20"/>
        <v/>
      </c>
      <c r="H36" s="68" t="str">
        <f t="shared" si="21"/>
        <v/>
      </c>
      <c r="I36" s="69" t="str">
        <f t="shared" si="22"/>
        <v/>
      </c>
      <c r="J36" s="67" t="str">
        <f t="shared" si="23"/>
        <v/>
      </c>
      <c r="K36" s="91" t="str">
        <f t="shared" si="24"/>
        <v/>
      </c>
    </row>
    <row r="37" spans="2:11" ht="20.100000000000001" customHeight="1" x14ac:dyDescent="0.2">
      <c r="B37" s="30">
        <f t="shared" si="25"/>
        <v>35</v>
      </c>
      <c r="C37" s="27"/>
      <c r="D37" s="96" t="str">
        <f t="shared" si="17"/>
        <v/>
      </c>
      <c r="E37" s="67" t="str">
        <f t="shared" si="18"/>
        <v/>
      </c>
      <c r="F37" s="67" t="str">
        <f t="shared" si="19"/>
        <v/>
      </c>
      <c r="G37" s="67" t="str">
        <f t="shared" si="20"/>
        <v/>
      </c>
      <c r="H37" s="68" t="str">
        <f t="shared" si="21"/>
        <v/>
      </c>
      <c r="I37" s="69" t="str">
        <f t="shared" si="22"/>
        <v/>
      </c>
      <c r="J37" s="67" t="str">
        <f t="shared" si="23"/>
        <v/>
      </c>
      <c r="K37" s="91" t="str">
        <f t="shared" si="24"/>
        <v/>
      </c>
    </row>
    <row r="38" spans="2:11" ht="20.100000000000001" customHeight="1" x14ac:dyDescent="0.2">
      <c r="B38" s="30">
        <f t="shared" si="25"/>
        <v>36</v>
      </c>
      <c r="C38" s="35"/>
      <c r="D38" s="96" t="str">
        <f t="shared" si="17"/>
        <v/>
      </c>
      <c r="E38" s="67" t="str">
        <f t="shared" si="18"/>
        <v/>
      </c>
      <c r="F38" s="67" t="str">
        <f t="shared" si="19"/>
        <v/>
      </c>
      <c r="G38" s="67" t="str">
        <f t="shared" si="20"/>
        <v/>
      </c>
      <c r="H38" s="68" t="str">
        <f t="shared" si="21"/>
        <v/>
      </c>
      <c r="I38" s="69" t="str">
        <f t="shared" si="22"/>
        <v/>
      </c>
      <c r="J38" s="67" t="str">
        <f t="shared" si="23"/>
        <v/>
      </c>
      <c r="K38" s="91" t="str">
        <f t="shared" si="24"/>
        <v/>
      </c>
    </row>
    <row r="39" spans="2:11" ht="20.100000000000001" customHeight="1" x14ac:dyDescent="0.2">
      <c r="B39" s="30">
        <f t="shared" si="25"/>
        <v>37</v>
      </c>
      <c r="C39" s="27"/>
      <c r="D39" s="96" t="str">
        <f t="shared" si="17"/>
        <v/>
      </c>
      <c r="E39" s="67" t="str">
        <f t="shared" si="18"/>
        <v/>
      </c>
      <c r="F39" s="67" t="str">
        <f t="shared" si="19"/>
        <v/>
      </c>
      <c r="G39" s="67" t="str">
        <f t="shared" si="20"/>
        <v/>
      </c>
      <c r="H39" s="68" t="str">
        <f t="shared" si="21"/>
        <v/>
      </c>
      <c r="I39" s="69" t="str">
        <f t="shared" si="22"/>
        <v/>
      </c>
      <c r="J39" s="67" t="str">
        <f t="shared" si="23"/>
        <v/>
      </c>
      <c r="K39" s="91" t="str">
        <f t="shared" si="24"/>
        <v/>
      </c>
    </row>
    <row r="40" spans="2:11" ht="20.100000000000001" customHeight="1" x14ac:dyDescent="0.2">
      <c r="B40" s="30">
        <f t="shared" si="25"/>
        <v>38</v>
      </c>
      <c r="C40" s="27"/>
      <c r="D40" s="96" t="str">
        <f t="shared" si="17"/>
        <v/>
      </c>
      <c r="E40" s="67" t="str">
        <f t="shared" si="18"/>
        <v/>
      </c>
      <c r="F40" s="67" t="str">
        <f t="shared" si="19"/>
        <v/>
      </c>
      <c r="G40" s="67" t="str">
        <f t="shared" si="20"/>
        <v/>
      </c>
      <c r="H40" s="68" t="str">
        <f t="shared" si="21"/>
        <v/>
      </c>
      <c r="I40" s="69" t="str">
        <f t="shared" si="22"/>
        <v/>
      </c>
      <c r="J40" s="67" t="str">
        <f t="shared" si="23"/>
        <v/>
      </c>
      <c r="K40" s="91" t="str">
        <f t="shared" si="24"/>
        <v/>
      </c>
    </row>
    <row r="41" spans="2:11" ht="20.100000000000001" customHeight="1" x14ac:dyDescent="0.2">
      <c r="B41" s="30">
        <f t="shared" si="25"/>
        <v>39</v>
      </c>
      <c r="C41" s="27"/>
      <c r="D41" s="96" t="str">
        <f t="shared" si="17"/>
        <v/>
      </c>
      <c r="E41" s="67" t="str">
        <f t="shared" si="18"/>
        <v/>
      </c>
      <c r="F41" s="67" t="str">
        <f t="shared" si="19"/>
        <v/>
      </c>
      <c r="G41" s="67" t="str">
        <f t="shared" si="20"/>
        <v/>
      </c>
      <c r="H41" s="68" t="str">
        <f t="shared" si="21"/>
        <v/>
      </c>
      <c r="I41" s="69" t="str">
        <f t="shared" si="22"/>
        <v/>
      </c>
      <c r="J41" s="67" t="str">
        <f t="shared" si="23"/>
        <v/>
      </c>
      <c r="K41" s="91" t="str">
        <f t="shared" si="24"/>
        <v/>
      </c>
    </row>
    <row r="42" spans="2:11" ht="20.100000000000001" customHeight="1" x14ac:dyDescent="0.2">
      <c r="B42" s="30">
        <f t="shared" si="25"/>
        <v>40</v>
      </c>
      <c r="C42" s="27"/>
      <c r="D42" s="96" t="str">
        <f t="shared" si="17"/>
        <v/>
      </c>
      <c r="E42" s="67" t="str">
        <f t="shared" si="18"/>
        <v/>
      </c>
      <c r="F42" s="67" t="str">
        <f t="shared" si="19"/>
        <v/>
      </c>
      <c r="G42" s="67" t="str">
        <f t="shared" si="20"/>
        <v/>
      </c>
      <c r="H42" s="68" t="str">
        <f t="shared" si="21"/>
        <v/>
      </c>
      <c r="I42" s="69" t="str">
        <f t="shared" si="22"/>
        <v/>
      </c>
      <c r="J42" s="67" t="str">
        <f t="shared" si="23"/>
        <v/>
      </c>
      <c r="K42" s="91" t="str">
        <f t="shared" si="24"/>
        <v/>
      </c>
    </row>
    <row r="43" spans="2:11" ht="20.100000000000001" customHeight="1" x14ac:dyDescent="0.2">
      <c r="B43" s="30">
        <f t="shared" si="25"/>
        <v>41</v>
      </c>
      <c r="C43" s="34"/>
      <c r="D43" s="96" t="str">
        <f t="shared" si="17"/>
        <v/>
      </c>
      <c r="E43" s="67" t="str">
        <f t="shared" si="18"/>
        <v/>
      </c>
      <c r="F43" s="67" t="str">
        <f t="shared" si="19"/>
        <v/>
      </c>
      <c r="G43" s="67" t="str">
        <f t="shared" si="20"/>
        <v/>
      </c>
      <c r="H43" s="68" t="str">
        <f t="shared" si="21"/>
        <v/>
      </c>
      <c r="I43" s="69" t="str">
        <f t="shared" si="22"/>
        <v/>
      </c>
      <c r="J43" s="67" t="str">
        <f t="shared" si="23"/>
        <v/>
      </c>
      <c r="K43" s="91" t="str">
        <f t="shared" si="24"/>
        <v/>
      </c>
    </row>
    <row r="44" spans="2:11" ht="20.100000000000001" customHeight="1" x14ac:dyDescent="0.2">
      <c r="B44" s="30">
        <f t="shared" si="25"/>
        <v>42</v>
      </c>
      <c r="C44" s="27"/>
      <c r="D44" s="96" t="str">
        <f t="shared" si="17"/>
        <v/>
      </c>
      <c r="E44" s="67" t="str">
        <f t="shared" si="18"/>
        <v/>
      </c>
      <c r="F44" s="67" t="str">
        <f t="shared" si="19"/>
        <v/>
      </c>
      <c r="G44" s="67" t="str">
        <f t="shared" si="20"/>
        <v/>
      </c>
      <c r="H44" s="68" t="str">
        <f t="shared" si="21"/>
        <v/>
      </c>
      <c r="I44" s="69" t="str">
        <f t="shared" si="22"/>
        <v/>
      </c>
      <c r="J44" s="67" t="str">
        <f t="shared" si="23"/>
        <v/>
      </c>
      <c r="K44" s="91" t="str">
        <f t="shared" si="24"/>
        <v/>
      </c>
    </row>
    <row r="45" spans="2:11" ht="20.100000000000001" customHeight="1" x14ac:dyDescent="0.2">
      <c r="B45" s="30">
        <f t="shared" si="25"/>
        <v>43</v>
      </c>
      <c r="C45" s="27"/>
      <c r="D45" s="96" t="str">
        <f t="shared" si="17"/>
        <v/>
      </c>
      <c r="E45" s="67" t="str">
        <f t="shared" si="18"/>
        <v/>
      </c>
      <c r="F45" s="67" t="str">
        <f t="shared" si="19"/>
        <v/>
      </c>
      <c r="G45" s="67" t="str">
        <f t="shared" si="20"/>
        <v/>
      </c>
      <c r="H45" s="68" t="str">
        <f t="shared" si="21"/>
        <v/>
      </c>
      <c r="I45" s="69" t="str">
        <f t="shared" si="22"/>
        <v/>
      </c>
      <c r="J45" s="67" t="str">
        <f t="shared" si="23"/>
        <v/>
      </c>
      <c r="K45" s="91" t="str">
        <f t="shared" si="24"/>
        <v/>
      </c>
    </row>
    <row r="46" spans="2:11" ht="20.100000000000001" customHeight="1" x14ac:dyDescent="0.2">
      <c r="B46" s="30">
        <f t="shared" si="25"/>
        <v>44</v>
      </c>
      <c r="C46" s="27"/>
      <c r="D46" s="96" t="str">
        <f t="shared" si="17"/>
        <v/>
      </c>
      <c r="E46" s="67" t="str">
        <f t="shared" si="18"/>
        <v/>
      </c>
      <c r="F46" s="67" t="str">
        <f t="shared" si="19"/>
        <v/>
      </c>
      <c r="G46" s="67" t="str">
        <f t="shared" si="20"/>
        <v/>
      </c>
      <c r="H46" s="68" t="str">
        <f t="shared" si="21"/>
        <v/>
      </c>
      <c r="I46" s="69" t="str">
        <f t="shared" si="22"/>
        <v/>
      </c>
      <c r="J46" s="67" t="str">
        <f t="shared" si="23"/>
        <v/>
      </c>
      <c r="K46" s="91" t="str">
        <f t="shared" si="24"/>
        <v/>
      </c>
    </row>
    <row r="47" spans="2:11" ht="20.100000000000001" customHeight="1" x14ac:dyDescent="0.2">
      <c r="B47" s="30">
        <f t="shared" si="25"/>
        <v>45</v>
      </c>
      <c r="C47" s="27"/>
      <c r="D47" s="96" t="str">
        <f t="shared" si="17"/>
        <v/>
      </c>
      <c r="E47" s="67" t="str">
        <f t="shared" si="18"/>
        <v/>
      </c>
      <c r="F47" s="67" t="str">
        <f t="shared" si="19"/>
        <v/>
      </c>
      <c r="G47" s="67" t="str">
        <f t="shared" si="20"/>
        <v/>
      </c>
      <c r="H47" s="68" t="str">
        <f t="shared" si="21"/>
        <v/>
      </c>
      <c r="I47" s="69" t="str">
        <f t="shared" si="22"/>
        <v/>
      </c>
      <c r="J47" s="67" t="str">
        <f t="shared" si="23"/>
        <v/>
      </c>
      <c r="K47" s="91" t="str">
        <f t="shared" si="24"/>
        <v/>
      </c>
    </row>
    <row r="48" spans="2:11" ht="20.100000000000001" customHeight="1" x14ac:dyDescent="0.2">
      <c r="B48" s="30">
        <f t="shared" si="25"/>
        <v>46</v>
      </c>
      <c r="C48" s="27"/>
      <c r="D48" s="96" t="str">
        <f t="shared" si="17"/>
        <v/>
      </c>
      <c r="E48" s="67" t="str">
        <f t="shared" si="18"/>
        <v/>
      </c>
      <c r="F48" s="67" t="str">
        <f t="shared" si="19"/>
        <v/>
      </c>
      <c r="G48" s="67" t="str">
        <f t="shared" si="20"/>
        <v/>
      </c>
      <c r="H48" s="68" t="str">
        <f t="shared" si="21"/>
        <v/>
      </c>
      <c r="I48" s="69" t="str">
        <f t="shared" si="22"/>
        <v/>
      </c>
      <c r="J48" s="67" t="str">
        <f t="shared" si="23"/>
        <v/>
      </c>
      <c r="K48" s="91" t="str">
        <f t="shared" si="24"/>
        <v/>
      </c>
    </row>
    <row r="49" spans="2:11" ht="20.100000000000001" customHeight="1" x14ac:dyDescent="0.2">
      <c r="B49" s="30">
        <f t="shared" si="25"/>
        <v>47</v>
      </c>
      <c r="C49" s="27"/>
      <c r="D49" s="96" t="str">
        <f t="shared" si="17"/>
        <v/>
      </c>
      <c r="E49" s="67" t="str">
        <f t="shared" si="18"/>
        <v/>
      </c>
      <c r="F49" s="67" t="str">
        <f t="shared" si="19"/>
        <v/>
      </c>
      <c r="G49" s="67" t="str">
        <f t="shared" si="20"/>
        <v/>
      </c>
      <c r="H49" s="68" t="str">
        <f t="shared" si="21"/>
        <v/>
      </c>
      <c r="I49" s="69" t="str">
        <f t="shared" si="22"/>
        <v/>
      </c>
      <c r="J49" s="67" t="str">
        <f t="shared" si="23"/>
        <v/>
      </c>
      <c r="K49" s="91" t="str">
        <f t="shared" si="24"/>
        <v/>
      </c>
    </row>
    <row r="50" spans="2:11" ht="20.100000000000001" customHeight="1" x14ac:dyDescent="0.2">
      <c r="B50" s="30">
        <f t="shared" si="25"/>
        <v>48</v>
      </c>
      <c r="C50" s="27"/>
      <c r="D50" s="96" t="str">
        <f t="shared" si="17"/>
        <v/>
      </c>
      <c r="E50" s="67" t="str">
        <f t="shared" si="18"/>
        <v/>
      </c>
      <c r="F50" s="67" t="str">
        <f t="shared" si="19"/>
        <v/>
      </c>
      <c r="G50" s="67" t="str">
        <f t="shared" si="20"/>
        <v/>
      </c>
      <c r="H50" s="68" t="str">
        <f t="shared" si="21"/>
        <v/>
      </c>
      <c r="I50" s="69" t="str">
        <f t="shared" si="22"/>
        <v/>
      </c>
      <c r="J50" s="67" t="str">
        <f t="shared" si="23"/>
        <v/>
      </c>
      <c r="K50" s="91" t="str">
        <f t="shared" si="24"/>
        <v/>
      </c>
    </row>
    <row r="51" spans="2:11" ht="20.100000000000001" customHeight="1" x14ac:dyDescent="0.2">
      <c r="B51" s="30">
        <f t="shared" si="25"/>
        <v>49</v>
      </c>
      <c r="C51" s="27"/>
      <c r="D51" s="96" t="str">
        <f t="shared" si="17"/>
        <v/>
      </c>
      <c r="E51" s="67" t="str">
        <f t="shared" si="18"/>
        <v/>
      </c>
      <c r="F51" s="67" t="str">
        <f t="shared" si="19"/>
        <v/>
      </c>
      <c r="G51" s="67" t="str">
        <f t="shared" si="20"/>
        <v/>
      </c>
      <c r="H51" s="68" t="str">
        <f t="shared" si="21"/>
        <v/>
      </c>
      <c r="I51" s="69" t="str">
        <f t="shared" si="22"/>
        <v/>
      </c>
      <c r="J51" s="67" t="str">
        <f t="shared" si="23"/>
        <v/>
      </c>
      <c r="K51" s="91" t="str">
        <f t="shared" si="24"/>
        <v/>
      </c>
    </row>
    <row r="52" spans="2:11" ht="18.75" customHeight="1" x14ac:dyDescent="0.2">
      <c r="B52" s="30">
        <f t="shared" si="25"/>
        <v>50</v>
      </c>
      <c r="C52" s="27"/>
      <c r="D52" s="96" t="str">
        <f t="shared" si="17"/>
        <v/>
      </c>
      <c r="E52" s="67" t="str">
        <f t="shared" si="18"/>
        <v/>
      </c>
      <c r="F52" s="67" t="str">
        <f t="shared" si="19"/>
        <v/>
      </c>
      <c r="G52" s="67" t="str">
        <f t="shared" si="20"/>
        <v/>
      </c>
      <c r="H52" s="68" t="str">
        <f t="shared" si="21"/>
        <v/>
      </c>
      <c r="I52" s="69" t="str">
        <f t="shared" si="22"/>
        <v/>
      </c>
      <c r="J52" s="67" t="str">
        <f t="shared" si="23"/>
        <v/>
      </c>
      <c r="K52" s="91" t="str">
        <f t="shared" si="24"/>
        <v/>
      </c>
    </row>
    <row r="53" spans="2:11" ht="20.100000000000001" customHeight="1" x14ac:dyDescent="0.2">
      <c r="B53" s="30">
        <f t="shared" si="25"/>
        <v>51</v>
      </c>
      <c r="C53" s="27"/>
      <c r="D53" s="96" t="str">
        <f t="shared" si="17"/>
        <v/>
      </c>
      <c r="E53" s="67" t="str">
        <f t="shared" si="18"/>
        <v/>
      </c>
      <c r="F53" s="67" t="str">
        <f t="shared" si="19"/>
        <v/>
      </c>
      <c r="G53" s="67" t="str">
        <f t="shared" si="20"/>
        <v/>
      </c>
      <c r="H53" s="68" t="str">
        <f t="shared" si="21"/>
        <v/>
      </c>
      <c r="I53" s="69" t="str">
        <f t="shared" si="22"/>
        <v/>
      </c>
      <c r="J53" s="67" t="str">
        <f t="shared" si="23"/>
        <v/>
      </c>
      <c r="K53" s="91" t="str">
        <f t="shared" si="24"/>
        <v/>
      </c>
    </row>
    <row r="54" spans="2:11" ht="20.100000000000001" customHeight="1" x14ac:dyDescent="0.2">
      <c r="B54" s="30">
        <f t="shared" si="25"/>
        <v>52</v>
      </c>
      <c r="C54" s="27"/>
      <c r="D54" s="96" t="str">
        <f t="shared" si="17"/>
        <v/>
      </c>
      <c r="E54" s="67" t="str">
        <f t="shared" si="18"/>
        <v/>
      </c>
      <c r="F54" s="67" t="str">
        <f t="shared" si="19"/>
        <v/>
      </c>
      <c r="G54" s="67" t="str">
        <f t="shared" si="20"/>
        <v/>
      </c>
      <c r="H54" s="68" t="str">
        <f t="shared" si="21"/>
        <v/>
      </c>
      <c r="I54" s="69" t="str">
        <f t="shared" si="22"/>
        <v/>
      </c>
      <c r="J54" s="67" t="str">
        <f t="shared" si="23"/>
        <v/>
      </c>
      <c r="K54" s="91" t="str">
        <f t="shared" si="24"/>
        <v/>
      </c>
    </row>
    <row r="55" spans="2:11" ht="20.100000000000001" customHeight="1" x14ac:dyDescent="0.2">
      <c r="B55" s="30">
        <f t="shared" si="25"/>
        <v>53</v>
      </c>
      <c r="C55" s="27"/>
      <c r="D55" s="96" t="str">
        <f t="shared" si="17"/>
        <v/>
      </c>
      <c r="E55" s="67" t="str">
        <f t="shared" si="18"/>
        <v/>
      </c>
      <c r="F55" s="67" t="str">
        <f t="shared" si="19"/>
        <v/>
      </c>
      <c r="G55" s="67" t="str">
        <f t="shared" si="20"/>
        <v/>
      </c>
      <c r="H55" s="68" t="str">
        <f t="shared" si="21"/>
        <v/>
      </c>
      <c r="I55" s="69" t="str">
        <f t="shared" si="22"/>
        <v/>
      </c>
      <c r="J55" s="67" t="str">
        <f t="shared" si="23"/>
        <v/>
      </c>
      <c r="K55" s="91" t="str">
        <f t="shared" si="24"/>
        <v/>
      </c>
    </row>
    <row r="56" spans="2:11" ht="20.100000000000001" customHeight="1" x14ac:dyDescent="0.2">
      <c r="B56" s="30">
        <f t="shared" si="25"/>
        <v>54</v>
      </c>
      <c r="C56" s="27"/>
      <c r="D56" s="96" t="str">
        <f t="shared" si="17"/>
        <v/>
      </c>
      <c r="E56" s="67" t="str">
        <f t="shared" si="18"/>
        <v/>
      </c>
      <c r="F56" s="67" t="str">
        <f t="shared" si="19"/>
        <v/>
      </c>
      <c r="G56" s="67" t="str">
        <f t="shared" si="20"/>
        <v/>
      </c>
      <c r="H56" s="68" t="str">
        <f t="shared" si="21"/>
        <v/>
      </c>
      <c r="I56" s="69" t="str">
        <f t="shared" si="22"/>
        <v/>
      </c>
      <c r="J56" s="67" t="str">
        <f t="shared" si="23"/>
        <v/>
      </c>
      <c r="K56" s="91" t="str">
        <f t="shared" si="24"/>
        <v/>
      </c>
    </row>
    <row r="57" spans="2:11" ht="20.100000000000001" customHeight="1" x14ac:dyDescent="0.2">
      <c r="B57" s="30">
        <f t="shared" si="25"/>
        <v>55</v>
      </c>
      <c r="C57" s="27"/>
      <c r="D57" s="96" t="str">
        <f t="shared" si="17"/>
        <v/>
      </c>
      <c r="E57" s="67" t="str">
        <f t="shared" si="18"/>
        <v/>
      </c>
      <c r="F57" s="67" t="str">
        <f t="shared" si="19"/>
        <v/>
      </c>
      <c r="G57" s="67" t="str">
        <f t="shared" si="20"/>
        <v/>
      </c>
      <c r="H57" s="68" t="str">
        <f t="shared" si="21"/>
        <v/>
      </c>
      <c r="I57" s="69" t="str">
        <f t="shared" si="22"/>
        <v/>
      </c>
      <c r="J57" s="67" t="str">
        <f t="shared" si="23"/>
        <v/>
      </c>
      <c r="K57" s="91" t="str">
        <f t="shared" si="24"/>
        <v/>
      </c>
    </row>
    <row r="58" spans="2:11" ht="20.100000000000001" customHeight="1" x14ac:dyDescent="0.2">
      <c r="B58" s="30">
        <f t="shared" si="25"/>
        <v>56</v>
      </c>
      <c r="C58" s="27"/>
      <c r="D58" s="96" t="str">
        <f t="shared" si="17"/>
        <v/>
      </c>
      <c r="E58" s="67" t="str">
        <f t="shared" si="18"/>
        <v/>
      </c>
      <c r="F58" s="67" t="str">
        <f t="shared" si="19"/>
        <v/>
      </c>
      <c r="G58" s="67" t="str">
        <f t="shared" si="20"/>
        <v/>
      </c>
      <c r="H58" s="68" t="str">
        <f t="shared" si="21"/>
        <v/>
      </c>
      <c r="I58" s="69" t="str">
        <f t="shared" si="22"/>
        <v/>
      </c>
      <c r="J58" s="67" t="str">
        <f t="shared" si="23"/>
        <v/>
      </c>
      <c r="K58" s="91" t="str">
        <f t="shared" si="24"/>
        <v/>
      </c>
    </row>
    <row r="59" spans="2:11" ht="20.100000000000001" customHeight="1" x14ac:dyDescent="0.2">
      <c r="B59" s="30">
        <f t="shared" si="25"/>
        <v>57</v>
      </c>
      <c r="C59" s="27"/>
      <c r="D59" s="96" t="str">
        <f t="shared" si="17"/>
        <v/>
      </c>
      <c r="E59" s="67" t="str">
        <f t="shared" si="18"/>
        <v/>
      </c>
      <c r="F59" s="67" t="str">
        <f t="shared" si="19"/>
        <v/>
      </c>
      <c r="G59" s="67" t="str">
        <f t="shared" si="20"/>
        <v/>
      </c>
      <c r="H59" s="68" t="str">
        <f t="shared" si="21"/>
        <v/>
      </c>
      <c r="I59" s="69" t="str">
        <f t="shared" si="22"/>
        <v/>
      </c>
      <c r="J59" s="67" t="str">
        <f t="shared" si="23"/>
        <v/>
      </c>
      <c r="K59" s="91" t="str">
        <f t="shared" si="24"/>
        <v/>
      </c>
    </row>
    <row r="60" spans="2:11" ht="20.100000000000001" customHeight="1" x14ac:dyDescent="0.2">
      <c r="B60" s="30">
        <f t="shared" si="25"/>
        <v>58</v>
      </c>
      <c r="C60" s="27"/>
      <c r="D60" s="96" t="str">
        <f t="shared" si="17"/>
        <v/>
      </c>
      <c r="E60" s="67" t="str">
        <f t="shared" si="18"/>
        <v/>
      </c>
      <c r="F60" s="67" t="str">
        <f t="shared" si="19"/>
        <v/>
      </c>
      <c r="G60" s="67" t="str">
        <f t="shared" si="20"/>
        <v/>
      </c>
      <c r="H60" s="68" t="str">
        <f t="shared" si="21"/>
        <v/>
      </c>
      <c r="I60" s="69" t="str">
        <f t="shared" si="22"/>
        <v/>
      </c>
      <c r="J60" s="67" t="str">
        <f t="shared" si="23"/>
        <v/>
      </c>
      <c r="K60" s="91" t="str">
        <f t="shared" si="24"/>
        <v/>
      </c>
    </row>
    <row r="61" spans="2:11" ht="20.100000000000001" customHeight="1" x14ac:dyDescent="0.2">
      <c r="B61" s="30">
        <f t="shared" si="25"/>
        <v>59</v>
      </c>
      <c r="C61" s="27"/>
      <c r="D61" s="96" t="str">
        <f t="shared" si="17"/>
        <v/>
      </c>
      <c r="E61" s="67" t="str">
        <f t="shared" si="18"/>
        <v/>
      </c>
      <c r="F61" s="67" t="str">
        <f t="shared" si="19"/>
        <v/>
      </c>
      <c r="G61" s="67" t="str">
        <f t="shared" si="20"/>
        <v/>
      </c>
      <c r="H61" s="68" t="str">
        <f t="shared" si="21"/>
        <v/>
      </c>
      <c r="I61" s="69" t="str">
        <f t="shared" si="22"/>
        <v/>
      </c>
      <c r="J61" s="67" t="str">
        <f t="shared" si="23"/>
        <v/>
      </c>
      <c r="K61" s="91" t="str">
        <f t="shared" si="24"/>
        <v/>
      </c>
    </row>
    <row r="62" spans="2:11" ht="20.100000000000001" customHeight="1" x14ac:dyDescent="0.2">
      <c r="B62" s="30">
        <f t="shared" si="25"/>
        <v>60</v>
      </c>
      <c r="C62" s="27"/>
      <c r="D62" s="96" t="str">
        <f t="shared" si="17"/>
        <v/>
      </c>
      <c r="E62" s="67" t="str">
        <f t="shared" si="18"/>
        <v/>
      </c>
      <c r="F62" s="67" t="str">
        <f t="shared" si="19"/>
        <v/>
      </c>
      <c r="G62" s="67" t="str">
        <f t="shared" si="20"/>
        <v/>
      </c>
      <c r="H62" s="68" t="str">
        <f t="shared" si="21"/>
        <v/>
      </c>
      <c r="I62" s="69" t="str">
        <f t="shared" si="22"/>
        <v/>
      </c>
      <c r="J62" s="67" t="str">
        <f t="shared" si="23"/>
        <v/>
      </c>
      <c r="K62" s="91" t="str">
        <f t="shared" si="24"/>
        <v/>
      </c>
    </row>
    <row r="63" spans="2:11" ht="20.100000000000001" customHeight="1" x14ac:dyDescent="0.2">
      <c r="B63" s="30">
        <f t="shared" si="25"/>
        <v>61</v>
      </c>
      <c r="C63" s="27"/>
      <c r="D63" s="96" t="str">
        <f t="shared" si="17"/>
        <v/>
      </c>
      <c r="E63" s="67" t="str">
        <f t="shared" si="18"/>
        <v/>
      </c>
      <c r="F63" s="67" t="str">
        <f t="shared" si="19"/>
        <v/>
      </c>
      <c r="G63" s="67" t="str">
        <f t="shared" si="20"/>
        <v/>
      </c>
      <c r="H63" s="68" t="str">
        <f t="shared" si="21"/>
        <v/>
      </c>
      <c r="I63" s="69" t="str">
        <f t="shared" si="22"/>
        <v/>
      </c>
      <c r="J63" s="67" t="str">
        <f t="shared" si="23"/>
        <v/>
      </c>
      <c r="K63" s="91" t="str">
        <f t="shared" si="24"/>
        <v/>
      </c>
    </row>
    <row r="64" spans="2:11" ht="20.100000000000001" customHeight="1" x14ac:dyDescent="0.2">
      <c r="B64" s="30">
        <f t="shared" si="25"/>
        <v>62</v>
      </c>
      <c r="C64" s="27"/>
      <c r="D64" s="96" t="str">
        <f t="shared" si="17"/>
        <v/>
      </c>
      <c r="E64" s="67" t="str">
        <f t="shared" si="18"/>
        <v/>
      </c>
      <c r="F64" s="67" t="str">
        <f t="shared" si="19"/>
        <v/>
      </c>
      <c r="G64" s="67" t="str">
        <f t="shared" si="20"/>
        <v/>
      </c>
      <c r="H64" s="68" t="str">
        <f t="shared" si="21"/>
        <v/>
      </c>
      <c r="I64" s="69" t="str">
        <f t="shared" si="22"/>
        <v/>
      </c>
      <c r="J64" s="67" t="str">
        <f t="shared" si="23"/>
        <v/>
      </c>
      <c r="K64" s="91" t="str">
        <f t="shared" si="24"/>
        <v/>
      </c>
    </row>
    <row r="65" spans="2:11" ht="20.100000000000001" customHeight="1" x14ac:dyDescent="0.2">
      <c r="B65" s="30">
        <f t="shared" si="25"/>
        <v>63</v>
      </c>
      <c r="C65" s="27"/>
      <c r="D65" s="96" t="str">
        <f t="shared" si="17"/>
        <v/>
      </c>
      <c r="E65" s="67" t="str">
        <f t="shared" si="18"/>
        <v/>
      </c>
      <c r="F65" s="67" t="str">
        <f t="shared" si="19"/>
        <v/>
      </c>
      <c r="G65" s="67" t="str">
        <f t="shared" si="20"/>
        <v/>
      </c>
      <c r="H65" s="68" t="str">
        <f t="shared" si="21"/>
        <v/>
      </c>
      <c r="I65" s="69" t="str">
        <f t="shared" si="22"/>
        <v/>
      </c>
      <c r="J65" s="67" t="str">
        <f t="shared" si="23"/>
        <v/>
      </c>
      <c r="K65" s="91" t="str">
        <f t="shared" si="24"/>
        <v/>
      </c>
    </row>
    <row r="66" spans="2:11" ht="20.100000000000001" customHeight="1" x14ac:dyDescent="0.2">
      <c r="B66" s="30">
        <f t="shared" si="25"/>
        <v>64</v>
      </c>
      <c r="C66" s="27"/>
      <c r="D66" s="96" t="str">
        <f t="shared" si="17"/>
        <v/>
      </c>
      <c r="E66" s="67" t="str">
        <f t="shared" si="18"/>
        <v/>
      </c>
      <c r="F66" s="67" t="str">
        <f t="shared" si="19"/>
        <v/>
      </c>
      <c r="G66" s="67" t="str">
        <f t="shared" si="20"/>
        <v/>
      </c>
      <c r="H66" s="68" t="str">
        <f t="shared" si="21"/>
        <v/>
      </c>
      <c r="I66" s="69" t="str">
        <f t="shared" si="22"/>
        <v/>
      </c>
      <c r="J66" s="67" t="str">
        <f t="shared" si="23"/>
        <v/>
      </c>
      <c r="K66" s="91" t="str">
        <f t="shared" si="24"/>
        <v/>
      </c>
    </row>
    <row r="67" spans="2:11" ht="20.100000000000001" customHeight="1" x14ac:dyDescent="0.2">
      <c r="B67" s="30">
        <f t="shared" si="25"/>
        <v>65</v>
      </c>
      <c r="C67" s="27"/>
      <c r="D67" s="96" t="str">
        <f t="shared" ref="D67:D98" si="26">IF(C67&lt;&gt;"",VLOOKUP($C67,engagés,2,FALSE),"")</f>
        <v/>
      </c>
      <c r="E67" s="67" t="str">
        <f t="shared" ref="E67:E102" si="27">IF(C67&lt;&gt;"",VLOOKUP($C67,licencies,3,FALSE),"")</f>
        <v/>
      </c>
      <c r="F67" s="67" t="str">
        <f t="shared" ref="F67:F102" si="28">IF(C67&lt;&gt;"",VLOOKUP($C67,licencies,4,FALSE),"")</f>
        <v/>
      </c>
      <c r="G67" s="67" t="str">
        <f t="shared" ref="G67:G102" si="29">IF(C67&lt;&gt;"",VLOOKUP($C67,licencies,8,FALSE),"")</f>
        <v/>
      </c>
      <c r="H67" s="68" t="str">
        <f t="shared" ref="H67:H102" si="30">IF(C67&lt;&gt;"",VLOOKUP($C67,licencies,9,FALSE),"")</f>
        <v/>
      </c>
      <c r="I67" s="69" t="str">
        <f t="shared" ref="I67:I102" si="31">IF(G67&lt;&gt;"",RANK(G67,G$3:G$102),"")</f>
        <v/>
      </c>
      <c r="J67" s="67" t="str">
        <f t="shared" ref="J67:J102" si="32">IF(F67&lt;&gt;"",VLOOKUP($C67,licencies,10,FALSE),"")</f>
        <v/>
      </c>
      <c r="K67" s="91" t="str">
        <f t="shared" ref="K67:K98" si="33">IF(J67="T","TABLEAU IMPOSSIBLE","")</f>
        <v/>
      </c>
    </row>
    <row r="68" spans="2:11" ht="20.100000000000001" customHeight="1" x14ac:dyDescent="0.2">
      <c r="B68" s="30">
        <f t="shared" ref="B68:B102" si="34">+B67+1</f>
        <v>66</v>
      </c>
      <c r="C68" s="27"/>
      <c r="D68" s="96" t="str">
        <f t="shared" si="26"/>
        <v/>
      </c>
      <c r="E68" s="67" t="str">
        <f t="shared" si="27"/>
        <v/>
      </c>
      <c r="F68" s="67" t="str">
        <f t="shared" si="28"/>
        <v/>
      </c>
      <c r="G68" s="67" t="str">
        <f t="shared" si="29"/>
        <v/>
      </c>
      <c r="H68" s="68" t="str">
        <f t="shared" si="30"/>
        <v/>
      </c>
      <c r="I68" s="69" t="str">
        <f t="shared" si="31"/>
        <v/>
      </c>
      <c r="J68" s="67" t="str">
        <f t="shared" si="32"/>
        <v/>
      </c>
      <c r="K68" s="91" t="str">
        <f t="shared" si="33"/>
        <v/>
      </c>
    </row>
    <row r="69" spans="2:11" ht="20.100000000000001" customHeight="1" x14ac:dyDescent="0.2">
      <c r="B69" s="30">
        <f t="shared" si="34"/>
        <v>67</v>
      </c>
      <c r="C69" s="27"/>
      <c r="D69" s="96" t="str">
        <f t="shared" si="26"/>
        <v/>
      </c>
      <c r="E69" s="67" t="str">
        <f t="shared" si="27"/>
        <v/>
      </c>
      <c r="F69" s="67" t="str">
        <f t="shared" si="28"/>
        <v/>
      </c>
      <c r="G69" s="67" t="str">
        <f t="shared" si="29"/>
        <v/>
      </c>
      <c r="H69" s="68" t="str">
        <f t="shared" si="30"/>
        <v/>
      </c>
      <c r="I69" s="69" t="str">
        <f t="shared" si="31"/>
        <v/>
      </c>
      <c r="J69" s="67" t="str">
        <f t="shared" si="32"/>
        <v/>
      </c>
      <c r="K69" s="91" t="str">
        <f t="shared" si="33"/>
        <v/>
      </c>
    </row>
    <row r="70" spans="2:11" ht="20.100000000000001" customHeight="1" x14ac:dyDescent="0.2">
      <c r="B70" s="30">
        <f t="shared" si="34"/>
        <v>68</v>
      </c>
      <c r="C70" s="27"/>
      <c r="D70" s="96" t="str">
        <f t="shared" si="26"/>
        <v/>
      </c>
      <c r="E70" s="67" t="str">
        <f t="shared" si="27"/>
        <v/>
      </c>
      <c r="F70" s="67" t="str">
        <f t="shared" si="28"/>
        <v/>
      </c>
      <c r="G70" s="67" t="str">
        <f t="shared" si="29"/>
        <v/>
      </c>
      <c r="H70" s="68" t="str">
        <f t="shared" si="30"/>
        <v/>
      </c>
      <c r="I70" s="69" t="str">
        <f t="shared" si="31"/>
        <v/>
      </c>
      <c r="J70" s="67" t="str">
        <f t="shared" si="32"/>
        <v/>
      </c>
      <c r="K70" s="91" t="str">
        <f t="shared" si="33"/>
        <v/>
      </c>
    </row>
    <row r="71" spans="2:11" ht="20.100000000000001" customHeight="1" x14ac:dyDescent="0.2">
      <c r="B71" s="30">
        <f t="shared" si="34"/>
        <v>69</v>
      </c>
      <c r="C71" s="27"/>
      <c r="D71" s="96" t="str">
        <f t="shared" si="26"/>
        <v/>
      </c>
      <c r="E71" s="67" t="str">
        <f t="shared" si="27"/>
        <v/>
      </c>
      <c r="F71" s="67" t="str">
        <f t="shared" si="28"/>
        <v/>
      </c>
      <c r="G71" s="67" t="str">
        <f t="shared" si="29"/>
        <v/>
      </c>
      <c r="H71" s="68" t="str">
        <f t="shared" si="30"/>
        <v/>
      </c>
      <c r="I71" s="69" t="str">
        <f t="shared" si="31"/>
        <v/>
      </c>
      <c r="J71" s="67" t="str">
        <f t="shared" si="32"/>
        <v/>
      </c>
      <c r="K71" s="91" t="str">
        <f t="shared" si="33"/>
        <v/>
      </c>
    </row>
    <row r="72" spans="2:11" ht="20.100000000000001" customHeight="1" x14ac:dyDescent="0.2">
      <c r="B72" s="30">
        <f t="shared" si="34"/>
        <v>70</v>
      </c>
      <c r="C72" s="27"/>
      <c r="D72" s="96" t="str">
        <f t="shared" si="26"/>
        <v/>
      </c>
      <c r="E72" s="67" t="str">
        <f t="shared" si="27"/>
        <v/>
      </c>
      <c r="F72" s="67" t="str">
        <f t="shared" si="28"/>
        <v/>
      </c>
      <c r="G72" s="67" t="str">
        <f t="shared" si="29"/>
        <v/>
      </c>
      <c r="H72" s="68" t="str">
        <f t="shared" si="30"/>
        <v/>
      </c>
      <c r="I72" s="69" t="str">
        <f t="shared" si="31"/>
        <v/>
      </c>
      <c r="J72" s="67" t="str">
        <f t="shared" si="32"/>
        <v/>
      </c>
      <c r="K72" s="91" t="str">
        <f t="shared" si="33"/>
        <v/>
      </c>
    </row>
    <row r="73" spans="2:11" ht="20.100000000000001" customHeight="1" x14ac:dyDescent="0.2">
      <c r="B73" s="30">
        <f t="shared" si="34"/>
        <v>71</v>
      </c>
      <c r="C73" s="27"/>
      <c r="D73" s="96" t="str">
        <f t="shared" si="26"/>
        <v/>
      </c>
      <c r="E73" s="67" t="str">
        <f t="shared" si="27"/>
        <v/>
      </c>
      <c r="F73" s="67" t="str">
        <f t="shared" si="28"/>
        <v/>
      </c>
      <c r="G73" s="67" t="str">
        <f t="shared" si="29"/>
        <v/>
      </c>
      <c r="H73" s="68" t="str">
        <f t="shared" si="30"/>
        <v/>
      </c>
      <c r="I73" s="69" t="str">
        <f t="shared" si="31"/>
        <v/>
      </c>
      <c r="J73" s="67" t="str">
        <f t="shared" si="32"/>
        <v/>
      </c>
      <c r="K73" s="91" t="str">
        <f t="shared" si="33"/>
        <v/>
      </c>
    </row>
    <row r="74" spans="2:11" ht="20.100000000000001" customHeight="1" x14ac:dyDescent="0.2">
      <c r="B74" s="30">
        <f t="shared" si="34"/>
        <v>72</v>
      </c>
      <c r="C74" s="27"/>
      <c r="D74" s="96" t="str">
        <f t="shared" si="26"/>
        <v/>
      </c>
      <c r="E74" s="67" t="str">
        <f t="shared" si="27"/>
        <v/>
      </c>
      <c r="F74" s="67" t="str">
        <f t="shared" si="28"/>
        <v/>
      </c>
      <c r="G74" s="67" t="str">
        <f t="shared" si="29"/>
        <v/>
      </c>
      <c r="H74" s="68" t="str">
        <f t="shared" si="30"/>
        <v/>
      </c>
      <c r="I74" s="69" t="str">
        <f t="shared" si="31"/>
        <v/>
      </c>
      <c r="J74" s="67" t="str">
        <f t="shared" si="32"/>
        <v/>
      </c>
      <c r="K74" s="91" t="str">
        <f t="shared" si="33"/>
        <v/>
      </c>
    </row>
    <row r="75" spans="2:11" ht="20.100000000000001" customHeight="1" x14ac:dyDescent="0.2">
      <c r="B75" s="30">
        <f t="shared" si="34"/>
        <v>73</v>
      </c>
      <c r="C75" s="27"/>
      <c r="D75" s="96" t="str">
        <f t="shared" si="26"/>
        <v/>
      </c>
      <c r="E75" s="67" t="str">
        <f t="shared" si="27"/>
        <v/>
      </c>
      <c r="F75" s="67" t="str">
        <f t="shared" si="28"/>
        <v/>
      </c>
      <c r="G75" s="67" t="str">
        <f t="shared" si="29"/>
        <v/>
      </c>
      <c r="H75" s="68" t="str">
        <f t="shared" si="30"/>
        <v/>
      </c>
      <c r="I75" s="69" t="str">
        <f t="shared" si="31"/>
        <v/>
      </c>
      <c r="J75" s="67" t="str">
        <f t="shared" si="32"/>
        <v/>
      </c>
      <c r="K75" s="91" t="str">
        <f t="shared" si="33"/>
        <v/>
      </c>
    </row>
    <row r="76" spans="2:11" ht="20.100000000000001" customHeight="1" x14ac:dyDescent="0.2">
      <c r="B76" s="30">
        <f t="shared" si="34"/>
        <v>74</v>
      </c>
      <c r="C76" s="27"/>
      <c r="D76" s="96" t="str">
        <f t="shared" si="26"/>
        <v/>
      </c>
      <c r="E76" s="67" t="str">
        <f t="shared" si="27"/>
        <v/>
      </c>
      <c r="F76" s="67" t="str">
        <f t="shared" si="28"/>
        <v/>
      </c>
      <c r="G76" s="67" t="str">
        <f t="shared" si="29"/>
        <v/>
      </c>
      <c r="H76" s="68" t="str">
        <f t="shared" si="30"/>
        <v/>
      </c>
      <c r="I76" s="69" t="str">
        <f t="shared" si="31"/>
        <v/>
      </c>
      <c r="J76" s="67" t="str">
        <f t="shared" si="32"/>
        <v/>
      </c>
      <c r="K76" s="91" t="str">
        <f t="shared" si="33"/>
        <v/>
      </c>
    </row>
    <row r="77" spans="2:11" ht="20.100000000000001" customHeight="1" x14ac:dyDescent="0.2">
      <c r="B77" s="30">
        <f t="shared" si="34"/>
        <v>75</v>
      </c>
      <c r="C77" s="27"/>
      <c r="D77" s="96" t="str">
        <f t="shared" si="26"/>
        <v/>
      </c>
      <c r="E77" s="67" t="str">
        <f t="shared" si="27"/>
        <v/>
      </c>
      <c r="F77" s="67" t="str">
        <f t="shared" si="28"/>
        <v/>
      </c>
      <c r="G77" s="67" t="str">
        <f t="shared" si="29"/>
        <v/>
      </c>
      <c r="H77" s="68" t="str">
        <f t="shared" si="30"/>
        <v/>
      </c>
      <c r="I77" s="69" t="str">
        <f t="shared" si="31"/>
        <v/>
      </c>
      <c r="J77" s="67" t="str">
        <f t="shared" si="32"/>
        <v/>
      </c>
      <c r="K77" s="91" t="str">
        <f t="shared" si="33"/>
        <v/>
      </c>
    </row>
    <row r="78" spans="2:11" ht="20.100000000000001" customHeight="1" x14ac:dyDescent="0.2">
      <c r="B78" s="30">
        <f t="shared" si="34"/>
        <v>76</v>
      </c>
      <c r="C78" s="35"/>
      <c r="D78" s="96" t="str">
        <f t="shared" si="26"/>
        <v/>
      </c>
      <c r="E78" s="67" t="str">
        <f t="shared" si="27"/>
        <v/>
      </c>
      <c r="F78" s="67" t="str">
        <f t="shared" si="28"/>
        <v/>
      </c>
      <c r="G78" s="67" t="str">
        <f t="shared" si="29"/>
        <v/>
      </c>
      <c r="H78" s="68" t="str">
        <f t="shared" si="30"/>
        <v/>
      </c>
      <c r="I78" s="69" t="str">
        <f t="shared" si="31"/>
        <v/>
      </c>
      <c r="J78" s="67" t="str">
        <f t="shared" si="32"/>
        <v/>
      </c>
      <c r="K78" s="91" t="str">
        <f t="shared" si="33"/>
        <v/>
      </c>
    </row>
    <row r="79" spans="2:11" ht="20.100000000000001" customHeight="1" x14ac:dyDescent="0.2">
      <c r="B79" s="30">
        <f t="shared" si="34"/>
        <v>77</v>
      </c>
      <c r="C79" s="27"/>
      <c r="D79" s="96" t="str">
        <f t="shared" si="26"/>
        <v/>
      </c>
      <c r="E79" s="67" t="str">
        <f t="shared" si="27"/>
        <v/>
      </c>
      <c r="F79" s="67" t="str">
        <f t="shared" si="28"/>
        <v/>
      </c>
      <c r="G79" s="67" t="str">
        <f t="shared" si="29"/>
        <v/>
      </c>
      <c r="H79" s="68" t="str">
        <f t="shared" si="30"/>
        <v/>
      </c>
      <c r="I79" s="69" t="str">
        <f t="shared" si="31"/>
        <v/>
      </c>
      <c r="J79" s="67" t="str">
        <f t="shared" si="32"/>
        <v/>
      </c>
      <c r="K79" s="91" t="str">
        <f t="shared" si="33"/>
        <v/>
      </c>
    </row>
    <row r="80" spans="2:11" ht="20.100000000000001" customHeight="1" x14ac:dyDescent="0.2">
      <c r="B80" s="30">
        <f t="shared" si="34"/>
        <v>78</v>
      </c>
      <c r="C80" s="27"/>
      <c r="D80" s="96" t="str">
        <f t="shared" si="26"/>
        <v/>
      </c>
      <c r="E80" s="67" t="str">
        <f t="shared" si="27"/>
        <v/>
      </c>
      <c r="F80" s="67" t="str">
        <f t="shared" si="28"/>
        <v/>
      </c>
      <c r="G80" s="67" t="str">
        <f t="shared" si="29"/>
        <v/>
      </c>
      <c r="H80" s="68" t="str">
        <f t="shared" si="30"/>
        <v/>
      </c>
      <c r="I80" s="69" t="str">
        <f t="shared" si="31"/>
        <v/>
      </c>
      <c r="J80" s="67" t="str">
        <f t="shared" si="32"/>
        <v/>
      </c>
      <c r="K80" s="91" t="str">
        <f t="shared" si="33"/>
        <v/>
      </c>
    </row>
    <row r="81" spans="2:11" ht="20.100000000000001" customHeight="1" x14ac:dyDescent="0.2">
      <c r="B81" s="30">
        <f t="shared" si="34"/>
        <v>79</v>
      </c>
      <c r="C81" s="27"/>
      <c r="D81" s="96" t="str">
        <f t="shared" si="26"/>
        <v/>
      </c>
      <c r="E81" s="67" t="str">
        <f t="shared" si="27"/>
        <v/>
      </c>
      <c r="F81" s="67" t="str">
        <f t="shared" si="28"/>
        <v/>
      </c>
      <c r="G81" s="67" t="str">
        <f t="shared" si="29"/>
        <v/>
      </c>
      <c r="H81" s="68" t="str">
        <f t="shared" si="30"/>
        <v/>
      </c>
      <c r="I81" s="69" t="str">
        <f t="shared" si="31"/>
        <v/>
      </c>
      <c r="J81" s="67" t="str">
        <f t="shared" si="32"/>
        <v/>
      </c>
      <c r="K81" s="91" t="str">
        <f t="shared" si="33"/>
        <v/>
      </c>
    </row>
    <row r="82" spans="2:11" ht="20.100000000000001" customHeight="1" x14ac:dyDescent="0.2">
      <c r="B82" s="30">
        <f t="shared" si="34"/>
        <v>80</v>
      </c>
      <c r="C82" s="27"/>
      <c r="D82" s="96" t="str">
        <f t="shared" si="26"/>
        <v/>
      </c>
      <c r="E82" s="67" t="str">
        <f t="shared" si="27"/>
        <v/>
      </c>
      <c r="F82" s="67" t="str">
        <f t="shared" si="28"/>
        <v/>
      </c>
      <c r="G82" s="67" t="str">
        <f t="shared" si="29"/>
        <v/>
      </c>
      <c r="H82" s="68" t="str">
        <f t="shared" si="30"/>
        <v/>
      </c>
      <c r="I82" s="69" t="str">
        <f t="shared" si="31"/>
        <v/>
      </c>
      <c r="J82" s="67" t="str">
        <f t="shared" si="32"/>
        <v/>
      </c>
      <c r="K82" s="91" t="str">
        <f t="shared" si="33"/>
        <v/>
      </c>
    </row>
    <row r="83" spans="2:11" ht="20.100000000000001" customHeight="1" x14ac:dyDescent="0.2">
      <c r="B83" s="30">
        <f t="shared" si="34"/>
        <v>81</v>
      </c>
      <c r="C83" s="34"/>
      <c r="D83" s="96" t="str">
        <f t="shared" si="26"/>
        <v/>
      </c>
      <c r="E83" s="67" t="str">
        <f t="shared" si="27"/>
        <v/>
      </c>
      <c r="F83" s="67" t="str">
        <f t="shared" si="28"/>
        <v/>
      </c>
      <c r="G83" s="67" t="str">
        <f t="shared" si="29"/>
        <v/>
      </c>
      <c r="H83" s="68" t="str">
        <f t="shared" si="30"/>
        <v/>
      </c>
      <c r="I83" s="69" t="str">
        <f t="shared" si="31"/>
        <v/>
      </c>
      <c r="J83" s="67" t="str">
        <f t="shared" si="32"/>
        <v/>
      </c>
      <c r="K83" s="91" t="str">
        <f t="shared" si="33"/>
        <v/>
      </c>
    </row>
    <row r="84" spans="2:11" ht="20.100000000000001" customHeight="1" x14ac:dyDescent="0.2">
      <c r="B84" s="30">
        <f t="shared" si="34"/>
        <v>82</v>
      </c>
      <c r="C84" s="27"/>
      <c r="D84" s="96" t="str">
        <f t="shared" si="26"/>
        <v/>
      </c>
      <c r="E84" s="67" t="str">
        <f t="shared" si="27"/>
        <v/>
      </c>
      <c r="F84" s="67" t="str">
        <f t="shared" si="28"/>
        <v/>
      </c>
      <c r="G84" s="67" t="str">
        <f t="shared" si="29"/>
        <v/>
      </c>
      <c r="H84" s="68" t="str">
        <f t="shared" si="30"/>
        <v/>
      </c>
      <c r="I84" s="69" t="str">
        <f t="shared" si="31"/>
        <v/>
      </c>
      <c r="J84" s="67" t="str">
        <f t="shared" si="32"/>
        <v/>
      </c>
      <c r="K84" s="91" t="str">
        <f t="shared" si="33"/>
        <v/>
      </c>
    </row>
    <row r="85" spans="2:11" ht="20.100000000000001" customHeight="1" x14ac:dyDescent="0.2">
      <c r="B85" s="30">
        <f t="shared" si="34"/>
        <v>83</v>
      </c>
      <c r="C85" s="27"/>
      <c r="D85" s="96" t="str">
        <f t="shared" si="26"/>
        <v/>
      </c>
      <c r="E85" s="67" t="str">
        <f t="shared" si="27"/>
        <v/>
      </c>
      <c r="F85" s="67" t="str">
        <f t="shared" si="28"/>
        <v/>
      </c>
      <c r="G85" s="67" t="str">
        <f t="shared" si="29"/>
        <v/>
      </c>
      <c r="H85" s="68" t="str">
        <f t="shared" si="30"/>
        <v/>
      </c>
      <c r="I85" s="69" t="str">
        <f t="shared" si="31"/>
        <v/>
      </c>
      <c r="J85" s="67" t="str">
        <f t="shared" si="32"/>
        <v/>
      </c>
      <c r="K85" s="91" t="str">
        <f t="shared" si="33"/>
        <v/>
      </c>
    </row>
    <row r="86" spans="2:11" ht="20.100000000000001" customHeight="1" x14ac:dyDescent="0.2">
      <c r="B86" s="30">
        <f t="shared" si="34"/>
        <v>84</v>
      </c>
      <c r="C86" s="27"/>
      <c r="D86" s="96" t="str">
        <f t="shared" si="26"/>
        <v/>
      </c>
      <c r="E86" s="67" t="str">
        <f t="shared" si="27"/>
        <v/>
      </c>
      <c r="F86" s="67" t="str">
        <f t="shared" si="28"/>
        <v/>
      </c>
      <c r="G86" s="67" t="str">
        <f t="shared" si="29"/>
        <v/>
      </c>
      <c r="H86" s="68" t="str">
        <f t="shared" si="30"/>
        <v/>
      </c>
      <c r="I86" s="69" t="str">
        <f t="shared" si="31"/>
        <v/>
      </c>
      <c r="J86" s="67" t="str">
        <f t="shared" si="32"/>
        <v/>
      </c>
      <c r="K86" s="91" t="str">
        <f t="shared" si="33"/>
        <v/>
      </c>
    </row>
    <row r="87" spans="2:11" ht="20.100000000000001" customHeight="1" x14ac:dyDescent="0.2">
      <c r="B87" s="30">
        <f t="shared" si="34"/>
        <v>85</v>
      </c>
      <c r="C87" s="27"/>
      <c r="D87" s="96" t="str">
        <f t="shared" si="26"/>
        <v/>
      </c>
      <c r="E87" s="67" t="str">
        <f t="shared" si="27"/>
        <v/>
      </c>
      <c r="F87" s="67" t="str">
        <f t="shared" si="28"/>
        <v/>
      </c>
      <c r="G87" s="67" t="str">
        <f t="shared" si="29"/>
        <v/>
      </c>
      <c r="H87" s="68" t="str">
        <f t="shared" si="30"/>
        <v/>
      </c>
      <c r="I87" s="69" t="str">
        <f t="shared" si="31"/>
        <v/>
      </c>
      <c r="J87" s="67" t="str">
        <f t="shared" si="32"/>
        <v/>
      </c>
      <c r="K87" s="91" t="str">
        <f t="shared" si="33"/>
        <v/>
      </c>
    </row>
    <row r="88" spans="2:11" ht="20.100000000000001" customHeight="1" x14ac:dyDescent="0.2">
      <c r="B88" s="30">
        <f t="shared" si="34"/>
        <v>86</v>
      </c>
      <c r="C88" s="27"/>
      <c r="D88" s="96" t="str">
        <f t="shared" si="26"/>
        <v/>
      </c>
      <c r="E88" s="67" t="str">
        <f t="shared" si="27"/>
        <v/>
      </c>
      <c r="F88" s="67" t="str">
        <f t="shared" si="28"/>
        <v/>
      </c>
      <c r="G88" s="67" t="str">
        <f t="shared" si="29"/>
        <v/>
      </c>
      <c r="H88" s="68" t="str">
        <f t="shared" si="30"/>
        <v/>
      </c>
      <c r="I88" s="69" t="str">
        <f t="shared" si="31"/>
        <v/>
      </c>
      <c r="J88" s="67" t="str">
        <f t="shared" si="32"/>
        <v/>
      </c>
      <c r="K88" s="91" t="str">
        <f t="shared" si="33"/>
        <v/>
      </c>
    </row>
    <row r="89" spans="2:11" ht="20.100000000000001" customHeight="1" x14ac:dyDescent="0.2">
      <c r="B89" s="30">
        <f t="shared" si="34"/>
        <v>87</v>
      </c>
      <c r="C89" s="27"/>
      <c r="D89" s="96" t="str">
        <f t="shared" si="26"/>
        <v/>
      </c>
      <c r="E89" s="67" t="str">
        <f t="shared" si="27"/>
        <v/>
      </c>
      <c r="F89" s="67" t="str">
        <f t="shared" si="28"/>
        <v/>
      </c>
      <c r="G89" s="67" t="str">
        <f t="shared" si="29"/>
        <v/>
      </c>
      <c r="H89" s="68" t="str">
        <f t="shared" si="30"/>
        <v/>
      </c>
      <c r="I89" s="69" t="str">
        <f t="shared" si="31"/>
        <v/>
      </c>
      <c r="J89" s="67" t="str">
        <f t="shared" si="32"/>
        <v/>
      </c>
      <c r="K89" s="91" t="str">
        <f t="shared" si="33"/>
        <v/>
      </c>
    </row>
    <row r="90" spans="2:11" ht="20.100000000000001" customHeight="1" x14ac:dyDescent="0.2">
      <c r="B90" s="30">
        <f t="shared" si="34"/>
        <v>88</v>
      </c>
      <c r="C90" s="27"/>
      <c r="D90" s="96" t="str">
        <f t="shared" si="26"/>
        <v/>
      </c>
      <c r="E90" s="67" t="str">
        <f t="shared" si="27"/>
        <v/>
      </c>
      <c r="F90" s="67" t="str">
        <f t="shared" si="28"/>
        <v/>
      </c>
      <c r="G90" s="67" t="str">
        <f t="shared" si="29"/>
        <v/>
      </c>
      <c r="H90" s="68" t="str">
        <f t="shared" si="30"/>
        <v/>
      </c>
      <c r="I90" s="69" t="str">
        <f t="shared" si="31"/>
        <v/>
      </c>
      <c r="J90" s="67" t="str">
        <f t="shared" si="32"/>
        <v/>
      </c>
      <c r="K90" s="91" t="str">
        <f t="shared" si="33"/>
        <v/>
      </c>
    </row>
    <row r="91" spans="2:11" ht="20.100000000000001" customHeight="1" x14ac:dyDescent="0.2">
      <c r="B91" s="30">
        <f t="shared" si="34"/>
        <v>89</v>
      </c>
      <c r="C91" s="27"/>
      <c r="D91" s="96" t="str">
        <f t="shared" si="26"/>
        <v/>
      </c>
      <c r="E91" s="67" t="str">
        <f t="shared" si="27"/>
        <v/>
      </c>
      <c r="F91" s="67" t="str">
        <f t="shared" si="28"/>
        <v/>
      </c>
      <c r="G91" s="67" t="str">
        <f t="shared" si="29"/>
        <v/>
      </c>
      <c r="H91" s="68" t="str">
        <f t="shared" si="30"/>
        <v/>
      </c>
      <c r="I91" s="69" t="str">
        <f t="shared" si="31"/>
        <v/>
      </c>
      <c r="J91" s="67" t="str">
        <f t="shared" si="32"/>
        <v/>
      </c>
      <c r="K91" s="91" t="str">
        <f t="shared" si="33"/>
        <v/>
      </c>
    </row>
    <row r="92" spans="2:11" ht="20.100000000000001" customHeight="1" x14ac:dyDescent="0.2">
      <c r="B92" s="30">
        <f t="shared" si="34"/>
        <v>90</v>
      </c>
      <c r="C92" s="27"/>
      <c r="D92" s="96" t="str">
        <f t="shared" si="26"/>
        <v/>
      </c>
      <c r="E92" s="67" t="str">
        <f t="shared" si="27"/>
        <v/>
      </c>
      <c r="F92" s="67" t="str">
        <f t="shared" si="28"/>
        <v/>
      </c>
      <c r="G92" s="67" t="str">
        <f t="shared" si="29"/>
        <v/>
      </c>
      <c r="H92" s="68" t="str">
        <f t="shared" si="30"/>
        <v/>
      </c>
      <c r="I92" s="69" t="str">
        <f t="shared" si="31"/>
        <v/>
      </c>
      <c r="J92" s="67" t="str">
        <f t="shared" si="32"/>
        <v/>
      </c>
      <c r="K92" s="91" t="str">
        <f t="shared" si="33"/>
        <v/>
      </c>
    </row>
    <row r="93" spans="2:11" ht="20.100000000000001" customHeight="1" x14ac:dyDescent="0.2">
      <c r="B93" s="30">
        <f t="shared" si="34"/>
        <v>91</v>
      </c>
      <c r="C93" s="27"/>
      <c r="D93" s="96" t="str">
        <f t="shared" si="26"/>
        <v/>
      </c>
      <c r="E93" s="67" t="str">
        <f t="shared" si="27"/>
        <v/>
      </c>
      <c r="F93" s="67" t="str">
        <f t="shared" si="28"/>
        <v/>
      </c>
      <c r="G93" s="67" t="str">
        <f t="shared" si="29"/>
        <v/>
      </c>
      <c r="H93" s="68" t="str">
        <f t="shared" si="30"/>
        <v/>
      </c>
      <c r="I93" s="69" t="str">
        <f t="shared" si="31"/>
        <v/>
      </c>
      <c r="J93" s="67" t="str">
        <f t="shared" si="32"/>
        <v/>
      </c>
      <c r="K93" s="91" t="str">
        <f t="shared" si="33"/>
        <v/>
      </c>
    </row>
    <row r="94" spans="2:11" ht="20.100000000000001" customHeight="1" x14ac:dyDescent="0.2">
      <c r="B94" s="30">
        <f t="shared" si="34"/>
        <v>92</v>
      </c>
      <c r="C94" s="27"/>
      <c r="D94" s="96" t="str">
        <f t="shared" si="26"/>
        <v/>
      </c>
      <c r="E94" s="67" t="str">
        <f t="shared" si="27"/>
        <v/>
      </c>
      <c r="F94" s="67" t="str">
        <f t="shared" si="28"/>
        <v/>
      </c>
      <c r="G94" s="67" t="str">
        <f t="shared" si="29"/>
        <v/>
      </c>
      <c r="H94" s="68" t="str">
        <f t="shared" si="30"/>
        <v/>
      </c>
      <c r="I94" s="69" t="str">
        <f t="shared" si="31"/>
        <v/>
      </c>
      <c r="J94" s="67" t="str">
        <f t="shared" si="32"/>
        <v/>
      </c>
      <c r="K94" s="91" t="str">
        <f t="shared" si="33"/>
        <v/>
      </c>
    </row>
    <row r="95" spans="2:11" ht="20.100000000000001" customHeight="1" x14ac:dyDescent="0.2">
      <c r="B95" s="30">
        <f t="shared" si="34"/>
        <v>93</v>
      </c>
      <c r="C95" s="27"/>
      <c r="D95" s="96" t="str">
        <f t="shared" si="26"/>
        <v/>
      </c>
      <c r="E95" s="67" t="str">
        <f t="shared" si="27"/>
        <v/>
      </c>
      <c r="F95" s="67" t="str">
        <f t="shared" si="28"/>
        <v/>
      </c>
      <c r="G95" s="67" t="str">
        <f t="shared" si="29"/>
        <v/>
      </c>
      <c r="H95" s="68" t="str">
        <f t="shared" si="30"/>
        <v/>
      </c>
      <c r="I95" s="69" t="str">
        <f t="shared" si="31"/>
        <v/>
      </c>
      <c r="J95" s="67" t="str">
        <f t="shared" si="32"/>
        <v/>
      </c>
      <c r="K95" s="91" t="str">
        <f t="shared" si="33"/>
        <v/>
      </c>
    </row>
    <row r="96" spans="2:11" ht="20.100000000000001" customHeight="1" x14ac:dyDescent="0.2">
      <c r="B96" s="30">
        <f t="shared" si="34"/>
        <v>94</v>
      </c>
      <c r="C96" s="27"/>
      <c r="D96" s="96" t="str">
        <f t="shared" si="26"/>
        <v/>
      </c>
      <c r="E96" s="67" t="str">
        <f t="shared" si="27"/>
        <v/>
      </c>
      <c r="F96" s="67" t="str">
        <f t="shared" si="28"/>
        <v/>
      </c>
      <c r="G96" s="67" t="str">
        <f t="shared" si="29"/>
        <v/>
      </c>
      <c r="H96" s="68" t="str">
        <f t="shared" si="30"/>
        <v/>
      </c>
      <c r="I96" s="69" t="str">
        <f t="shared" si="31"/>
        <v/>
      </c>
      <c r="J96" s="67" t="str">
        <f t="shared" si="32"/>
        <v/>
      </c>
      <c r="K96" s="91" t="str">
        <f t="shared" si="33"/>
        <v/>
      </c>
    </row>
    <row r="97" spans="2:11" ht="20.100000000000001" customHeight="1" x14ac:dyDescent="0.2">
      <c r="B97" s="30">
        <f t="shared" si="34"/>
        <v>95</v>
      </c>
      <c r="C97" s="27"/>
      <c r="D97" s="96" t="str">
        <f t="shared" si="26"/>
        <v/>
      </c>
      <c r="E97" s="67" t="str">
        <f t="shared" si="27"/>
        <v/>
      </c>
      <c r="F97" s="67" t="str">
        <f t="shared" si="28"/>
        <v/>
      </c>
      <c r="G97" s="67" t="str">
        <f t="shared" si="29"/>
        <v/>
      </c>
      <c r="H97" s="68" t="str">
        <f t="shared" si="30"/>
        <v/>
      </c>
      <c r="I97" s="69" t="str">
        <f t="shared" si="31"/>
        <v/>
      </c>
      <c r="J97" s="67" t="str">
        <f t="shared" si="32"/>
        <v/>
      </c>
      <c r="K97" s="91" t="str">
        <f t="shared" si="33"/>
        <v/>
      </c>
    </row>
    <row r="98" spans="2:11" ht="20.100000000000001" customHeight="1" x14ac:dyDescent="0.2">
      <c r="B98" s="30">
        <f t="shared" si="34"/>
        <v>96</v>
      </c>
      <c r="C98" s="27"/>
      <c r="D98" s="96" t="str">
        <f t="shared" si="26"/>
        <v/>
      </c>
      <c r="E98" s="67" t="str">
        <f t="shared" si="27"/>
        <v/>
      </c>
      <c r="F98" s="67" t="str">
        <f t="shared" si="28"/>
        <v/>
      </c>
      <c r="G98" s="67" t="str">
        <f t="shared" si="29"/>
        <v/>
      </c>
      <c r="H98" s="68" t="str">
        <f t="shared" si="30"/>
        <v/>
      </c>
      <c r="I98" s="69" t="str">
        <f t="shared" si="31"/>
        <v/>
      </c>
      <c r="J98" s="67" t="str">
        <f t="shared" si="32"/>
        <v/>
      </c>
      <c r="K98" s="91" t="str">
        <f t="shared" si="33"/>
        <v/>
      </c>
    </row>
    <row r="99" spans="2:11" ht="20.100000000000001" customHeight="1" x14ac:dyDescent="0.2">
      <c r="B99" s="30">
        <f t="shared" si="34"/>
        <v>97</v>
      </c>
      <c r="C99" s="27"/>
      <c r="D99" s="96" t="str">
        <f t="shared" ref="D99:D102" si="35">IF(C99&lt;&gt;"",VLOOKUP($C99,engagés,2,FALSE),"")</f>
        <v/>
      </c>
      <c r="E99" s="67" t="str">
        <f t="shared" si="27"/>
        <v/>
      </c>
      <c r="F99" s="67" t="str">
        <f t="shared" si="28"/>
        <v/>
      </c>
      <c r="G99" s="67" t="str">
        <f t="shared" si="29"/>
        <v/>
      </c>
      <c r="H99" s="68" t="str">
        <f t="shared" si="30"/>
        <v/>
      </c>
      <c r="I99" s="69" t="str">
        <f t="shared" si="31"/>
        <v/>
      </c>
      <c r="J99" s="67" t="str">
        <f t="shared" si="32"/>
        <v/>
      </c>
      <c r="K99" s="91" t="str">
        <f t="shared" ref="K99:K102" si="36">IF(J99="T","TABLEAU IMPOSSIBLE","")</f>
        <v/>
      </c>
    </row>
    <row r="100" spans="2:11" ht="20.100000000000001" customHeight="1" x14ac:dyDescent="0.2">
      <c r="B100" s="30">
        <f t="shared" si="34"/>
        <v>98</v>
      </c>
      <c r="C100" s="27"/>
      <c r="D100" s="96" t="str">
        <f t="shared" si="35"/>
        <v/>
      </c>
      <c r="E100" s="67" t="str">
        <f t="shared" si="27"/>
        <v/>
      </c>
      <c r="F100" s="67" t="str">
        <f t="shared" si="28"/>
        <v/>
      </c>
      <c r="G100" s="67" t="str">
        <f t="shared" si="29"/>
        <v/>
      </c>
      <c r="H100" s="68" t="str">
        <f t="shared" si="30"/>
        <v/>
      </c>
      <c r="I100" s="69" t="str">
        <f t="shared" si="31"/>
        <v/>
      </c>
      <c r="J100" s="67" t="str">
        <f t="shared" si="32"/>
        <v/>
      </c>
      <c r="K100" s="91" t="str">
        <f t="shared" si="36"/>
        <v/>
      </c>
    </row>
    <row r="101" spans="2:11" ht="20.100000000000001" customHeight="1" x14ac:dyDescent="0.2">
      <c r="B101" s="30">
        <f t="shared" si="34"/>
        <v>99</v>
      </c>
      <c r="C101" s="27"/>
      <c r="D101" s="96" t="str">
        <f t="shared" si="35"/>
        <v/>
      </c>
      <c r="E101" s="67" t="str">
        <f t="shared" si="27"/>
        <v/>
      </c>
      <c r="F101" s="67" t="str">
        <f t="shared" si="28"/>
        <v/>
      </c>
      <c r="G101" s="67" t="str">
        <f t="shared" si="29"/>
        <v/>
      </c>
      <c r="H101" s="68" t="str">
        <f t="shared" si="30"/>
        <v/>
      </c>
      <c r="I101" s="69" t="str">
        <f t="shared" si="31"/>
        <v/>
      </c>
      <c r="J101" s="67" t="str">
        <f t="shared" si="32"/>
        <v/>
      </c>
      <c r="K101" s="91" t="str">
        <f t="shared" si="36"/>
        <v/>
      </c>
    </row>
    <row r="102" spans="2:11" ht="20.100000000000001" customHeight="1" x14ac:dyDescent="0.2">
      <c r="B102" s="30">
        <f t="shared" si="34"/>
        <v>100</v>
      </c>
      <c r="C102" s="27"/>
      <c r="D102" s="96" t="str">
        <f t="shared" si="35"/>
        <v/>
      </c>
      <c r="E102" s="67" t="str">
        <f t="shared" si="27"/>
        <v/>
      </c>
      <c r="F102" s="67" t="str">
        <f t="shared" si="28"/>
        <v/>
      </c>
      <c r="G102" s="67" t="str">
        <f t="shared" si="29"/>
        <v/>
      </c>
      <c r="H102" s="68" t="str">
        <f t="shared" si="30"/>
        <v/>
      </c>
      <c r="I102" s="69" t="str">
        <f t="shared" si="31"/>
        <v/>
      </c>
      <c r="J102" s="67" t="str">
        <f t="shared" si="32"/>
        <v/>
      </c>
      <c r="K102" s="91" t="str">
        <f t="shared" si="36"/>
        <v/>
      </c>
    </row>
    <row r="103" spans="2:11" ht="20.100000000000001" customHeight="1" x14ac:dyDescent="0.2">
      <c r="B103" s="15"/>
      <c r="C103" s="15"/>
      <c r="D103" s="15"/>
      <c r="E103" s="59"/>
      <c r="F103" s="59"/>
      <c r="G103" s="59"/>
      <c r="H103" s="93"/>
      <c r="I103" s="15"/>
    </row>
    <row r="104" spans="2:11" ht="20.100000000000001" customHeight="1" x14ac:dyDescent="0.2">
      <c r="B104" s="15"/>
      <c r="C104" s="15"/>
      <c r="D104" s="15"/>
      <c r="E104" s="15"/>
      <c r="F104" s="15"/>
      <c r="G104" s="15"/>
      <c r="H104" s="93"/>
      <c r="I104" s="15"/>
    </row>
    <row r="105" spans="2:11" ht="20.100000000000001" customHeight="1" x14ac:dyDescent="0.2">
      <c r="B105" s="15"/>
      <c r="C105" s="15"/>
      <c r="D105" s="15"/>
      <c r="E105" s="15"/>
      <c r="F105" s="15"/>
      <c r="G105" s="15"/>
      <c r="H105" s="93"/>
      <c r="I105" s="15"/>
    </row>
    <row r="106" spans="2:11" ht="20.100000000000001" customHeight="1" x14ac:dyDescent="0.2">
      <c r="B106" s="15"/>
      <c r="C106" s="15"/>
      <c r="D106" s="15"/>
      <c r="E106" s="15"/>
      <c r="F106" s="15"/>
      <c r="G106" s="15"/>
      <c r="H106" s="93"/>
      <c r="I106" s="15"/>
    </row>
    <row r="107" spans="2:11" ht="20.100000000000001" customHeight="1" x14ac:dyDescent="0.2">
      <c r="B107" s="15"/>
      <c r="C107" s="15"/>
      <c r="D107" s="15"/>
      <c r="E107" s="15"/>
      <c r="F107" s="15"/>
      <c r="G107" s="15"/>
      <c r="H107" s="93"/>
      <c r="I107" s="15"/>
    </row>
    <row r="108" spans="2:11" ht="20.100000000000001" customHeight="1" x14ac:dyDescent="0.2">
      <c r="B108" s="15"/>
      <c r="C108" s="15"/>
      <c r="D108" s="15"/>
      <c r="E108" s="15"/>
      <c r="F108" s="15"/>
      <c r="G108" s="15"/>
      <c r="H108" s="93"/>
      <c r="I108" s="15"/>
    </row>
    <row r="109" spans="2:11" ht="20.100000000000001" customHeight="1" x14ac:dyDescent="0.2">
      <c r="B109" s="15"/>
      <c r="C109" s="15"/>
      <c r="D109" s="15"/>
      <c r="E109" s="15"/>
      <c r="F109" s="15"/>
      <c r="G109" s="15"/>
      <c r="H109" s="93"/>
      <c r="I109" s="15"/>
    </row>
    <row r="110" spans="2:11" ht="20.100000000000001" customHeight="1" x14ac:dyDescent="0.2">
      <c r="B110" s="15"/>
      <c r="C110" s="15"/>
      <c r="D110" s="15"/>
      <c r="E110" s="15"/>
      <c r="F110" s="15"/>
      <c r="G110" s="15"/>
      <c r="H110" s="93"/>
      <c r="I110" s="15"/>
    </row>
    <row r="111" spans="2:11" ht="20.100000000000001" customHeight="1" x14ac:dyDescent="0.2">
      <c r="B111" s="15"/>
      <c r="C111" s="15"/>
      <c r="D111" s="15"/>
      <c r="E111" s="15"/>
      <c r="F111" s="15"/>
      <c r="G111" s="15"/>
      <c r="H111" s="93"/>
      <c r="I111" s="15"/>
    </row>
    <row r="112" spans="2:11" ht="20.100000000000001" customHeight="1" x14ac:dyDescent="0.2">
      <c r="B112" s="15"/>
      <c r="C112" s="15"/>
      <c r="D112" s="15"/>
      <c r="E112" s="15"/>
      <c r="F112" s="15"/>
      <c r="G112" s="15"/>
      <c r="H112" s="93"/>
      <c r="I112" s="15"/>
    </row>
    <row r="113" spans="2:9" ht="20.100000000000001" customHeight="1" x14ac:dyDescent="0.2">
      <c r="B113" s="15"/>
      <c r="C113" s="15"/>
      <c r="D113" s="15"/>
      <c r="E113" s="15"/>
      <c r="F113" s="15"/>
      <c r="G113" s="15"/>
      <c r="H113" s="93"/>
      <c r="I113" s="15"/>
    </row>
    <row r="114" spans="2:9" ht="20.100000000000001" customHeight="1" x14ac:dyDescent="0.2">
      <c r="B114" s="15"/>
      <c r="C114" s="15"/>
      <c r="D114" s="15"/>
      <c r="E114" s="15"/>
      <c r="F114" s="15"/>
      <c r="G114" s="15"/>
      <c r="H114" s="93"/>
      <c r="I114" s="15"/>
    </row>
    <row r="115" spans="2:9" ht="20.100000000000001" customHeight="1" x14ac:dyDescent="0.2">
      <c r="B115" s="15"/>
      <c r="C115" s="15"/>
      <c r="D115" s="15"/>
      <c r="E115" s="15"/>
      <c r="F115" s="15"/>
      <c r="G115" s="15"/>
      <c r="H115" s="93"/>
      <c r="I115" s="15"/>
    </row>
    <row r="116" spans="2:9" ht="20.100000000000001" customHeight="1" x14ac:dyDescent="0.2">
      <c r="B116" s="15"/>
      <c r="C116" s="15"/>
      <c r="D116" s="15"/>
      <c r="E116" s="15"/>
      <c r="F116" s="15"/>
      <c r="G116" s="15"/>
      <c r="H116" s="93"/>
      <c r="I116" s="15"/>
    </row>
    <row r="117" spans="2:9" ht="20.100000000000001" customHeight="1" x14ac:dyDescent="0.2">
      <c r="B117" s="15"/>
      <c r="C117" s="15"/>
      <c r="D117" s="15"/>
      <c r="E117" s="15"/>
      <c r="F117" s="15"/>
      <c r="G117" s="15"/>
      <c r="H117" s="93"/>
      <c r="I117" s="15"/>
    </row>
    <row r="118" spans="2:9" ht="20.100000000000001" customHeight="1" x14ac:dyDescent="0.2">
      <c r="B118" s="15"/>
      <c r="C118" s="15"/>
      <c r="D118" s="15"/>
      <c r="E118" s="15"/>
      <c r="F118" s="15"/>
      <c r="G118" s="15"/>
      <c r="H118" s="93"/>
      <c r="I118" s="15"/>
    </row>
    <row r="119" spans="2:9" ht="20.100000000000001" customHeight="1" x14ac:dyDescent="0.2">
      <c r="B119" s="15"/>
      <c r="C119" s="15"/>
      <c r="D119" s="15"/>
      <c r="E119" s="15"/>
      <c r="F119" s="15"/>
      <c r="G119" s="15"/>
      <c r="H119" s="93"/>
      <c r="I119" s="15"/>
    </row>
    <row r="120" spans="2:9" ht="20.100000000000001" customHeight="1" x14ac:dyDescent="0.2">
      <c r="B120" s="15"/>
      <c r="C120" s="15"/>
      <c r="D120" s="15"/>
      <c r="E120" s="15"/>
      <c r="F120" s="15"/>
      <c r="G120" s="15"/>
      <c r="H120" s="93"/>
      <c r="I120" s="15"/>
    </row>
    <row r="121" spans="2:9" ht="20.100000000000001" customHeight="1" x14ac:dyDescent="0.2">
      <c r="B121" s="15"/>
      <c r="C121" s="15"/>
      <c r="D121" s="15"/>
      <c r="E121" s="15"/>
      <c r="F121" s="15"/>
      <c r="G121" s="15"/>
      <c r="H121" s="93"/>
      <c r="I121" s="15"/>
    </row>
    <row r="122" spans="2:9" ht="20.100000000000001" customHeight="1" x14ac:dyDescent="0.2">
      <c r="B122" s="15"/>
      <c r="C122" s="15"/>
      <c r="D122" s="15"/>
      <c r="E122" s="15"/>
      <c r="F122" s="15"/>
      <c r="G122" s="15"/>
      <c r="H122" s="93"/>
      <c r="I122" s="15"/>
    </row>
    <row r="123" spans="2:9" ht="20.100000000000001" customHeight="1" x14ac:dyDescent="0.2">
      <c r="B123" s="15"/>
      <c r="C123" s="15"/>
      <c r="D123" s="15"/>
      <c r="E123" s="15"/>
      <c r="F123" s="15"/>
      <c r="G123" s="15"/>
      <c r="H123" s="93"/>
      <c r="I123" s="15"/>
    </row>
    <row r="124" spans="2:9" ht="20.100000000000001" customHeight="1" x14ac:dyDescent="0.2">
      <c r="B124" s="15"/>
      <c r="C124" s="15"/>
      <c r="D124" s="15"/>
      <c r="E124" s="15"/>
      <c r="F124" s="15"/>
      <c r="G124" s="15"/>
      <c r="H124" s="93"/>
      <c r="I124" s="15"/>
    </row>
    <row r="125" spans="2:9" ht="20.100000000000001" customHeight="1" x14ac:dyDescent="0.2">
      <c r="B125" s="15"/>
      <c r="C125" s="15"/>
      <c r="D125" s="15"/>
      <c r="E125" s="15"/>
      <c r="F125" s="15"/>
      <c r="G125" s="15"/>
      <c r="H125" s="93"/>
      <c r="I125" s="15"/>
    </row>
    <row r="126" spans="2:9" ht="20.100000000000001" customHeight="1" x14ac:dyDescent="0.2">
      <c r="B126" s="15"/>
      <c r="C126" s="15"/>
      <c r="D126" s="15"/>
      <c r="E126" s="15"/>
      <c r="F126" s="15"/>
      <c r="G126" s="15"/>
      <c r="H126" s="93"/>
      <c r="I126" s="15"/>
    </row>
    <row r="127" spans="2:9" ht="20.100000000000001" customHeight="1" x14ac:dyDescent="0.2"/>
    <row r="128" spans="2:9" ht="20.100000000000001" customHeight="1" x14ac:dyDescent="0.2"/>
    <row r="129" ht="20.100000000000001" customHeight="1" x14ac:dyDescent="0.2"/>
    <row r="130" ht="20.100000000000001" customHeight="1" x14ac:dyDescent="0.2"/>
    <row r="131" ht="20.100000000000001" customHeight="1" x14ac:dyDescent="0.2"/>
    <row r="132" ht="20.100000000000001" customHeight="1" x14ac:dyDescent="0.2"/>
    <row r="133" ht="20.100000000000001" customHeight="1" x14ac:dyDescent="0.2"/>
    <row r="134" ht="20.100000000000001" customHeight="1" x14ac:dyDescent="0.2"/>
    <row r="135" ht="20.100000000000001" customHeight="1" x14ac:dyDescent="0.2"/>
    <row r="136" ht="20.100000000000001" customHeight="1" x14ac:dyDescent="0.2"/>
    <row r="137" ht="20.100000000000001" customHeight="1" x14ac:dyDescent="0.2"/>
    <row r="138" ht="20.100000000000001" customHeight="1" x14ac:dyDescent="0.2"/>
    <row r="139" ht="20.100000000000001" customHeight="1" x14ac:dyDescent="0.2"/>
    <row r="140" ht="20.100000000000001" customHeight="1" x14ac:dyDescent="0.2"/>
    <row r="141" ht="20.100000000000001" customHeight="1" x14ac:dyDescent="0.2"/>
    <row r="142" ht="20.100000000000001" customHeight="1" x14ac:dyDescent="0.2"/>
    <row r="143" ht="20.100000000000001" customHeight="1" x14ac:dyDescent="0.2"/>
    <row r="144" ht="20.100000000000001" customHeight="1" x14ac:dyDescent="0.2"/>
    <row r="145" ht="20.100000000000001" customHeight="1" x14ac:dyDescent="0.2"/>
    <row r="146" ht="20.100000000000001" customHeight="1" x14ac:dyDescent="0.2"/>
    <row r="147" ht="20.100000000000001" customHeight="1" x14ac:dyDescent="0.2"/>
    <row r="148" ht="20.100000000000001" customHeight="1" x14ac:dyDescent="0.2"/>
    <row r="149" ht="20.100000000000001" customHeight="1" x14ac:dyDescent="0.2"/>
    <row r="150" ht="20.100000000000001" customHeight="1" x14ac:dyDescent="0.2"/>
    <row r="151" ht="20.100000000000001" customHeight="1" x14ac:dyDescent="0.2"/>
    <row r="152" ht="20.100000000000001" customHeight="1" x14ac:dyDescent="0.2"/>
  </sheetData>
  <sortState ref="C3:J19">
    <sortCondition descending="1" ref="G3:G19"/>
  </sortState>
  <conditionalFormatting sqref="K3:K102">
    <cfRule type="cellIs" dxfId="12" priority="1" stopIfTrue="1" operator="equal">
      <formula>"TABLEAU IMPOSSIBLE"</formula>
    </cfRule>
  </conditionalFormatting>
  <dataValidations count="2">
    <dataValidation type="custom" allowBlank="1" showInputMessage="1" showErrorMessage="1" errorTitle="numéro de licence déja saisi" error="                  _x000a_               vérifier votre saisie" sqref="C20:C37 C39:C43 C45:C51 C16:C18 C60:C77 C79:C83 C85:C97 C56:C58 C7:C8">
      <formula1>COUNTIF(C:C,C7)=1</formula1>
    </dataValidation>
    <dataValidation type="custom" allowBlank="1" showInputMessage="1" errorTitle="numéro de licence déja saisi" error="                  _x000a_               vérifier votre saisie" sqref="C6 C9:C11">
      <formula1>COUNTIF(C:C,C6)=1</formula1>
    </dataValidation>
  </dataValidations>
  <pageMargins left="0.39370078740157483" right="0.39370078740157483" top="0.55118110236220474" bottom="0.51181102362204722" header="0.51181102362204722" footer="0.51181102362204722"/>
  <pageSetup paperSize="9" scale="88" orientation="portrait" r:id="rId1"/>
  <headerFooter alignWithMargins="0"/>
  <customProperties>
    <customPr name="DVSECTIONID" r:id="rId2"/>
  </customPropertie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9" tint="0.39997558519241921"/>
  </sheetPr>
  <dimension ref="A1:N289"/>
  <sheetViews>
    <sheetView zoomScaleNormal="100" workbookViewId="0">
      <pane ySplit="2" topLeftCell="A3" activePane="bottomLeft" state="frozen"/>
      <selection activeCell="G3" sqref="G3"/>
      <selection pane="bottomLeft" activeCell="C3" sqref="C3:C18"/>
    </sheetView>
  </sheetViews>
  <sheetFormatPr baseColWidth="10" defaultRowHeight="12.75" x14ac:dyDescent="0.2"/>
  <cols>
    <col min="1" max="1" width="11.42578125" style="13"/>
    <col min="2" max="2" width="4.42578125" customWidth="1"/>
    <col min="3" max="3" width="10.28515625" customWidth="1"/>
    <col min="4" max="4" width="15" customWidth="1"/>
    <col min="5" max="5" width="23.42578125" bestFit="1" customWidth="1"/>
    <col min="6" max="6" width="11" bestFit="1" customWidth="1"/>
    <col min="7" max="7" width="8.42578125" customWidth="1"/>
    <col min="8" max="8" width="27.5703125" customWidth="1"/>
    <col min="9" max="10" width="10.28515625" customWidth="1"/>
  </cols>
  <sheetData>
    <row r="1" spans="1:14" ht="18.75" x14ac:dyDescent="0.2">
      <c r="A1" s="61"/>
      <c r="B1" s="212" t="s">
        <v>821</v>
      </c>
      <c r="C1" s="197"/>
      <c r="D1" s="197"/>
      <c r="E1" s="197" t="str">
        <f>+N1</f>
        <v>Vendredi 1er Mai</v>
      </c>
      <c r="F1" s="197" t="s">
        <v>116</v>
      </c>
      <c r="G1" s="197"/>
      <c r="H1" s="198" t="s">
        <v>47</v>
      </c>
      <c r="I1" s="199">
        <f>COUNTIF(G3:G102,"&gt;1")</f>
        <v>0</v>
      </c>
      <c r="J1" s="198" t="s">
        <v>112</v>
      </c>
      <c r="N1" s="210" t="s">
        <v>820</v>
      </c>
    </row>
    <row r="2" spans="1:14" ht="36" customHeight="1" x14ac:dyDescent="0.2">
      <c r="A2" s="91"/>
      <c r="B2" s="61"/>
      <c r="C2" s="62" t="s">
        <v>4</v>
      </c>
      <c r="D2" s="64" t="s">
        <v>3</v>
      </c>
      <c r="E2" s="63" t="s">
        <v>31</v>
      </c>
      <c r="F2" s="64" t="s">
        <v>6</v>
      </c>
      <c r="G2" s="107" t="s">
        <v>41</v>
      </c>
      <c r="H2" s="92" t="s">
        <v>24</v>
      </c>
      <c r="I2" s="48" t="s">
        <v>34</v>
      </c>
      <c r="J2" s="19"/>
    </row>
    <row r="3" spans="1:14" ht="20.100000000000001" customHeight="1" x14ac:dyDescent="0.2">
      <c r="A3" s="91"/>
      <c r="B3" s="66">
        <v>1</v>
      </c>
      <c r="C3" s="119"/>
      <c r="D3" s="96" t="str">
        <f t="shared" ref="D3:D35" si="0">IF(C3&lt;&gt;"",VLOOKUP($C3,engagés,2,FALSE),"")</f>
        <v/>
      </c>
      <c r="E3" s="67" t="str">
        <f t="shared" ref="E3:E35" si="1">IF(C3&lt;&gt;"",VLOOKUP($C3,licencies,3,FALSE),"")</f>
        <v/>
      </c>
      <c r="F3" s="67" t="str">
        <f t="shared" ref="F3:F35" si="2">IF(C3&lt;&gt;"",VLOOKUP($C3,licencies,4,FALSE),"")</f>
        <v/>
      </c>
      <c r="G3" s="67" t="str">
        <f t="shared" ref="G3:G35" si="3">IF(C3&lt;&gt;"",VLOOKUP($C3,licencies,8,FALSE),"")</f>
        <v/>
      </c>
      <c r="H3" s="68" t="str">
        <f t="shared" ref="H3:H35" si="4">IF(C3&lt;&gt;"",VLOOKUP($C3,licencies,9,FALSE),"")</f>
        <v/>
      </c>
      <c r="I3" s="69" t="str">
        <f t="shared" ref="I3:I35" si="5">IF(G3&lt;&gt;"",RANK(G3,G$3:G$102),"")</f>
        <v/>
      </c>
      <c r="J3" s="149" t="str">
        <f t="shared" ref="J3:J32" si="6">IF(E3&lt;&gt;"",VLOOKUP($C3,licencies,11,FALSE),"")</f>
        <v/>
      </c>
    </row>
    <row r="4" spans="1:14" ht="20.100000000000001" customHeight="1" x14ac:dyDescent="0.2">
      <c r="A4" s="91"/>
      <c r="B4" s="30">
        <f t="shared" ref="B4:B102" si="7">+B3+1</f>
        <v>2</v>
      </c>
      <c r="C4" s="119"/>
      <c r="D4" s="96" t="str">
        <f t="shared" si="0"/>
        <v/>
      </c>
      <c r="E4" s="67" t="str">
        <f t="shared" si="1"/>
        <v/>
      </c>
      <c r="F4" s="67" t="str">
        <f t="shared" si="2"/>
        <v/>
      </c>
      <c r="G4" s="67" t="str">
        <f t="shared" si="3"/>
        <v/>
      </c>
      <c r="H4" s="68" t="str">
        <f t="shared" si="4"/>
        <v/>
      </c>
      <c r="I4" s="69" t="str">
        <f t="shared" si="5"/>
        <v/>
      </c>
      <c r="J4" s="149" t="str">
        <f t="shared" si="6"/>
        <v/>
      </c>
    </row>
    <row r="5" spans="1:14" ht="20.100000000000001" customHeight="1" x14ac:dyDescent="0.2">
      <c r="A5" s="91"/>
      <c r="B5" s="30">
        <f t="shared" si="7"/>
        <v>3</v>
      </c>
      <c r="C5" s="119"/>
      <c r="D5" s="96" t="str">
        <f t="shared" si="0"/>
        <v/>
      </c>
      <c r="E5" s="67" t="str">
        <f t="shared" si="1"/>
        <v/>
      </c>
      <c r="F5" s="67" t="str">
        <f t="shared" si="2"/>
        <v/>
      </c>
      <c r="G5" s="67" t="str">
        <f t="shared" si="3"/>
        <v/>
      </c>
      <c r="H5" s="68" t="str">
        <f t="shared" si="4"/>
        <v/>
      </c>
      <c r="I5" s="69" t="str">
        <f t="shared" si="5"/>
        <v/>
      </c>
      <c r="J5" s="149" t="str">
        <f t="shared" si="6"/>
        <v/>
      </c>
    </row>
    <row r="6" spans="1:14" ht="20.100000000000001" customHeight="1" x14ac:dyDescent="0.2">
      <c r="A6" s="91"/>
      <c r="B6" s="30">
        <f t="shared" si="7"/>
        <v>4</v>
      </c>
      <c r="C6" s="119"/>
      <c r="D6" s="96" t="str">
        <f t="shared" si="0"/>
        <v/>
      </c>
      <c r="E6" s="67" t="str">
        <f t="shared" si="1"/>
        <v/>
      </c>
      <c r="F6" s="67" t="str">
        <f t="shared" si="2"/>
        <v/>
      </c>
      <c r="G6" s="67" t="str">
        <f t="shared" si="3"/>
        <v/>
      </c>
      <c r="H6" s="68" t="str">
        <f t="shared" si="4"/>
        <v/>
      </c>
      <c r="I6" s="69" t="str">
        <f t="shared" si="5"/>
        <v/>
      </c>
      <c r="J6" s="149" t="str">
        <f t="shared" si="6"/>
        <v/>
      </c>
    </row>
    <row r="7" spans="1:14" ht="20.100000000000001" customHeight="1" x14ac:dyDescent="0.2">
      <c r="A7" s="91"/>
      <c r="B7" s="30">
        <f t="shared" si="7"/>
        <v>5</v>
      </c>
      <c r="C7" s="119"/>
      <c r="D7" s="96" t="str">
        <f t="shared" si="0"/>
        <v/>
      </c>
      <c r="E7" s="67" t="str">
        <f t="shared" si="1"/>
        <v/>
      </c>
      <c r="F7" s="67" t="str">
        <f t="shared" si="2"/>
        <v/>
      </c>
      <c r="G7" s="67" t="str">
        <f t="shared" si="3"/>
        <v/>
      </c>
      <c r="H7" s="68" t="str">
        <f t="shared" si="4"/>
        <v/>
      </c>
      <c r="I7" s="69" t="str">
        <f t="shared" si="5"/>
        <v/>
      </c>
      <c r="J7" s="149" t="str">
        <f t="shared" si="6"/>
        <v/>
      </c>
    </row>
    <row r="8" spans="1:14" ht="20.100000000000001" customHeight="1" x14ac:dyDescent="0.2">
      <c r="A8" s="91"/>
      <c r="B8" s="30">
        <f t="shared" si="7"/>
        <v>6</v>
      </c>
      <c r="C8" s="119"/>
      <c r="D8" s="96" t="str">
        <f t="shared" si="0"/>
        <v/>
      </c>
      <c r="E8" s="67" t="str">
        <f t="shared" si="1"/>
        <v/>
      </c>
      <c r="F8" s="67" t="str">
        <f t="shared" si="2"/>
        <v/>
      </c>
      <c r="G8" s="67" t="str">
        <f t="shared" si="3"/>
        <v/>
      </c>
      <c r="H8" s="68" t="str">
        <f t="shared" si="4"/>
        <v/>
      </c>
      <c r="I8" s="69" t="str">
        <f t="shared" si="5"/>
        <v/>
      </c>
      <c r="J8" s="149" t="str">
        <f t="shared" si="6"/>
        <v/>
      </c>
    </row>
    <row r="9" spans="1:14" ht="20.100000000000001" customHeight="1" x14ac:dyDescent="0.2">
      <c r="A9" s="91"/>
      <c r="B9" s="30">
        <f t="shared" si="7"/>
        <v>7</v>
      </c>
      <c r="C9" s="119"/>
      <c r="D9" s="96" t="str">
        <f t="shared" si="0"/>
        <v/>
      </c>
      <c r="E9" s="67" t="str">
        <f t="shared" si="1"/>
        <v/>
      </c>
      <c r="F9" s="67" t="str">
        <f t="shared" si="2"/>
        <v/>
      </c>
      <c r="G9" s="67" t="str">
        <f t="shared" si="3"/>
        <v/>
      </c>
      <c r="H9" s="68" t="str">
        <f t="shared" si="4"/>
        <v/>
      </c>
      <c r="I9" s="69" t="str">
        <f t="shared" si="5"/>
        <v/>
      </c>
      <c r="J9" s="149" t="str">
        <f t="shared" si="6"/>
        <v/>
      </c>
    </row>
    <row r="10" spans="1:14" ht="20.100000000000001" customHeight="1" x14ac:dyDescent="0.2">
      <c r="A10" s="91"/>
      <c r="B10" s="30">
        <f t="shared" si="7"/>
        <v>8</v>
      </c>
      <c r="C10" s="119"/>
      <c r="D10" s="96" t="str">
        <f t="shared" si="0"/>
        <v/>
      </c>
      <c r="E10" s="67" t="str">
        <f t="shared" si="1"/>
        <v/>
      </c>
      <c r="F10" s="67" t="str">
        <f t="shared" si="2"/>
        <v/>
      </c>
      <c r="G10" s="67" t="str">
        <f t="shared" si="3"/>
        <v/>
      </c>
      <c r="H10" s="68" t="str">
        <f t="shared" si="4"/>
        <v/>
      </c>
      <c r="I10" s="69" t="str">
        <f t="shared" si="5"/>
        <v/>
      </c>
      <c r="J10" s="149" t="str">
        <f t="shared" si="6"/>
        <v/>
      </c>
    </row>
    <row r="11" spans="1:14" ht="20.100000000000001" customHeight="1" x14ac:dyDescent="0.2">
      <c r="A11" s="91"/>
      <c r="B11" s="30">
        <f t="shared" si="7"/>
        <v>9</v>
      </c>
      <c r="C11" s="119"/>
      <c r="D11" s="96" t="str">
        <f t="shared" si="0"/>
        <v/>
      </c>
      <c r="E11" s="67" t="str">
        <f t="shared" si="1"/>
        <v/>
      </c>
      <c r="F11" s="67" t="str">
        <f t="shared" si="2"/>
        <v/>
      </c>
      <c r="G11" s="67" t="str">
        <f t="shared" si="3"/>
        <v/>
      </c>
      <c r="H11" s="68" t="str">
        <f t="shared" si="4"/>
        <v/>
      </c>
      <c r="I11" s="69" t="str">
        <f t="shared" si="5"/>
        <v/>
      </c>
      <c r="J11" s="149" t="str">
        <f t="shared" si="6"/>
        <v/>
      </c>
    </row>
    <row r="12" spans="1:14" ht="20.100000000000001" customHeight="1" x14ac:dyDescent="0.2">
      <c r="A12" s="91"/>
      <c r="B12" s="30">
        <f t="shared" si="7"/>
        <v>10</v>
      </c>
      <c r="C12" s="119"/>
      <c r="D12" s="96" t="str">
        <f t="shared" si="0"/>
        <v/>
      </c>
      <c r="E12" s="67" t="str">
        <f t="shared" si="1"/>
        <v/>
      </c>
      <c r="F12" s="67" t="str">
        <f t="shared" si="2"/>
        <v/>
      </c>
      <c r="G12" s="67" t="str">
        <f t="shared" si="3"/>
        <v/>
      </c>
      <c r="H12" s="68" t="str">
        <f t="shared" si="4"/>
        <v/>
      </c>
      <c r="I12" s="69" t="str">
        <f t="shared" si="5"/>
        <v/>
      </c>
      <c r="J12" s="149" t="str">
        <f t="shared" si="6"/>
        <v/>
      </c>
    </row>
    <row r="13" spans="1:14" ht="20.100000000000001" customHeight="1" x14ac:dyDescent="0.2">
      <c r="A13" s="91"/>
      <c r="B13" s="30">
        <f t="shared" si="7"/>
        <v>11</v>
      </c>
      <c r="C13" s="119"/>
      <c r="D13" s="96" t="str">
        <f t="shared" si="0"/>
        <v/>
      </c>
      <c r="E13" s="67" t="str">
        <f t="shared" si="1"/>
        <v/>
      </c>
      <c r="F13" s="67" t="str">
        <f t="shared" si="2"/>
        <v/>
      </c>
      <c r="G13" s="67" t="str">
        <f t="shared" si="3"/>
        <v/>
      </c>
      <c r="H13" s="68" t="str">
        <f t="shared" si="4"/>
        <v/>
      </c>
      <c r="I13" s="69" t="str">
        <f t="shared" si="5"/>
        <v/>
      </c>
      <c r="J13" s="149" t="str">
        <f t="shared" si="6"/>
        <v/>
      </c>
    </row>
    <row r="14" spans="1:14" ht="20.100000000000001" customHeight="1" x14ac:dyDescent="0.2">
      <c r="A14" s="91"/>
      <c r="B14" s="30">
        <f t="shared" si="7"/>
        <v>12</v>
      </c>
      <c r="C14" s="119"/>
      <c r="D14" s="96" t="str">
        <f t="shared" si="0"/>
        <v/>
      </c>
      <c r="E14" s="67" t="str">
        <f t="shared" si="1"/>
        <v/>
      </c>
      <c r="F14" s="67" t="str">
        <f t="shared" si="2"/>
        <v/>
      </c>
      <c r="G14" s="67" t="str">
        <f t="shared" si="3"/>
        <v/>
      </c>
      <c r="H14" s="68" t="str">
        <f t="shared" si="4"/>
        <v/>
      </c>
      <c r="I14" s="69" t="str">
        <f t="shared" si="5"/>
        <v/>
      </c>
      <c r="J14" s="149" t="str">
        <f t="shared" si="6"/>
        <v/>
      </c>
    </row>
    <row r="15" spans="1:14" ht="20.100000000000001" customHeight="1" x14ac:dyDescent="0.2">
      <c r="A15" s="91"/>
      <c r="B15" s="30">
        <f t="shared" si="7"/>
        <v>13</v>
      </c>
      <c r="C15" s="119"/>
      <c r="D15" s="96" t="str">
        <f t="shared" si="0"/>
        <v/>
      </c>
      <c r="E15" s="67" t="str">
        <f t="shared" si="1"/>
        <v/>
      </c>
      <c r="F15" s="67" t="str">
        <f t="shared" si="2"/>
        <v/>
      </c>
      <c r="G15" s="67" t="str">
        <f t="shared" si="3"/>
        <v/>
      </c>
      <c r="H15" s="68" t="str">
        <f t="shared" si="4"/>
        <v/>
      </c>
      <c r="I15" s="69" t="str">
        <f t="shared" si="5"/>
        <v/>
      </c>
      <c r="J15" s="149" t="str">
        <f t="shared" si="6"/>
        <v/>
      </c>
    </row>
    <row r="16" spans="1:14" ht="20.100000000000001" customHeight="1" x14ac:dyDescent="0.2">
      <c r="A16" s="91"/>
      <c r="B16" s="30">
        <f t="shared" si="7"/>
        <v>14</v>
      </c>
      <c r="C16" s="119"/>
      <c r="D16" s="96" t="str">
        <f t="shared" si="0"/>
        <v/>
      </c>
      <c r="E16" s="67" t="str">
        <f t="shared" si="1"/>
        <v/>
      </c>
      <c r="F16" s="67" t="str">
        <f t="shared" si="2"/>
        <v/>
      </c>
      <c r="G16" s="67" t="str">
        <f t="shared" si="3"/>
        <v/>
      </c>
      <c r="H16" s="68" t="str">
        <f t="shared" si="4"/>
        <v/>
      </c>
      <c r="I16" s="69" t="str">
        <f t="shared" si="5"/>
        <v/>
      </c>
      <c r="J16" s="149" t="str">
        <f t="shared" si="6"/>
        <v/>
      </c>
    </row>
    <row r="17" spans="1:10" ht="20.100000000000001" customHeight="1" x14ac:dyDescent="0.2">
      <c r="A17" s="91"/>
      <c r="B17" s="30">
        <f t="shared" si="7"/>
        <v>15</v>
      </c>
      <c r="C17" s="119"/>
      <c r="D17" s="96" t="str">
        <f t="shared" si="0"/>
        <v/>
      </c>
      <c r="E17" s="67" t="str">
        <f t="shared" si="1"/>
        <v/>
      </c>
      <c r="F17" s="67" t="str">
        <f t="shared" si="2"/>
        <v/>
      </c>
      <c r="G17" s="67" t="str">
        <f t="shared" si="3"/>
        <v/>
      </c>
      <c r="H17" s="68" t="str">
        <f t="shared" si="4"/>
        <v/>
      </c>
      <c r="I17" s="69" t="str">
        <f t="shared" si="5"/>
        <v/>
      </c>
      <c r="J17" s="149" t="str">
        <f t="shared" si="6"/>
        <v/>
      </c>
    </row>
    <row r="18" spans="1:10" ht="20.100000000000001" customHeight="1" x14ac:dyDescent="0.2">
      <c r="A18" s="91"/>
      <c r="B18" s="30">
        <f t="shared" si="7"/>
        <v>16</v>
      </c>
      <c r="C18" s="119"/>
      <c r="D18" s="96" t="str">
        <f t="shared" si="0"/>
        <v/>
      </c>
      <c r="E18" s="67" t="str">
        <f t="shared" si="1"/>
        <v/>
      </c>
      <c r="F18" s="67" t="str">
        <f t="shared" si="2"/>
        <v/>
      </c>
      <c r="G18" s="67" t="str">
        <f t="shared" si="3"/>
        <v/>
      </c>
      <c r="H18" s="68" t="str">
        <f t="shared" si="4"/>
        <v/>
      </c>
      <c r="I18" s="69" t="str">
        <f t="shared" si="5"/>
        <v/>
      </c>
      <c r="J18" s="149" t="str">
        <f t="shared" si="6"/>
        <v/>
      </c>
    </row>
    <row r="19" spans="1:10" ht="20.100000000000001" customHeight="1" x14ac:dyDescent="0.2">
      <c r="A19" s="91"/>
      <c r="B19" s="30">
        <f t="shared" si="7"/>
        <v>17</v>
      </c>
      <c r="C19" s="119"/>
      <c r="D19" s="96" t="str">
        <f t="shared" si="0"/>
        <v/>
      </c>
      <c r="E19" s="67" t="str">
        <f t="shared" si="1"/>
        <v/>
      </c>
      <c r="F19" s="67" t="str">
        <f t="shared" si="2"/>
        <v/>
      </c>
      <c r="G19" s="67" t="str">
        <f t="shared" si="3"/>
        <v/>
      </c>
      <c r="H19" s="68" t="str">
        <f t="shared" si="4"/>
        <v/>
      </c>
      <c r="I19" s="69" t="str">
        <f t="shared" si="5"/>
        <v/>
      </c>
      <c r="J19" s="149" t="str">
        <f t="shared" si="6"/>
        <v/>
      </c>
    </row>
    <row r="20" spans="1:10" ht="20.100000000000001" customHeight="1" x14ac:dyDescent="0.2">
      <c r="A20" s="91"/>
      <c r="B20" s="30">
        <f t="shared" si="7"/>
        <v>18</v>
      </c>
      <c r="C20" s="119"/>
      <c r="D20" s="96" t="str">
        <f t="shared" si="0"/>
        <v/>
      </c>
      <c r="E20" s="67" t="str">
        <f t="shared" si="1"/>
        <v/>
      </c>
      <c r="F20" s="67" t="str">
        <f t="shared" si="2"/>
        <v/>
      </c>
      <c r="G20" s="67" t="str">
        <f t="shared" si="3"/>
        <v/>
      </c>
      <c r="H20" s="68" t="str">
        <f t="shared" si="4"/>
        <v/>
      </c>
      <c r="I20" s="69" t="str">
        <f t="shared" si="5"/>
        <v/>
      </c>
      <c r="J20" s="149" t="str">
        <f t="shared" si="6"/>
        <v/>
      </c>
    </row>
    <row r="21" spans="1:10" ht="20.100000000000001" customHeight="1" x14ac:dyDescent="0.2">
      <c r="A21" s="91"/>
      <c r="B21" s="30">
        <f t="shared" si="7"/>
        <v>19</v>
      </c>
      <c r="C21" s="119"/>
      <c r="D21" s="96" t="str">
        <f t="shared" si="0"/>
        <v/>
      </c>
      <c r="E21" s="67" t="str">
        <f t="shared" si="1"/>
        <v/>
      </c>
      <c r="F21" s="67" t="str">
        <f t="shared" si="2"/>
        <v/>
      </c>
      <c r="G21" s="67" t="str">
        <f t="shared" si="3"/>
        <v/>
      </c>
      <c r="H21" s="68" t="str">
        <f t="shared" si="4"/>
        <v/>
      </c>
      <c r="I21" s="69" t="str">
        <f t="shared" si="5"/>
        <v/>
      </c>
      <c r="J21" s="149" t="str">
        <f t="shared" si="6"/>
        <v/>
      </c>
    </row>
    <row r="22" spans="1:10" ht="20.100000000000001" customHeight="1" x14ac:dyDescent="0.2">
      <c r="A22" s="91"/>
      <c r="B22" s="30">
        <f t="shared" si="7"/>
        <v>20</v>
      </c>
      <c r="C22" s="119"/>
      <c r="D22" s="96" t="str">
        <f t="shared" si="0"/>
        <v/>
      </c>
      <c r="E22" s="67" t="str">
        <f t="shared" si="1"/>
        <v/>
      </c>
      <c r="F22" s="67" t="str">
        <f t="shared" si="2"/>
        <v/>
      </c>
      <c r="G22" s="67" t="str">
        <f t="shared" si="3"/>
        <v/>
      </c>
      <c r="H22" s="68" t="str">
        <f t="shared" si="4"/>
        <v/>
      </c>
      <c r="I22" s="69" t="str">
        <f t="shared" si="5"/>
        <v/>
      </c>
      <c r="J22" s="149" t="str">
        <f t="shared" si="6"/>
        <v/>
      </c>
    </row>
    <row r="23" spans="1:10" ht="20.100000000000001" customHeight="1" x14ac:dyDescent="0.2">
      <c r="A23" s="91"/>
      <c r="B23" s="30">
        <f t="shared" si="7"/>
        <v>21</v>
      </c>
      <c r="C23" s="119"/>
      <c r="D23" s="96" t="str">
        <f t="shared" si="0"/>
        <v/>
      </c>
      <c r="E23" s="67" t="str">
        <f t="shared" si="1"/>
        <v/>
      </c>
      <c r="F23" s="67" t="str">
        <f t="shared" si="2"/>
        <v/>
      </c>
      <c r="G23" s="67" t="str">
        <f t="shared" si="3"/>
        <v/>
      </c>
      <c r="H23" s="68" t="str">
        <f t="shared" si="4"/>
        <v/>
      </c>
      <c r="I23" s="69" t="str">
        <f t="shared" si="5"/>
        <v/>
      </c>
      <c r="J23" s="149" t="str">
        <f t="shared" si="6"/>
        <v/>
      </c>
    </row>
    <row r="24" spans="1:10" ht="20.100000000000001" customHeight="1" x14ac:dyDescent="0.2">
      <c r="A24" s="91"/>
      <c r="B24" s="30">
        <f t="shared" si="7"/>
        <v>22</v>
      </c>
      <c r="C24" s="119"/>
      <c r="D24" s="96" t="str">
        <f t="shared" si="0"/>
        <v/>
      </c>
      <c r="E24" s="67" t="str">
        <f t="shared" si="1"/>
        <v/>
      </c>
      <c r="F24" s="67" t="str">
        <f t="shared" si="2"/>
        <v/>
      </c>
      <c r="G24" s="67" t="str">
        <f t="shared" si="3"/>
        <v/>
      </c>
      <c r="H24" s="68" t="str">
        <f t="shared" si="4"/>
        <v/>
      </c>
      <c r="I24" s="69" t="str">
        <f t="shared" si="5"/>
        <v/>
      </c>
      <c r="J24" s="149" t="str">
        <f t="shared" si="6"/>
        <v/>
      </c>
    </row>
    <row r="25" spans="1:10" ht="20.100000000000001" customHeight="1" x14ac:dyDescent="0.2">
      <c r="A25" s="91"/>
      <c r="B25" s="30">
        <f t="shared" si="7"/>
        <v>23</v>
      </c>
      <c r="C25" s="119"/>
      <c r="D25" s="96" t="str">
        <f t="shared" si="0"/>
        <v/>
      </c>
      <c r="E25" s="67" t="str">
        <f t="shared" si="1"/>
        <v/>
      </c>
      <c r="F25" s="67" t="str">
        <f t="shared" si="2"/>
        <v/>
      </c>
      <c r="G25" s="67" t="str">
        <f t="shared" si="3"/>
        <v/>
      </c>
      <c r="H25" s="68" t="str">
        <f t="shared" si="4"/>
        <v/>
      </c>
      <c r="I25" s="69" t="str">
        <f t="shared" si="5"/>
        <v/>
      </c>
      <c r="J25" s="149" t="str">
        <f t="shared" si="6"/>
        <v/>
      </c>
    </row>
    <row r="26" spans="1:10" ht="20.100000000000001" customHeight="1" x14ac:dyDescent="0.2">
      <c r="A26" s="91"/>
      <c r="B26" s="30">
        <f t="shared" si="7"/>
        <v>24</v>
      </c>
      <c r="C26" s="119"/>
      <c r="D26" s="96" t="str">
        <f t="shared" si="0"/>
        <v/>
      </c>
      <c r="E26" s="67" t="str">
        <f t="shared" si="1"/>
        <v/>
      </c>
      <c r="F26" s="67" t="str">
        <f t="shared" si="2"/>
        <v/>
      </c>
      <c r="G26" s="67" t="str">
        <f t="shared" si="3"/>
        <v/>
      </c>
      <c r="H26" s="68" t="str">
        <f t="shared" si="4"/>
        <v/>
      </c>
      <c r="I26" s="69" t="str">
        <f t="shared" si="5"/>
        <v/>
      </c>
      <c r="J26" s="149" t="str">
        <f t="shared" si="6"/>
        <v/>
      </c>
    </row>
    <row r="27" spans="1:10" ht="20.100000000000001" customHeight="1" x14ac:dyDescent="0.2">
      <c r="A27" s="91"/>
      <c r="B27" s="30">
        <f t="shared" si="7"/>
        <v>25</v>
      </c>
      <c r="C27" s="119"/>
      <c r="D27" s="96" t="str">
        <f t="shared" si="0"/>
        <v/>
      </c>
      <c r="E27" s="67" t="str">
        <f t="shared" si="1"/>
        <v/>
      </c>
      <c r="F27" s="67" t="str">
        <f t="shared" si="2"/>
        <v/>
      </c>
      <c r="G27" s="67" t="str">
        <f t="shared" si="3"/>
        <v/>
      </c>
      <c r="H27" s="68" t="str">
        <f t="shared" si="4"/>
        <v/>
      </c>
      <c r="I27" s="69" t="str">
        <f t="shared" si="5"/>
        <v/>
      </c>
      <c r="J27" s="149" t="str">
        <f t="shared" si="6"/>
        <v/>
      </c>
    </row>
    <row r="28" spans="1:10" ht="20.100000000000001" customHeight="1" x14ac:dyDescent="0.2">
      <c r="A28" s="91"/>
      <c r="B28" s="30">
        <f t="shared" si="7"/>
        <v>26</v>
      </c>
      <c r="C28" s="119"/>
      <c r="D28" s="96" t="str">
        <f t="shared" si="0"/>
        <v/>
      </c>
      <c r="E28" s="67" t="str">
        <f t="shared" si="1"/>
        <v/>
      </c>
      <c r="F28" s="67" t="str">
        <f t="shared" si="2"/>
        <v/>
      </c>
      <c r="G28" s="67" t="str">
        <f t="shared" si="3"/>
        <v/>
      </c>
      <c r="H28" s="68" t="str">
        <f t="shared" si="4"/>
        <v/>
      </c>
      <c r="I28" s="69" t="str">
        <f t="shared" si="5"/>
        <v/>
      </c>
      <c r="J28" s="149" t="str">
        <f t="shared" si="6"/>
        <v/>
      </c>
    </row>
    <row r="29" spans="1:10" ht="20.100000000000001" customHeight="1" x14ac:dyDescent="0.2">
      <c r="A29" s="91"/>
      <c r="B29" s="30">
        <f t="shared" si="7"/>
        <v>27</v>
      </c>
      <c r="C29" s="119"/>
      <c r="D29" s="96" t="str">
        <f t="shared" si="0"/>
        <v/>
      </c>
      <c r="E29" s="67" t="str">
        <f t="shared" si="1"/>
        <v/>
      </c>
      <c r="F29" s="67" t="str">
        <f t="shared" si="2"/>
        <v/>
      </c>
      <c r="G29" s="67" t="str">
        <f t="shared" si="3"/>
        <v/>
      </c>
      <c r="H29" s="68" t="str">
        <f t="shared" si="4"/>
        <v/>
      </c>
      <c r="I29" s="69" t="str">
        <f t="shared" si="5"/>
        <v/>
      </c>
      <c r="J29" s="149" t="str">
        <f t="shared" si="6"/>
        <v/>
      </c>
    </row>
    <row r="30" spans="1:10" ht="20.100000000000001" customHeight="1" x14ac:dyDescent="0.2">
      <c r="A30" s="91"/>
      <c r="B30" s="30">
        <f t="shared" si="7"/>
        <v>28</v>
      </c>
      <c r="C30" s="119"/>
      <c r="D30" s="96" t="str">
        <f t="shared" si="0"/>
        <v/>
      </c>
      <c r="E30" s="67" t="str">
        <f t="shared" si="1"/>
        <v/>
      </c>
      <c r="F30" s="67" t="str">
        <f t="shared" si="2"/>
        <v/>
      </c>
      <c r="G30" s="67" t="str">
        <f t="shared" si="3"/>
        <v/>
      </c>
      <c r="H30" s="68" t="str">
        <f t="shared" si="4"/>
        <v/>
      </c>
      <c r="I30" s="69" t="str">
        <f t="shared" si="5"/>
        <v/>
      </c>
      <c r="J30" s="149" t="str">
        <f t="shared" si="6"/>
        <v/>
      </c>
    </row>
    <row r="31" spans="1:10" ht="20.100000000000001" customHeight="1" x14ac:dyDescent="0.2">
      <c r="A31" s="91"/>
      <c r="B31" s="30">
        <f t="shared" si="7"/>
        <v>29</v>
      </c>
      <c r="C31" s="119"/>
      <c r="D31" s="96" t="str">
        <f t="shared" si="0"/>
        <v/>
      </c>
      <c r="E31" s="67" t="str">
        <f t="shared" si="1"/>
        <v/>
      </c>
      <c r="F31" s="67" t="str">
        <f t="shared" si="2"/>
        <v/>
      </c>
      <c r="G31" s="67" t="str">
        <f t="shared" si="3"/>
        <v/>
      </c>
      <c r="H31" s="68" t="str">
        <f t="shared" si="4"/>
        <v/>
      </c>
      <c r="I31" s="69" t="str">
        <f t="shared" si="5"/>
        <v/>
      </c>
      <c r="J31" s="149" t="str">
        <f t="shared" si="6"/>
        <v/>
      </c>
    </row>
    <row r="32" spans="1:10" ht="20.100000000000001" customHeight="1" x14ac:dyDescent="0.2">
      <c r="A32" s="91"/>
      <c r="B32" s="30">
        <f t="shared" si="7"/>
        <v>30</v>
      </c>
      <c r="C32" s="119"/>
      <c r="D32" s="96" t="str">
        <f t="shared" si="0"/>
        <v/>
      </c>
      <c r="E32" s="67" t="str">
        <f t="shared" si="1"/>
        <v/>
      </c>
      <c r="F32" s="67" t="str">
        <f t="shared" si="2"/>
        <v/>
      </c>
      <c r="G32" s="67" t="str">
        <f t="shared" si="3"/>
        <v/>
      </c>
      <c r="H32" s="68" t="str">
        <f t="shared" si="4"/>
        <v/>
      </c>
      <c r="I32" s="69" t="str">
        <f t="shared" si="5"/>
        <v/>
      </c>
      <c r="J32" s="149" t="str">
        <f t="shared" si="6"/>
        <v/>
      </c>
    </row>
    <row r="33" spans="1:10" ht="20.100000000000001" customHeight="1" x14ac:dyDescent="0.2">
      <c r="A33" s="91"/>
      <c r="B33" s="30">
        <f t="shared" si="7"/>
        <v>31</v>
      </c>
      <c r="C33" s="119"/>
      <c r="D33" s="96" t="str">
        <f t="shared" si="0"/>
        <v/>
      </c>
      <c r="E33" s="67" t="str">
        <f t="shared" si="1"/>
        <v/>
      </c>
      <c r="F33" s="67" t="str">
        <f t="shared" si="2"/>
        <v/>
      </c>
      <c r="G33" s="67" t="str">
        <f t="shared" si="3"/>
        <v/>
      </c>
      <c r="H33" s="68" t="str">
        <f t="shared" si="4"/>
        <v/>
      </c>
      <c r="I33" s="69" t="str">
        <f t="shared" si="5"/>
        <v/>
      </c>
      <c r="J33" s="149" t="str">
        <f t="shared" ref="J33:J34" si="8">IF(E33&lt;&gt;"",VLOOKUP($C33,licencies,11,FALSE),"")</f>
        <v/>
      </c>
    </row>
    <row r="34" spans="1:10" ht="20.100000000000001" customHeight="1" x14ac:dyDescent="0.2">
      <c r="A34" s="91"/>
      <c r="B34" s="30">
        <f t="shared" si="7"/>
        <v>32</v>
      </c>
      <c r="C34" s="119"/>
      <c r="D34" s="96" t="str">
        <f t="shared" si="0"/>
        <v/>
      </c>
      <c r="E34" s="67" t="str">
        <f t="shared" si="1"/>
        <v/>
      </c>
      <c r="F34" s="67" t="str">
        <f t="shared" si="2"/>
        <v/>
      </c>
      <c r="G34" s="67" t="str">
        <f t="shared" si="3"/>
        <v/>
      </c>
      <c r="H34" s="68" t="str">
        <f t="shared" si="4"/>
        <v/>
      </c>
      <c r="I34" s="69" t="str">
        <f t="shared" si="5"/>
        <v/>
      </c>
      <c r="J34" s="149" t="str">
        <f t="shared" si="8"/>
        <v/>
      </c>
    </row>
    <row r="35" spans="1:10" ht="20.100000000000001" customHeight="1" x14ac:dyDescent="0.2">
      <c r="A35" s="91"/>
      <c r="B35" s="30">
        <f t="shared" si="7"/>
        <v>33</v>
      </c>
      <c r="C35" s="119"/>
      <c r="D35" s="96" t="str">
        <f t="shared" si="0"/>
        <v/>
      </c>
      <c r="E35" s="67" t="str">
        <f t="shared" si="1"/>
        <v/>
      </c>
      <c r="F35" s="67" t="str">
        <f t="shared" si="2"/>
        <v/>
      </c>
      <c r="G35" s="67" t="str">
        <f t="shared" si="3"/>
        <v/>
      </c>
      <c r="H35" s="68" t="str">
        <f t="shared" si="4"/>
        <v/>
      </c>
      <c r="I35" s="69" t="str">
        <f t="shared" si="5"/>
        <v/>
      </c>
      <c r="J35" s="149" t="str">
        <f t="shared" ref="J35:J66" si="9">IF(E35&lt;&gt;"",VLOOKUP($C35,licencies,11,FALSE),"")</f>
        <v/>
      </c>
    </row>
    <row r="36" spans="1:10" ht="20.100000000000001" customHeight="1" x14ac:dyDescent="0.2">
      <c r="A36" s="91"/>
      <c r="B36" s="30">
        <f t="shared" si="7"/>
        <v>34</v>
      </c>
      <c r="C36" s="109"/>
      <c r="D36" s="96" t="str">
        <f t="shared" ref="D36:D66" si="10">IF(C36&lt;&gt;"",VLOOKUP($C36,engagés,2,FALSE),"")</f>
        <v/>
      </c>
      <c r="E36" s="67" t="str">
        <f t="shared" ref="E36:E38" si="11">IF(C36&lt;&gt;"",VLOOKUP($C36,licencies,3,FALSE),"")</f>
        <v/>
      </c>
      <c r="F36" s="67" t="str">
        <f t="shared" ref="F36:F38" si="12">IF(C36&lt;&gt;"",VLOOKUP($C36,licencies,4,FALSE),"")</f>
        <v/>
      </c>
      <c r="G36" s="67" t="str">
        <f t="shared" ref="G36:G66" si="13">IF(C36&lt;&gt;"",VLOOKUP($C36,licencies,8,FALSE),"")</f>
        <v/>
      </c>
      <c r="H36" s="68" t="str">
        <f t="shared" ref="H36:H38" si="14">IF(C36&lt;&gt;"",VLOOKUP($C36,licencies,9,FALSE),"")</f>
        <v/>
      </c>
      <c r="I36" s="69" t="str">
        <f t="shared" ref="I36:I67" si="15">IF(G36&lt;&gt;"",RANK(G36,G$3:G$102),"")</f>
        <v/>
      </c>
      <c r="J36" s="149" t="str">
        <f t="shared" si="9"/>
        <v/>
      </c>
    </row>
    <row r="37" spans="1:10" ht="20.100000000000001" customHeight="1" x14ac:dyDescent="0.2">
      <c r="A37" s="91"/>
      <c r="B37" s="30">
        <f t="shared" si="7"/>
        <v>35</v>
      </c>
      <c r="C37" s="109"/>
      <c r="D37" s="96" t="str">
        <f t="shared" si="10"/>
        <v/>
      </c>
      <c r="E37" s="67" t="str">
        <f t="shared" si="11"/>
        <v/>
      </c>
      <c r="F37" s="67" t="str">
        <f t="shared" si="12"/>
        <v/>
      </c>
      <c r="G37" s="67" t="str">
        <f t="shared" si="13"/>
        <v/>
      </c>
      <c r="H37" s="68" t="str">
        <f t="shared" si="14"/>
        <v/>
      </c>
      <c r="I37" s="69" t="str">
        <f t="shared" si="15"/>
        <v/>
      </c>
      <c r="J37" s="149" t="str">
        <f t="shared" si="9"/>
        <v/>
      </c>
    </row>
    <row r="38" spans="1:10" ht="20.100000000000001" customHeight="1" x14ac:dyDescent="0.2">
      <c r="A38" s="91"/>
      <c r="B38" s="30">
        <f t="shared" si="7"/>
        <v>36</v>
      </c>
      <c r="C38" s="108"/>
      <c r="D38" s="96" t="str">
        <f t="shared" si="10"/>
        <v/>
      </c>
      <c r="E38" s="67" t="str">
        <f t="shared" si="11"/>
        <v/>
      </c>
      <c r="F38" s="67" t="str">
        <f t="shared" si="12"/>
        <v/>
      </c>
      <c r="G38" s="67" t="str">
        <f t="shared" si="13"/>
        <v/>
      </c>
      <c r="H38" s="68" t="str">
        <f t="shared" si="14"/>
        <v/>
      </c>
      <c r="I38" s="69" t="str">
        <f t="shared" si="15"/>
        <v/>
      </c>
      <c r="J38" s="149" t="str">
        <f t="shared" si="9"/>
        <v/>
      </c>
    </row>
    <row r="39" spans="1:10" ht="20.100000000000001" customHeight="1" x14ac:dyDescent="0.2">
      <c r="A39" s="91"/>
      <c r="B39" s="30">
        <f t="shared" si="7"/>
        <v>37</v>
      </c>
      <c r="C39" s="108"/>
      <c r="D39" s="96" t="str">
        <f t="shared" si="10"/>
        <v/>
      </c>
      <c r="E39" s="67" t="str">
        <f t="shared" ref="E39:E66" si="16">IF(C39&lt;&gt;"",VLOOKUP($C39,licencies,3,FALSE),"")</f>
        <v/>
      </c>
      <c r="F39" s="67" t="str">
        <f t="shared" ref="F39:F66" si="17">IF(C39&lt;&gt;"",VLOOKUP($C39,licencies,4,FALSE),"")</f>
        <v/>
      </c>
      <c r="G39" s="67" t="str">
        <f t="shared" si="13"/>
        <v/>
      </c>
      <c r="H39" s="68" t="str">
        <f t="shared" ref="H39:H66" si="18">IF(C39&lt;&gt;"",VLOOKUP($C39,licencies,9,FALSE),"")</f>
        <v/>
      </c>
      <c r="I39" s="69" t="str">
        <f t="shared" si="15"/>
        <v/>
      </c>
      <c r="J39" s="149" t="str">
        <f t="shared" si="9"/>
        <v/>
      </c>
    </row>
    <row r="40" spans="1:10" ht="20.100000000000001" customHeight="1" x14ac:dyDescent="0.2">
      <c r="A40" s="91"/>
      <c r="B40" s="30">
        <f t="shared" si="7"/>
        <v>38</v>
      </c>
      <c r="C40" s="108"/>
      <c r="D40" s="96" t="str">
        <f t="shared" si="10"/>
        <v/>
      </c>
      <c r="E40" s="67" t="str">
        <f t="shared" si="16"/>
        <v/>
      </c>
      <c r="F40" s="67" t="str">
        <f t="shared" si="17"/>
        <v/>
      </c>
      <c r="G40" s="67" t="str">
        <f t="shared" si="13"/>
        <v/>
      </c>
      <c r="H40" s="68" t="str">
        <f t="shared" si="18"/>
        <v/>
      </c>
      <c r="I40" s="69" t="str">
        <f t="shared" si="15"/>
        <v/>
      </c>
      <c r="J40" s="149" t="str">
        <f t="shared" si="9"/>
        <v/>
      </c>
    </row>
    <row r="41" spans="1:10" ht="20.100000000000001" customHeight="1" x14ac:dyDescent="0.2">
      <c r="A41" s="91"/>
      <c r="B41" s="30">
        <f t="shared" si="7"/>
        <v>39</v>
      </c>
      <c r="C41" s="108"/>
      <c r="D41" s="96" t="str">
        <f t="shared" si="10"/>
        <v/>
      </c>
      <c r="E41" s="67" t="str">
        <f t="shared" si="16"/>
        <v/>
      </c>
      <c r="F41" s="67" t="str">
        <f t="shared" si="17"/>
        <v/>
      </c>
      <c r="G41" s="67" t="str">
        <f t="shared" si="13"/>
        <v/>
      </c>
      <c r="H41" s="68" t="str">
        <f t="shared" si="18"/>
        <v/>
      </c>
      <c r="I41" s="69" t="str">
        <f t="shared" si="15"/>
        <v/>
      </c>
      <c r="J41" s="149" t="str">
        <f t="shared" si="9"/>
        <v/>
      </c>
    </row>
    <row r="42" spans="1:10" ht="20.100000000000001" customHeight="1" x14ac:dyDescent="0.2">
      <c r="A42" s="91"/>
      <c r="B42" s="30">
        <f t="shared" si="7"/>
        <v>40</v>
      </c>
      <c r="C42" s="108"/>
      <c r="D42" s="96" t="str">
        <f t="shared" si="10"/>
        <v/>
      </c>
      <c r="E42" s="67" t="str">
        <f t="shared" si="16"/>
        <v/>
      </c>
      <c r="F42" s="67" t="str">
        <f t="shared" si="17"/>
        <v/>
      </c>
      <c r="G42" s="67" t="str">
        <f t="shared" si="13"/>
        <v/>
      </c>
      <c r="H42" s="68" t="str">
        <f t="shared" si="18"/>
        <v/>
      </c>
      <c r="I42" s="69" t="str">
        <f t="shared" si="15"/>
        <v/>
      </c>
      <c r="J42" s="149" t="str">
        <f t="shared" si="9"/>
        <v/>
      </c>
    </row>
    <row r="43" spans="1:10" ht="20.100000000000001" customHeight="1" x14ac:dyDescent="0.2">
      <c r="A43" s="91"/>
      <c r="B43" s="30">
        <f t="shared" si="7"/>
        <v>41</v>
      </c>
      <c r="C43" s="108"/>
      <c r="D43" s="96" t="str">
        <f t="shared" si="10"/>
        <v/>
      </c>
      <c r="E43" s="67" t="str">
        <f t="shared" si="16"/>
        <v/>
      </c>
      <c r="F43" s="67" t="str">
        <f t="shared" si="17"/>
        <v/>
      </c>
      <c r="G43" s="67" t="str">
        <f t="shared" si="13"/>
        <v/>
      </c>
      <c r="H43" s="68" t="str">
        <f t="shared" si="18"/>
        <v/>
      </c>
      <c r="I43" s="69" t="str">
        <f t="shared" si="15"/>
        <v/>
      </c>
      <c r="J43" s="149" t="str">
        <f t="shared" si="9"/>
        <v/>
      </c>
    </row>
    <row r="44" spans="1:10" ht="20.100000000000001" customHeight="1" x14ac:dyDescent="0.2">
      <c r="A44" s="91"/>
      <c r="B44" s="30">
        <f t="shared" si="7"/>
        <v>42</v>
      </c>
      <c r="C44" s="27"/>
      <c r="D44" s="96" t="str">
        <f t="shared" si="10"/>
        <v/>
      </c>
      <c r="E44" s="67" t="str">
        <f t="shared" si="16"/>
        <v/>
      </c>
      <c r="F44" s="67" t="str">
        <f t="shared" si="17"/>
        <v/>
      </c>
      <c r="G44" s="67" t="str">
        <f t="shared" si="13"/>
        <v/>
      </c>
      <c r="H44" s="68" t="str">
        <f t="shared" si="18"/>
        <v/>
      </c>
      <c r="I44" s="69" t="str">
        <f t="shared" si="15"/>
        <v/>
      </c>
      <c r="J44" s="149" t="str">
        <f t="shared" si="9"/>
        <v/>
      </c>
    </row>
    <row r="45" spans="1:10" ht="20.100000000000001" customHeight="1" x14ac:dyDescent="0.2">
      <c r="A45" s="91"/>
      <c r="B45" s="30">
        <f t="shared" si="7"/>
        <v>43</v>
      </c>
      <c r="C45" s="27"/>
      <c r="D45" s="96" t="str">
        <f t="shared" si="10"/>
        <v/>
      </c>
      <c r="E45" s="67" t="str">
        <f t="shared" si="16"/>
        <v/>
      </c>
      <c r="F45" s="67" t="str">
        <f t="shared" si="17"/>
        <v/>
      </c>
      <c r="G45" s="67" t="str">
        <f t="shared" si="13"/>
        <v/>
      </c>
      <c r="H45" s="68" t="str">
        <f t="shared" si="18"/>
        <v/>
      </c>
      <c r="I45" s="69" t="str">
        <f t="shared" si="15"/>
        <v/>
      </c>
      <c r="J45" s="149" t="str">
        <f t="shared" si="9"/>
        <v/>
      </c>
    </row>
    <row r="46" spans="1:10" ht="20.100000000000001" customHeight="1" x14ac:dyDescent="0.2">
      <c r="A46" s="91"/>
      <c r="B46" s="30">
        <f t="shared" si="7"/>
        <v>44</v>
      </c>
      <c r="C46" s="27"/>
      <c r="D46" s="96" t="str">
        <f t="shared" si="10"/>
        <v/>
      </c>
      <c r="E46" s="67" t="str">
        <f t="shared" si="16"/>
        <v/>
      </c>
      <c r="F46" s="67" t="str">
        <f t="shared" si="17"/>
        <v/>
      </c>
      <c r="G46" s="67" t="str">
        <f t="shared" si="13"/>
        <v/>
      </c>
      <c r="H46" s="68" t="str">
        <f t="shared" si="18"/>
        <v/>
      </c>
      <c r="I46" s="69" t="str">
        <f t="shared" si="15"/>
        <v/>
      </c>
      <c r="J46" s="149" t="str">
        <f t="shared" si="9"/>
        <v/>
      </c>
    </row>
    <row r="47" spans="1:10" ht="20.100000000000001" customHeight="1" x14ac:dyDescent="0.2">
      <c r="A47" s="91"/>
      <c r="B47" s="30">
        <f t="shared" si="7"/>
        <v>45</v>
      </c>
      <c r="C47" s="27"/>
      <c r="D47" s="96" t="str">
        <f t="shared" si="10"/>
        <v/>
      </c>
      <c r="E47" s="67" t="str">
        <f t="shared" si="16"/>
        <v/>
      </c>
      <c r="F47" s="67" t="str">
        <f t="shared" si="17"/>
        <v/>
      </c>
      <c r="G47" s="67" t="str">
        <f t="shared" si="13"/>
        <v/>
      </c>
      <c r="H47" s="68" t="str">
        <f t="shared" si="18"/>
        <v/>
      </c>
      <c r="I47" s="69" t="str">
        <f t="shared" si="15"/>
        <v/>
      </c>
      <c r="J47" s="149" t="str">
        <f t="shared" si="9"/>
        <v/>
      </c>
    </row>
    <row r="48" spans="1:10" ht="20.100000000000001" customHeight="1" x14ac:dyDescent="0.2">
      <c r="A48" s="91"/>
      <c r="B48" s="30">
        <f t="shared" si="7"/>
        <v>46</v>
      </c>
      <c r="C48" s="27"/>
      <c r="D48" s="96" t="str">
        <f t="shared" si="10"/>
        <v/>
      </c>
      <c r="E48" s="67" t="str">
        <f t="shared" si="16"/>
        <v/>
      </c>
      <c r="F48" s="67" t="str">
        <f t="shared" si="17"/>
        <v/>
      </c>
      <c r="G48" s="67" t="str">
        <f t="shared" si="13"/>
        <v/>
      </c>
      <c r="H48" s="68" t="str">
        <f t="shared" si="18"/>
        <v/>
      </c>
      <c r="I48" s="69" t="str">
        <f t="shared" si="15"/>
        <v/>
      </c>
      <c r="J48" s="149" t="str">
        <f t="shared" si="9"/>
        <v/>
      </c>
    </row>
    <row r="49" spans="1:10" ht="20.100000000000001" customHeight="1" x14ac:dyDescent="0.2">
      <c r="A49" s="91"/>
      <c r="B49" s="30">
        <f t="shared" si="7"/>
        <v>47</v>
      </c>
      <c r="C49" s="27"/>
      <c r="D49" s="96" t="str">
        <f t="shared" si="10"/>
        <v/>
      </c>
      <c r="E49" s="67" t="str">
        <f t="shared" si="16"/>
        <v/>
      </c>
      <c r="F49" s="67" t="str">
        <f t="shared" si="17"/>
        <v/>
      </c>
      <c r="G49" s="67" t="str">
        <f t="shared" si="13"/>
        <v/>
      </c>
      <c r="H49" s="68" t="str">
        <f t="shared" si="18"/>
        <v/>
      </c>
      <c r="I49" s="69" t="str">
        <f t="shared" si="15"/>
        <v/>
      </c>
      <c r="J49" s="149" t="str">
        <f t="shared" si="9"/>
        <v/>
      </c>
    </row>
    <row r="50" spans="1:10" ht="20.100000000000001" customHeight="1" x14ac:dyDescent="0.2">
      <c r="A50" s="91"/>
      <c r="B50" s="30">
        <f t="shared" si="7"/>
        <v>48</v>
      </c>
      <c r="C50" s="27"/>
      <c r="D50" s="96" t="str">
        <f t="shared" si="10"/>
        <v/>
      </c>
      <c r="E50" s="67" t="str">
        <f t="shared" si="16"/>
        <v/>
      </c>
      <c r="F50" s="67" t="str">
        <f t="shared" si="17"/>
        <v/>
      </c>
      <c r="G50" s="67" t="str">
        <f t="shared" si="13"/>
        <v/>
      </c>
      <c r="H50" s="68" t="str">
        <f t="shared" si="18"/>
        <v/>
      </c>
      <c r="I50" s="69" t="str">
        <f t="shared" si="15"/>
        <v/>
      </c>
      <c r="J50" s="149" t="str">
        <f t="shared" si="9"/>
        <v/>
      </c>
    </row>
    <row r="51" spans="1:10" ht="20.100000000000001" customHeight="1" x14ac:dyDescent="0.2">
      <c r="A51" s="91"/>
      <c r="B51" s="30">
        <f t="shared" si="7"/>
        <v>49</v>
      </c>
      <c r="C51" s="27"/>
      <c r="D51" s="96" t="str">
        <f t="shared" si="10"/>
        <v/>
      </c>
      <c r="E51" s="67" t="str">
        <f t="shared" si="16"/>
        <v/>
      </c>
      <c r="F51" s="67" t="str">
        <f t="shared" si="17"/>
        <v/>
      </c>
      <c r="G51" s="67" t="str">
        <f t="shared" si="13"/>
        <v/>
      </c>
      <c r="H51" s="68" t="str">
        <f t="shared" si="18"/>
        <v/>
      </c>
      <c r="I51" s="69" t="str">
        <f t="shared" si="15"/>
        <v/>
      </c>
      <c r="J51" s="149" t="str">
        <f t="shared" si="9"/>
        <v/>
      </c>
    </row>
    <row r="52" spans="1:10" ht="20.100000000000001" customHeight="1" x14ac:dyDescent="0.2">
      <c r="A52" s="91"/>
      <c r="B52" s="30">
        <f t="shared" si="7"/>
        <v>50</v>
      </c>
      <c r="C52" s="27"/>
      <c r="D52" s="96" t="str">
        <f t="shared" si="10"/>
        <v/>
      </c>
      <c r="E52" s="67" t="str">
        <f t="shared" si="16"/>
        <v/>
      </c>
      <c r="F52" s="67" t="str">
        <f t="shared" si="17"/>
        <v/>
      </c>
      <c r="G52" s="67" t="str">
        <f t="shared" si="13"/>
        <v/>
      </c>
      <c r="H52" s="68" t="str">
        <f t="shared" si="18"/>
        <v/>
      </c>
      <c r="I52" s="69" t="str">
        <f t="shared" si="15"/>
        <v/>
      </c>
      <c r="J52" s="149" t="str">
        <f t="shared" si="9"/>
        <v/>
      </c>
    </row>
    <row r="53" spans="1:10" ht="20.100000000000001" customHeight="1" x14ac:dyDescent="0.2">
      <c r="A53" s="91"/>
      <c r="B53" s="30">
        <f t="shared" si="7"/>
        <v>51</v>
      </c>
      <c r="C53" s="27"/>
      <c r="D53" s="96" t="str">
        <f t="shared" si="10"/>
        <v/>
      </c>
      <c r="E53" s="67" t="str">
        <f t="shared" si="16"/>
        <v/>
      </c>
      <c r="F53" s="67" t="str">
        <f t="shared" si="17"/>
        <v/>
      </c>
      <c r="G53" s="67" t="str">
        <f t="shared" si="13"/>
        <v/>
      </c>
      <c r="H53" s="68" t="str">
        <f t="shared" si="18"/>
        <v/>
      </c>
      <c r="I53" s="69" t="str">
        <f t="shared" si="15"/>
        <v/>
      </c>
      <c r="J53" s="149" t="str">
        <f t="shared" si="9"/>
        <v/>
      </c>
    </row>
    <row r="54" spans="1:10" ht="20.100000000000001" customHeight="1" x14ac:dyDescent="0.2">
      <c r="A54" s="91"/>
      <c r="B54" s="30">
        <f t="shared" si="7"/>
        <v>52</v>
      </c>
      <c r="C54" s="27"/>
      <c r="D54" s="96" t="str">
        <f t="shared" si="10"/>
        <v/>
      </c>
      <c r="E54" s="67" t="str">
        <f t="shared" si="16"/>
        <v/>
      </c>
      <c r="F54" s="67" t="str">
        <f t="shared" si="17"/>
        <v/>
      </c>
      <c r="G54" s="67" t="str">
        <f t="shared" si="13"/>
        <v/>
      </c>
      <c r="H54" s="68" t="str">
        <f t="shared" si="18"/>
        <v/>
      </c>
      <c r="I54" s="69" t="str">
        <f t="shared" si="15"/>
        <v/>
      </c>
      <c r="J54" s="149" t="str">
        <f t="shared" si="9"/>
        <v/>
      </c>
    </row>
    <row r="55" spans="1:10" ht="20.100000000000001" customHeight="1" x14ac:dyDescent="0.2">
      <c r="A55" s="91"/>
      <c r="B55" s="30">
        <f t="shared" si="7"/>
        <v>53</v>
      </c>
      <c r="C55" s="27"/>
      <c r="D55" s="96" t="str">
        <f t="shared" si="10"/>
        <v/>
      </c>
      <c r="E55" s="67" t="str">
        <f t="shared" si="16"/>
        <v/>
      </c>
      <c r="F55" s="67" t="str">
        <f t="shared" si="17"/>
        <v/>
      </c>
      <c r="G55" s="67" t="str">
        <f t="shared" si="13"/>
        <v/>
      </c>
      <c r="H55" s="68" t="str">
        <f t="shared" si="18"/>
        <v/>
      </c>
      <c r="I55" s="69" t="str">
        <f t="shared" si="15"/>
        <v/>
      </c>
      <c r="J55" s="149" t="str">
        <f t="shared" si="9"/>
        <v/>
      </c>
    </row>
    <row r="56" spans="1:10" ht="20.100000000000001" customHeight="1" x14ac:dyDescent="0.2">
      <c r="A56" s="91"/>
      <c r="B56" s="30">
        <f t="shared" si="7"/>
        <v>54</v>
      </c>
      <c r="C56" s="27"/>
      <c r="D56" s="96" t="str">
        <f t="shared" si="10"/>
        <v/>
      </c>
      <c r="E56" s="67" t="str">
        <f t="shared" si="16"/>
        <v/>
      </c>
      <c r="F56" s="67" t="str">
        <f t="shared" si="17"/>
        <v/>
      </c>
      <c r="G56" s="67" t="str">
        <f t="shared" si="13"/>
        <v/>
      </c>
      <c r="H56" s="68" t="str">
        <f t="shared" si="18"/>
        <v/>
      </c>
      <c r="I56" s="69" t="str">
        <f t="shared" si="15"/>
        <v/>
      </c>
      <c r="J56" s="149" t="str">
        <f t="shared" si="9"/>
        <v/>
      </c>
    </row>
    <row r="57" spans="1:10" ht="20.100000000000001" customHeight="1" x14ac:dyDescent="0.2">
      <c r="A57" s="91"/>
      <c r="B57" s="30">
        <f t="shared" si="7"/>
        <v>55</v>
      </c>
      <c r="C57" s="27"/>
      <c r="D57" s="96" t="str">
        <f t="shared" si="10"/>
        <v/>
      </c>
      <c r="E57" s="67" t="str">
        <f t="shared" si="16"/>
        <v/>
      </c>
      <c r="F57" s="67" t="str">
        <f t="shared" si="17"/>
        <v/>
      </c>
      <c r="G57" s="67" t="str">
        <f t="shared" si="13"/>
        <v/>
      </c>
      <c r="H57" s="68" t="str">
        <f t="shared" si="18"/>
        <v/>
      </c>
      <c r="I57" s="69" t="str">
        <f t="shared" si="15"/>
        <v/>
      </c>
      <c r="J57" s="149" t="str">
        <f t="shared" si="9"/>
        <v/>
      </c>
    </row>
    <row r="58" spans="1:10" ht="20.100000000000001" customHeight="1" x14ac:dyDescent="0.2">
      <c r="A58" s="91"/>
      <c r="B58" s="30">
        <f t="shared" si="7"/>
        <v>56</v>
      </c>
      <c r="C58" s="27"/>
      <c r="D58" s="96" t="str">
        <f t="shared" si="10"/>
        <v/>
      </c>
      <c r="E58" s="67" t="str">
        <f t="shared" si="16"/>
        <v/>
      </c>
      <c r="F58" s="67" t="str">
        <f t="shared" si="17"/>
        <v/>
      </c>
      <c r="G58" s="67" t="str">
        <f t="shared" si="13"/>
        <v/>
      </c>
      <c r="H58" s="68" t="str">
        <f t="shared" si="18"/>
        <v/>
      </c>
      <c r="I58" s="69" t="str">
        <f t="shared" si="15"/>
        <v/>
      </c>
      <c r="J58" s="149" t="str">
        <f t="shared" si="9"/>
        <v/>
      </c>
    </row>
    <row r="59" spans="1:10" ht="20.100000000000001" customHeight="1" x14ac:dyDescent="0.2">
      <c r="A59" s="91"/>
      <c r="B59" s="30">
        <f t="shared" si="7"/>
        <v>57</v>
      </c>
      <c r="C59" s="27"/>
      <c r="D59" s="96" t="str">
        <f t="shared" si="10"/>
        <v/>
      </c>
      <c r="E59" s="67" t="str">
        <f t="shared" si="16"/>
        <v/>
      </c>
      <c r="F59" s="67" t="str">
        <f t="shared" si="17"/>
        <v/>
      </c>
      <c r="G59" s="67" t="str">
        <f t="shared" si="13"/>
        <v/>
      </c>
      <c r="H59" s="68" t="str">
        <f t="shared" si="18"/>
        <v/>
      </c>
      <c r="I59" s="69" t="str">
        <f t="shared" si="15"/>
        <v/>
      </c>
      <c r="J59" s="149" t="str">
        <f t="shared" si="9"/>
        <v/>
      </c>
    </row>
    <row r="60" spans="1:10" ht="20.100000000000001" customHeight="1" x14ac:dyDescent="0.2">
      <c r="A60" s="91"/>
      <c r="B60" s="30">
        <f t="shared" si="7"/>
        <v>58</v>
      </c>
      <c r="C60" s="27"/>
      <c r="D60" s="96" t="str">
        <f t="shared" si="10"/>
        <v/>
      </c>
      <c r="E60" s="67" t="str">
        <f t="shared" si="16"/>
        <v/>
      </c>
      <c r="F60" s="67" t="str">
        <f t="shared" si="17"/>
        <v/>
      </c>
      <c r="G60" s="67" t="str">
        <f t="shared" si="13"/>
        <v/>
      </c>
      <c r="H60" s="68" t="str">
        <f t="shared" si="18"/>
        <v/>
      </c>
      <c r="I60" s="69" t="str">
        <f t="shared" si="15"/>
        <v/>
      </c>
      <c r="J60" s="149" t="str">
        <f t="shared" si="9"/>
        <v/>
      </c>
    </row>
    <row r="61" spans="1:10" ht="20.100000000000001" customHeight="1" x14ac:dyDescent="0.2">
      <c r="A61" s="91"/>
      <c r="B61" s="30">
        <f t="shared" si="7"/>
        <v>59</v>
      </c>
      <c r="C61" s="27"/>
      <c r="D61" s="96" t="str">
        <f t="shared" si="10"/>
        <v/>
      </c>
      <c r="E61" s="67" t="str">
        <f t="shared" si="16"/>
        <v/>
      </c>
      <c r="F61" s="67" t="str">
        <f t="shared" si="17"/>
        <v/>
      </c>
      <c r="G61" s="67" t="str">
        <f t="shared" si="13"/>
        <v/>
      </c>
      <c r="H61" s="68" t="str">
        <f t="shared" si="18"/>
        <v/>
      </c>
      <c r="I61" s="69" t="str">
        <f t="shared" si="15"/>
        <v/>
      </c>
      <c r="J61" s="149" t="str">
        <f t="shared" si="9"/>
        <v/>
      </c>
    </row>
    <row r="62" spans="1:10" ht="20.100000000000001" customHeight="1" x14ac:dyDescent="0.2">
      <c r="A62" s="91"/>
      <c r="B62" s="30">
        <f t="shared" si="7"/>
        <v>60</v>
      </c>
      <c r="C62" s="27"/>
      <c r="D62" s="96" t="str">
        <f t="shared" si="10"/>
        <v/>
      </c>
      <c r="E62" s="67" t="str">
        <f t="shared" si="16"/>
        <v/>
      </c>
      <c r="F62" s="67" t="str">
        <f t="shared" si="17"/>
        <v/>
      </c>
      <c r="G62" s="67" t="str">
        <f t="shared" si="13"/>
        <v/>
      </c>
      <c r="H62" s="68" t="str">
        <f t="shared" si="18"/>
        <v/>
      </c>
      <c r="I62" s="69" t="str">
        <f t="shared" si="15"/>
        <v/>
      </c>
      <c r="J62" s="149" t="str">
        <f t="shared" si="9"/>
        <v/>
      </c>
    </row>
    <row r="63" spans="1:10" ht="20.100000000000001" customHeight="1" x14ac:dyDescent="0.2">
      <c r="A63" s="91"/>
      <c r="B63" s="30">
        <f t="shared" si="7"/>
        <v>61</v>
      </c>
      <c r="C63" s="27"/>
      <c r="D63" s="96" t="str">
        <f t="shared" si="10"/>
        <v/>
      </c>
      <c r="E63" s="67" t="str">
        <f t="shared" si="16"/>
        <v/>
      </c>
      <c r="F63" s="67" t="str">
        <f t="shared" si="17"/>
        <v/>
      </c>
      <c r="G63" s="67" t="str">
        <f t="shared" si="13"/>
        <v/>
      </c>
      <c r="H63" s="68" t="str">
        <f t="shared" si="18"/>
        <v/>
      </c>
      <c r="I63" s="69" t="str">
        <f t="shared" si="15"/>
        <v/>
      </c>
      <c r="J63" s="149" t="str">
        <f t="shared" si="9"/>
        <v/>
      </c>
    </row>
    <row r="64" spans="1:10" ht="20.100000000000001" customHeight="1" x14ac:dyDescent="0.2">
      <c r="A64" s="91"/>
      <c r="B64" s="30">
        <f t="shared" si="7"/>
        <v>62</v>
      </c>
      <c r="C64" s="27"/>
      <c r="D64" s="96" t="str">
        <f t="shared" si="10"/>
        <v/>
      </c>
      <c r="E64" s="67" t="str">
        <f t="shared" si="16"/>
        <v/>
      </c>
      <c r="F64" s="67" t="str">
        <f t="shared" si="17"/>
        <v/>
      </c>
      <c r="G64" s="67" t="str">
        <f t="shared" si="13"/>
        <v/>
      </c>
      <c r="H64" s="68" t="str">
        <f t="shared" si="18"/>
        <v/>
      </c>
      <c r="I64" s="69" t="str">
        <f t="shared" si="15"/>
        <v/>
      </c>
      <c r="J64" s="149" t="str">
        <f t="shared" si="9"/>
        <v/>
      </c>
    </row>
    <row r="65" spans="1:10" ht="20.100000000000001" customHeight="1" x14ac:dyDescent="0.2">
      <c r="A65" s="91"/>
      <c r="B65" s="30">
        <f t="shared" si="7"/>
        <v>63</v>
      </c>
      <c r="C65" s="27"/>
      <c r="D65" s="96" t="str">
        <f t="shared" si="10"/>
        <v/>
      </c>
      <c r="E65" s="67" t="str">
        <f t="shared" si="16"/>
        <v/>
      </c>
      <c r="F65" s="67" t="str">
        <f t="shared" si="17"/>
        <v/>
      </c>
      <c r="G65" s="67" t="str">
        <f t="shared" si="13"/>
        <v/>
      </c>
      <c r="H65" s="68" t="str">
        <f t="shared" si="18"/>
        <v/>
      </c>
      <c r="I65" s="69" t="str">
        <f t="shared" si="15"/>
        <v/>
      </c>
      <c r="J65" s="149" t="str">
        <f t="shared" si="9"/>
        <v/>
      </c>
    </row>
    <row r="66" spans="1:10" ht="20.100000000000001" customHeight="1" x14ac:dyDescent="0.2">
      <c r="A66" s="91"/>
      <c r="B66" s="30">
        <f t="shared" si="7"/>
        <v>64</v>
      </c>
      <c r="C66" s="27"/>
      <c r="D66" s="96" t="str">
        <f t="shared" si="10"/>
        <v/>
      </c>
      <c r="E66" s="67" t="str">
        <f t="shared" si="16"/>
        <v/>
      </c>
      <c r="F66" s="67" t="str">
        <f t="shared" si="17"/>
        <v/>
      </c>
      <c r="G66" s="67" t="str">
        <f t="shared" si="13"/>
        <v/>
      </c>
      <c r="H66" s="68" t="str">
        <f t="shared" si="18"/>
        <v/>
      </c>
      <c r="I66" s="69" t="str">
        <f t="shared" si="15"/>
        <v/>
      </c>
      <c r="J66" s="149" t="str">
        <f t="shared" si="9"/>
        <v/>
      </c>
    </row>
    <row r="67" spans="1:10" ht="20.100000000000001" customHeight="1" x14ac:dyDescent="0.2">
      <c r="A67" s="91"/>
      <c r="B67" s="30">
        <f t="shared" si="7"/>
        <v>65</v>
      </c>
      <c r="C67" s="27"/>
      <c r="D67" s="96" t="str">
        <f t="shared" ref="D67:D98" si="19">IF(C67&lt;&gt;"",VLOOKUP($C67,engagés,2,FALSE),"")</f>
        <v/>
      </c>
      <c r="E67" s="67" t="str">
        <f t="shared" ref="E67:E102" si="20">IF(C67&lt;&gt;"",VLOOKUP($C67,licencies,3,FALSE),"")</f>
        <v/>
      </c>
      <c r="F67" s="67" t="str">
        <f t="shared" ref="F67:F102" si="21">IF(C67&lt;&gt;"",VLOOKUP($C67,licencies,4,FALSE),"")</f>
        <v/>
      </c>
      <c r="G67" s="67" t="str">
        <f t="shared" ref="G67:G102" si="22">IF(C67&lt;&gt;"",VLOOKUP($C67,licencies,8,FALSE),"")</f>
        <v/>
      </c>
      <c r="H67" s="68" t="str">
        <f t="shared" ref="H67:H102" si="23">IF(C67&lt;&gt;"",VLOOKUP($C67,licencies,9,FALSE),"")</f>
        <v/>
      </c>
      <c r="I67" s="69" t="str">
        <f t="shared" si="15"/>
        <v/>
      </c>
      <c r="J67" s="149" t="str">
        <f t="shared" ref="J67:J102" si="24">IF(E67&lt;&gt;"",VLOOKUP($C67,licencies,11,FALSE),"")</f>
        <v/>
      </c>
    </row>
    <row r="68" spans="1:10" ht="20.100000000000001" customHeight="1" x14ac:dyDescent="0.2">
      <c r="A68" s="91"/>
      <c r="B68" s="30">
        <f t="shared" si="7"/>
        <v>66</v>
      </c>
      <c r="C68" s="27"/>
      <c r="D68" s="96" t="str">
        <f t="shared" si="19"/>
        <v/>
      </c>
      <c r="E68" s="67" t="str">
        <f t="shared" si="20"/>
        <v/>
      </c>
      <c r="F68" s="67" t="str">
        <f t="shared" si="21"/>
        <v/>
      </c>
      <c r="G68" s="67" t="str">
        <f t="shared" si="22"/>
        <v/>
      </c>
      <c r="H68" s="68" t="str">
        <f t="shared" si="23"/>
        <v/>
      </c>
      <c r="I68" s="69" t="str">
        <f t="shared" ref="I68:I102" si="25">IF(G68&lt;&gt;"",RANK(G68,G$3:G$102),"")</f>
        <v/>
      </c>
      <c r="J68" s="149" t="str">
        <f t="shared" si="24"/>
        <v/>
      </c>
    </row>
    <row r="69" spans="1:10" ht="20.100000000000001" customHeight="1" x14ac:dyDescent="0.2">
      <c r="A69" s="91"/>
      <c r="B69" s="30">
        <f t="shared" si="7"/>
        <v>67</v>
      </c>
      <c r="C69" s="27"/>
      <c r="D69" s="96" t="str">
        <f t="shared" si="19"/>
        <v/>
      </c>
      <c r="E69" s="67" t="str">
        <f t="shared" si="20"/>
        <v/>
      </c>
      <c r="F69" s="67" t="str">
        <f t="shared" si="21"/>
        <v/>
      </c>
      <c r="G69" s="67" t="str">
        <f t="shared" si="22"/>
        <v/>
      </c>
      <c r="H69" s="68" t="str">
        <f t="shared" si="23"/>
        <v/>
      </c>
      <c r="I69" s="69" t="str">
        <f t="shared" si="25"/>
        <v/>
      </c>
      <c r="J69" s="149" t="str">
        <f t="shared" si="24"/>
        <v/>
      </c>
    </row>
    <row r="70" spans="1:10" ht="20.100000000000001" customHeight="1" x14ac:dyDescent="0.2">
      <c r="A70" s="91"/>
      <c r="B70" s="30">
        <f t="shared" si="7"/>
        <v>68</v>
      </c>
      <c r="C70" s="27"/>
      <c r="D70" s="96" t="str">
        <f t="shared" si="19"/>
        <v/>
      </c>
      <c r="E70" s="67" t="str">
        <f t="shared" si="20"/>
        <v/>
      </c>
      <c r="F70" s="67" t="str">
        <f t="shared" si="21"/>
        <v/>
      </c>
      <c r="G70" s="67" t="str">
        <f t="shared" si="22"/>
        <v/>
      </c>
      <c r="H70" s="68" t="str">
        <f t="shared" si="23"/>
        <v/>
      </c>
      <c r="I70" s="69" t="str">
        <f t="shared" si="25"/>
        <v/>
      </c>
      <c r="J70" s="149" t="str">
        <f t="shared" si="24"/>
        <v/>
      </c>
    </row>
    <row r="71" spans="1:10" ht="20.100000000000001" customHeight="1" x14ac:dyDescent="0.2">
      <c r="A71" s="91"/>
      <c r="B71" s="30">
        <f t="shared" si="7"/>
        <v>69</v>
      </c>
      <c r="C71" s="27"/>
      <c r="D71" s="96" t="str">
        <f t="shared" si="19"/>
        <v/>
      </c>
      <c r="E71" s="67" t="str">
        <f t="shared" si="20"/>
        <v/>
      </c>
      <c r="F71" s="67" t="str">
        <f t="shared" si="21"/>
        <v/>
      </c>
      <c r="G71" s="67" t="str">
        <f t="shared" si="22"/>
        <v/>
      </c>
      <c r="H71" s="68" t="str">
        <f t="shared" si="23"/>
        <v/>
      </c>
      <c r="I71" s="69" t="str">
        <f t="shared" si="25"/>
        <v/>
      </c>
      <c r="J71" s="149" t="str">
        <f t="shared" si="24"/>
        <v/>
      </c>
    </row>
    <row r="72" spans="1:10" ht="20.100000000000001" customHeight="1" x14ac:dyDescent="0.2">
      <c r="A72" s="91"/>
      <c r="B72" s="30">
        <f t="shared" si="7"/>
        <v>70</v>
      </c>
      <c r="C72" s="27"/>
      <c r="D72" s="96" t="str">
        <f t="shared" si="19"/>
        <v/>
      </c>
      <c r="E72" s="67" t="str">
        <f t="shared" si="20"/>
        <v/>
      </c>
      <c r="F72" s="67" t="str">
        <f t="shared" si="21"/>
        <v/>
      </c>
      <c r="G72" s="67" t="str">
        <f t="shared" si="22"/>
        <v/>
      </c>
      <c r="H72" s="68" t="str">
        <f t="shared" si="23"/>
        <v/>
      </c>
      <c r="I72" s="69" t="str">
        <f t="shared" si="25"/>
        <v/>
      </c>
      <c r="J72" s="149" t="str">
        <f t="shared" si="24"/>
        <v/>
      </c>
    </row>
    <row r="73" spans="1:10" ht="20.100000000000001" customHeight="1" x14ac:dyDescent="0.2">
      <c r="A73" s="91"/>
      <c r="B73" s="30">
        <f t="shared" si="7"/>
        <v>71</v>
      </c>
      <c r="C73" s="27"/>
      <c r="D73" s="96" t="str">
        <f t="shared" si="19"/>
        <v/>
      </c>
      <c r="E73" s="67" t="str">
        <f t="shared" si="20"/>
        <v/>
      </c>
      <c r="F73" s="67" t="str">
        <f t="shared" si="21"/>
        <v/>
      </c>
      <c r="G73" s="67" t="str">
        <f t="shared" si="22"/>
        <v/>
      </c>
      <c r="H73" s="68" t="str">
        <f t="shared" si="23"/>
        <v/>
      </c>
      <c r="I73" s="69" t="str">
        <f t="shared" si="25"/>
        <v/>
      </c>
      <c r="J73" s="149" t="str">
        <f t="shared" si="24"/>
        <v/>
      </c>
    </row>
    <row r="74" spans="1:10" ht="20.100000000000001" customHeight="1" x14ac:dyDescent="0.2">
      <c r="A74" s="91"/>
      <c r="B74" s="30">
        <f t="shared" si="7"/>
        <v>72</v>
      </c>
      <c r="C74" s="27"/>
      <c r="D74" s="96" t="str">
        <f t="shared" si="19"/>
        <v/>
      </c>
      <c r="E74" s="67" t="str">
        <f t="shared" si="20"/>
        <v/>
      </c>
      <c r="F74" s="67" t="str">
        <f t="shared" si="21"/>
        <v/>
      </c>
      <c r="G74" s="67" t="str">
        <f t="shared" si="22"/>
        <v/>
      </c>
      <c r="H74" s="68" t="str">
        <f t="shared" si="23"/>
        <v/>
      </c>
      <c r="I74" s="69" t="str">
        <f t="shared" si="25"/>
        <v/>
      </c>
      <c r="J74" s="149" t="str">
        <f t="shared" si="24"/>
        <v/>
      </c>
    </row>
    <row r="75" spans="1:10" ht="20.100000000000001" customHeight="1" x14ac:dyDescent="0.2">
      <c r="A75" s="91"/>
      <c r="B75" s="30">
        <f t="shared" si="7"/>
        <v>73</v>
      </c>
      <c r="C75" s="27"/>
      <c r="D75" s="96" t="str">
        <f t="shared" si="19"/>
        <v/>
      </c>
      <c r="E75" s="67" t="str">
        <f t="shared" si="20"/>
        <v/>
      </c>
      <c r="F75" s="67" t="str">
        <f t="shared" si="21"/>
        <v/>
      </c>
      <c r="G75" s="67" t="str">
        <f t="shared" si="22"/>
        <v/>
      </c>
      <c r="H75" s="68" t="str">
        <f t="shared" si="23"/>
        <v/>
      </c>
      <c r="I75" s="69" t="str">
        <f t="shared" si="25"/>
        <v/>
      </c>
      <c r="J75" s="149" t="str">
        <f t="shared" si="24"/>
        <v/>
      </c>
    </row>
    <row r="76" spans="1:10" ht="20.100000000000001" customHeight="1" x14ac:dyDescent="0.2">
      <c r="A76" s="91"/>
      <c r="B76" s="30">
        <f t="shared" si="7"/>
        <v>74</v>
      </c>
      <c r="C76" s="27"/>
      <c r="D76" s="96" t="str">
        <f t="shared" si="19"/>
        <v/>
      </c>
      <c r="E76" s="67" t="str">
        <f t="shared" si="20"/>
        <v/>
      </c>
      <c r="F76" s="67" t="str">
        <f t="shared" si="21"/>
        <v/>
      </c>
      <c r="G76" s="67" t="str">
        <f t="shared" si="22"/>
        <v/>
      </c>
      <c r="H76" s="68" t="str">
        <f t="shared" si="23"/>
        <v/>
      </c>
      <c r="I76" s="69" t="str">
        <f t="shared" si="25"/>
        <v/>
      </c>
      <c r="J76" s="149" t="str">
        <f t="shared" si="24"/>
        <v/>
      </c>
    </row>
    <row r="77" spans="1:10" ht="20.100000000000001" customHeight="1" x14ac:dyDescent="0.2">
      <c r="A77" s="91"/>
      <c r="B77" s="30">
        <f t="shared" si="7"/>
        <v>75</v>
      </c>
      <c r="C77" s="27"/>
      <c r="D77" s="96" t="str">
        <f t="shared" si="19"/>
        <v/>
      </c>
      <c r="E77" s="67" t="str">
        <f t="shared" si="20"/>
        <v/>
      </c>
      <c r="F77" s="67" t="str">
        <f t="shared" si="21"/>
        <v/>
      </c>
      <c r="G77" s="67" t="str">
        <f t="shared" si="22"/>
        <v/>
      </c>
      <c r="H77" s="68" t="str">
        <f t="shared" si="23"/>
        <v/>
      </c>
      <c r="I77" s="69" t="str">
        <f t="shared" si="25"/>
        <v/>
      </c>
      <c r="J77" s="149" t="str">
        <f t="shared" si="24"/>
        <v/>
      </c>
    </row>
    <row r="78" spans="1:10" ht="20.100000000000001" customHeight="1" x14ac:dyDescent="0.2">
      <c r="A78" s="91"/>
      <c r="B78" s="30">
        <f t="shared" si="7"/>
        <v>76</v>
      </c>
      <c r="C78" s="27"/>
      <c r="D78" s="96" t="str">
        <f t="shared" si="19"/>
        <v/>
      </c>
      <c r="E78" s="67" t="str">
        <f t="shared" si="20"/>
        <v/>
      </c>
      <c r="F78" s="67" t="str">
        <f t="shared" si="21"/>
        <v/>
      </c>
      <c r="G78" s="67" t="str">
        <f t="shared" si="22"/>
        <v/>
      </c>
      <c r="H78" s="68" t="str">
        <f t="shared" si="23"/>
        <v/>
      </c>
      <c r="I78" s="69" t="str">
        <f t="shared" si="25"/>
        <v/>
      </c>
      <c r="J78" s="149" t="str">
        <f t="shared" si="24"/>
        <v/>
      </c>
    </row>
    <row r="79" spans="1:10" ht="20.100000000000001" customHeight="1" x14ac:dyDescent="0.2">
      <c r="A79" s="91"/>
      <c r="B79" s="30">
        <f t="shared" si="7"/>
        <v>77</v>
      </c>
      <c r="C79" s="27"/>
      <c r="D79" s="96" t="str">
        <f t="shared" si="19"/>
        <v/>
      </c>
      <c r="E79" s="67" t="str">
        <f t="shared" si="20"/>
        <v/>
      </c>
      <c r="F79" s="67" t="str">
        <f t="shared" si="21"/>
        <v/>
      </c>
      <c r="G79" s="67" t="str">
        <f t="shared" si="22"/>
        <v/>
      </c>
      <c r="H79" s="68" t="str">
        <f t="shared" si="23"/>
        <v/>
      </c>
      <c r="I79" s="69" t="str">
        <f t="shared" si="25"/>
        <v/>
      </c>
      <c r="J79" s="149" t="str">
        <f t="shared" si="24"/>
        <v/>
      </c>
    </row>
    <row r="80" spans="1:10" ht="20.100000000000001" customHeight="1" x14ac:dyDescent="0.2">
      <c r="A80" s="91"/>
      <c r="B80" s="30">
        <f t="shared" si="7"/>
        <v>78</v>
      </c>
      <c r="C80" s="27"/>
      <c r="D80" s="96" t="str">
        <f t="shared" si="19"/>
        <v/>
      </c>
      <c r="E80" s="67" t="str">
        <f t="shared" si="20"/>
        <v/>
      </c>
      <c r="F80" s="67" t="str">
        <f t="shared" si="21"/>
        <v/>
      </c>
      <c r="G80" s="67" t="str">
        <f t="shared" si="22"/>
        <v/>
      </c>
      <c r="H80" s="68" t="str">
        <f t="shared" si="23"/>
        <v/>
      </c>
      <c r="I80" s="69" t="str">
        <f t="shared" si="25"/>
        <v/>
      </c>
      <c r="J80" s="149" t="str">
        <f t="shared" si="24"/>
        <v/>
      </c>
    </row>
    <row r="81" spans="1:10" ht="20.100000000000001" customHeight="1" x14ac:dyDescent="0.2">
      <c r="A81" s="91"/>
      <c r="B81" s="30">
        <f t="shared" si="7"/>
        <v>79</v>
      </c>
      <c r="C81" s="27"/>
      <c r="D81" s="96" t="str">
        <f t="shared" si="19"/>
        <v/>
      </c>
      <c r="E81" s="67" t="str">
        <f t="shared" si="20"/>
        <v/>
      </c>
      <c r="F81" s="67" t="str">
        <f t="shared" si="21"/>
        <v/>
      </c>
      <c r="G81" s="67" t="str">
        <f t="shared" si="22"/>
        <v/>
      </c>
      <c r="H81" s="68" t="str">
        <f t="shared" si="23"/>
        <v/>
      </c>
      <c r="I81" s="69" t="str">
        <f t="shared" si="25"/>
        <v/>
      </c>
      <c r="J81" s="149" t="str">
        <f t="shared" si="24"/>
        <v/>
      </c>
    </row>
    <row r="82" spans="1:10" ht="20.100000000000001" customHeight="1" x14ac:dyDescent="0.2">
      <c r="A82" s="91"/>
      <c r="B82" s="30">
        <f t="shared" si="7"/>
        <v>80</v>
      </c>
      <c r="C82" s="27"/>
      <c r="D82" s="96" t="str">
        <f t="shared" si="19"/>
        <v/>
      </c>
      <c r="E82" s="67" t="str">
        <f t="shared" si="20"/>
        <v/>
      </c>
      <c r="F82" s="67" t="str">
        <f t="shared" si="21"/>
        <v/>
      </c>
      <c r="G82" s="67" t="str">
        <f t="shared" si="22"/>
        <v/>
      </c>
      <c r="H82" s="68" t="str">
        <f t="shared" si="23"/>
        <v/>
      </c>
      <c r="I82" s="69" t="str">
        <f t="shared" si="25"/>
        <v/>
      </c>
      <c r="J82" s="149" t="str">
        <f t="shared" si="24"/>
        <v/>
      </c>
    </row>
    <row r="83" spans="1:10" ht="20.100000000000001" customHeight="1" x14ac:dyDescent="0.2">
      <c r="A83" s="91"/>
      <c r="B83" s="30">
        <f t="shared" si="7"/>
        <v>81</v>
      </c>
      <c r="C83" s="27"/>
      <c r="D83" s="96" t="str">
        <f t="shared" si="19"/>
        <v/>
      </c>
      <c r="E83" s="67" t="str">
        <f t="shared" si="20"/>
        <v/>
      </c>
      <c r="F83" s="67" t="str">
        <f t="shared" si="21"/>
        <v/>
      </c>
      <c r="G83" s="67" t="str">
        <f t="shared" si="22"/>
        <v/>
      </c>
      <c r="H83" s="68" t="str">
        <f t="shared" si="23"/>
        <v/>
      </c>
      <c r="I83" s="69" t="str">
        <f t="shared" si="25"/>
        <v/>
      </c>
      <c r="J83" s="149" t="str">
        <f t="shared" si="24"/>
        <v/>
      </c>
    </row>
    <row r="84" spans="1:10" ht="20.100000000000001" customHeight="1" x14ac:dyDescent="0.2">
      <c r="A84" s="91"/>
      <c r="B84" s="30">
        <f t="shared" si="7"/>
        <v>82</v>
      </c>
      <c r="C84" s="27"/>
      <c r="D84" s="96" t="str">
        <f t="shared" si="19"/>
        <v/>
      </c>
      <c r="E84" s="67" t="str">
        <f t="shared" si="20"/>
        <v/>
      </c>
      <c r="F84" s="67" t="str">
        <f t="shared" si="21"/>
        <v/>
      </c>
      <c r="G84" s="67" t="str">
        <f t="shared" si="22"/>
        <v/>
      </c>
      <c r="H84" s="68" t="str">
        <f t="shared" si="23"/>
        <v/>
      </c>
      <c r="I84" s="69" t="str">
        <f t="shared" si="25"/>
        <v/>
      </c>
      <c r="J84" s="149" t="str">
        <f t="shared" si="24"/>
        <v/>
      </c>
    </row>
    <row r="85" spans="1:10" ht="20.100000000000001" customHeight="1" x14ac:dyDescent="0.2">
      <c r="A85" s="91"/>
      <c r="B85" s="30">
        <f t="shared" si="7"/>
        <v>83</v>
      </c>
      <c r="C85" s="27"/>
      <c r="D85" s="96" t="str">
        <f t="shared" si="19"/>
        <v/>
      </c>
      <c r="E85" s="67" t="str">
        <f t="shared" si="20"/>
        <v/>
      </c>
      <c r="F85" s="67" t="str">
        <f t="shared" si="21"/>
        <v/>
      </c>
      <c r="G85" s="67" t="str">
        <f t="shared" si="22"/>
        <v/>
      </c>
      <c r="H85" s="68" t="str">
        <f t="shared" si="23"/>
        <v/>
      </c>
      <c r="I85" s="69" t="str">
        <f t="shared" si="25"/>
        <v/>
      </c>
      <c r="J85" s="149" t="str">
        <f t="shared" si="24"/>
        <v/>
      </c>
    </row>
    <row r="86" spans="1:10" ht="20.100000000000001" customHeight="1" x14ac:dyDescent="0.2">
      <c r="A86" s="91"/>
      <c r="B86" s="30">
        <f t="shared" si="7"/>
        <v>84</v>
      </c>
      <c r="C86" s="27"/>
      <c r="D86" s="96" t="str">
        <f t="shared" si="19"/>
        <v/>
      </c>
      <c r="E86" s="67" t="str">
        <f t="shared" si="20"/>
        <v/>
      </c>
      <c r="F86" s="67" t="str">
        <f t="shared" si="21"/>
        <v/>
      </c>
      <c r="G86" s="67" t="str">
        <f t="shared" si="22"/>
        <v/>
      </c>
      <c r="H86" s="68" t="str">
        <f t="shared" si="23"/>
        <v/>
      </c>
      <c r="I86" s="69" t="str">
        <f t="shared" si="25"/>
        <v/>
      </c>
      <c r="J86" s="149" t="str">
        <f t="shared" si="24"/>
        <v/>
      </c>
    </row>
    <row r="87" spans="1:10" ht="20.100000000000001" customHeight="1" x14ac:dyDescent="0.2">
      <c r="A87" s="91"/>
      <c r="B87" s="30">
        <f t="shared" si="7"/>
        <v>85</v>
      </c>
      <c r="C87" s="27"/>
      <c r="D87" s="96" t="str">
        <f t="shared" si="19"/>
        <v/>
      </c>
      <c r="E87" s="67" t="str">
        <f t="shared" si="20"/>
        <v/>
      </c>
      <c r="F87" s="67" t="str">
        <f t="shared" si="21"/>
        <v/>
      </c>
      <c r="G87" s="67" t="str">
        <f t="shared" si="22"/>
        <v/>
      </c>
      <c r="H87" s="68" t="str">
        <f t="shared" si="23"/>
        <v/>
      </c>
      <c r="I87" s="69" t="str">
        <f t="shared" si="25"/>
        <v/>
      </c>
      <c r="J87" s="149" t="str">
        <f t="shared" si="24"/>
        <v/>
      </c>
    </row>
    <row r="88" spans="1:10" ht="20.100000000000001" customHeight="1" x14ac:dyDescent="0.2">
      <c r="A88" s="91"/>
      <c r="B88" s="30">
        <f t="shared" si="7"/>
        <v>86</v>
      </c>
      <c r="C88" s="27"/>
      <c r="D88" s="96" t="str">
        <f t="shared" si="19"/>
        <v/>
      </c>
      <c r="E88" s="67" t="str">
        <f t="shared" si="20"/>
        <v/>
      </c>
      <c r="F88" s="67" t="str">
        <f t="shared" si="21"/>
        <v/>
      </c>
      <c r="G88" s="67" t="str">
        <f t="shared" si="22"/>
        <v/>
      </c>
      <c r="H88" s="68" t="str">
        <f t="shared" si="23"/>
        <v/>
      </c>
      <c r="I88" s="69" t="str">
        <f t="shared" si="25"/>
        <v/>
      </c>
      <c r="J88" s="149" t="str">
        <f t="shared" si="24"/>
        <v/>
      </c>
    </row>
    <row r="89" spans="1:10" ht="20.100000000000001" customHeight="1" x14ac:dyDescent="0.2">
      <c r="A89" s="91"/>
      <c r="B89" s="30">
        <f t="shared" si="7"/>
        <v>87</v>
      </c>
      <c r="C89" s="27"/>
      <c r="D89" s="96" t="str">
        <f t="shared" si="19"/>
        <v/>
      </c>
      <c r="E89" s="67" t="str">
        <f t="shared" si="20"/>
        <v/>
      </c>
      <c r="F89" s="67" t="str">
        <f t="shared" si="21"/>
        <v/>
      </c>
      <c r="G89" s="67" t="str">
        <f t="shared" si="22"/>
        <v/>
      </c>
      <c r="H89" s="68" t="str">
        <f t="shared" si="23"/>
        <v/>
      </c>
      <c r="I89" s="69" t="str">
        <f t="shared" si="25"/>
        <v/>
      </c>
      <c r="J89" s="149" t="str">
        <f t="shared" si="24"/>
        <v/>
      </c>
    </row>
    <row r="90" spans="1:10" ht="20.100000000000001" customHeight="1" x14ac:dyDescent="0.2">
      <c r="A90" s="91"/>
      <c r="B90" s="30">
        <f t="shared" si="7"/>
        <v>88</v>
      </c>
      <c r="C90" s="27"/>
      <c r="D90" s="96" t="str">
        <f t="shared" si="19"/>
        <v/>
      </c>
      <c r="E90" s="67" t="str">
        <f t="shared" si="20"/>
        <v/>
      </c>
      <c r="F90" s="67" t="str">
        <f t="shared" si="21"/>
        <v/>
      </c>
      <c r="G90" s="67" t="str">
        <f t="shared" si="22"/>
        <v/>
      </c>
      <c r="H90" s="68" t="str">
        <f t="shared" si="23"/>
        <v/>
      </c>
      <c r="I90" s="69" t="str">
        <f t="shared" si="25"/>
        <v/>
      </c>
      <c r="J90" s="149" t="str">
        <f t="shared" si="24"/>
        <v/>
      </c>
    </row>
    <row r="91" spans="1:10" ht="20.100000000000001" customHeight="1" x14ac:dyDescent="0.2">
      <c r="A91" s="91"/>
      <c r="B91" s="30">
        <f t="shared" si="7"/>
        <v>89</v>
      </c>
      <c r="C91" s="27"/>
      <c r="D91" s="96" t="str">
        <f t="shared" si="19"/>
        <v/>
      </c>
      <c r="E91" s="67" t="str">
        <f t="shared" si="20"/>
        <v/>
      </c>
      <c r="F91" s="67" t="str">
        <f t="shared" si="21"/>
        <v/>
      </c>
      <c r="G91" s="67" t="str">
        <f t="shared" si="22"/>
        <v/>
      </c>
      <c r="H91" s="68" t="str">
        <f t="shared" si="23"/>
        <v/>
      </c>
      <c r="I91" s="69" t="str">
        <f t="shared" si="25"/>
        <v/>
      </c>
      <c r="J91" s="149" t="str">
        <f t="shared" si="24"/>
        <v/>
      </c>
    </row>
    <row r="92" spans="1:10" ht="20.100000000000001" customHeight="1" x14ac:dyDescent="0.2">
      <c r="A92" s="91"/>
      <c r="B92" s="30">
        <f t="shared" si="7"/>
        <v>90</v>
      </c>
      <c r="C92" s="27"/>
      <c r="D92" s="96" t="str">
        <f t="shared" si="19"/>
        <v/>
      </c>
      <c r="E92" s="67" t="str">
        <f t="shared" si="20"/>
        <v/>
      </c>
      <c r="F92" s="67" t="str">
        <f t="shared" si="21"/>
        <v/>
      </c>
      <c r="G92" s="67" t="str">
        <f t="shared" si="22"/>
        <v/>
      </c>
      <c r="H92" s="68" t="str">
        <f t="shared" si="23"/>
        <v/>
      </c>
      <c r="I92" s="69" t="str">
        <f t="shared" si="25"/>
        <v/>
      </c>
      <c r="J92" s="149" t="str">
        <f t="shared" si="24"/>
        <v/>
      </c>
    </row>
    <row r="93" spans="1:10" ht="20.100000000000001" customHeight="1" x14ac:dyDescent="0.2">
      <c r="A93" s="91"/>
      <c r="B93" s="30">
        <f t="shared" si="7"/>
        <v>91</v>
      </c>
      <c r="C93" s="27"/>
      <c r="D93" s="96" t="str">
        <f t="shared" si="19"/>
        <v/>
      </c>
      <c r="E93" s="67" t="str">
        <f t="shared" si="20"/>
        <v/>
      </c>
      <c r="F93" s="67" t="str">
        <f t="shared" si="21"/>
        <v/>
      </c>
      <c r="G93" s="67" t="str">
        <f t="shared" si="22"/>
        <v/>
      </c>
      <c r="H93" s="68" t="str">
        <f t="shared" si="23"/>
        <v/>
      </c>
      <c r="I93" s="69" t="str">
        <f t="shared" si="25"/>
        <v/>
      </c>
      <c r="J93" s="149" t="str">
        <f t="shared" si="24"/>
        <v/>
      </c>
    </row>
    <row r="94" spans="1:10" ht="20.100000000000001" customHeight="1" x14ac:dyDescent="0.2">
      <c r="A94" s="91"/>
      <c r="B94" s="30">
        <f t="shared" si="7"/>
        <v>92</v>
      </c>
      <c r="C94" s="27"/>
      <c r="D94" s="96" t="str">
        <f t="shared" si="19"/>
        <v/>
      </c>
      <c r="E94" s="67" t="str">
        <f t="shared" si="20"/>
        <v/>
      </c>
      <c r="F94" s="67" t="str">
        <f t="shared" si="21"/>
        <v/>
      </c>
      <c r="G94" s="67" t="str">
        <f t="shared" si="22"/>
        <v/>
      </c>
      <c r="H94" s="68" t="str">
        <f t="shared" si="23"/>
        <v/>
      </c>
      <c r="I94" s="69" t="str">
        <f t="shared" si="25"/>
        <v/>
      </c>
      <c r="J94" s="149" t="str">
        <f t="shared" si="24"/>
        <v/>
      </c>
    </row>
    <row r="95" spans="1:10" ht="20.100000000000001" customHeight="1" x14ac:dyDescent="0.2">
      <c r="A95" s="91"/>
      <c r="B95" s="30">
        <f t="shared" si="7"/>
        <v>93</v>
      </c>
      <c r="C95" s="27"/>
      <c r="D95" s="96" t="str">
        <f t="shared" si="19"/>
        <v/>
      </c>
      <c r="E95" s="67" t="str">
        <f t="shared" si="20"/>
        <v/>
      </c>
      <c r="F95" s="67" t="str">
        <f t="shared" si="21"/>
        <v/>
      </c>
      <c r="G95" s="67" t="str">
        <f t="shared" si="22"/>
        <v/>
      </c>
      <c r="H95" s="68" t="str">
        <f t="shared" si="23"/>
        <v/>
      </c>
      <c r="I95" s="69" t="str">
        <f t="shared" si="25"/>
        <v/>
      </c>
      <c r="J95" s="149" t="str">
        <f t="shared" si="24"/>
        <v/>
      </c>
    </row>
    <row r="96" spans="1:10" ht="20.100000000000001" customHeight="1" x14ac:dyDescent="0.2">
      <c r="A96" s="91"/>
      <c r="B96" s="30">
        <f t="shared" si="7"/>
        <v>94</v>
      </c>
      <c r="C96" s="27"/>
      <c r="D96" s="96" t="str">
        <f t="shared" si="19"/>
        <v/>
      </c>
      <c r="E96" s="67" t="str">
        <f t="shared" si="20"/>
        <v/>
      </c>
      <c r="F96" s="67" t="str">
        <f t="shared" si="21"/>
        <v/>
      </c>
      <c r="G96" s="67" t="str">
        <f t="shared" si="22"/>
        <v/>
      </c>
      <c r="H96" s="68" t="str">
        <f t="shared" si="23"/>
        <v/>
      </c>
      <c r="I96" s="69" t="str">
        <f t="shared" si="25"/>
        <v/>
      </c>
      <c r="J96" s="149" t="str">
        <f t="shared" si="24"/>
        <v/>
      </c>
    </row>
    <row r="97" spans="1:10" ht="20.100000000000001" customHeight="1" x14ac:dyDescent="0.2">
      <c r="A97" s="91"/>
      <c r="B97" s="30">
        <f t="shared" si="7"/>
        <v>95</v>
      </c>
      <c r="C97" s="27"/>
      <c r="D97" s="96" t="str">
        <f t="shared" si="19"/>
        <v/>
      </c>
      <c r="E97" s="67" t="str">
        <f t="shared" si="20"/>
        <v/>
      </c>
      <c r="F97" s="67" t="str">
        <f t="shared" si="21"/>
        <v/>
      </c>
      <c r="G97" s="67" t="str">
        <f t="shared" si="22"/>
        <v/>
      </c>
      <c r="H97" s="68" t="str">
        <f t="shared" si="23"/>
        <v/>
      </c>
      <c r="I97" s="69" t="str">
        <f t="shared" si="25"/>
        <v/>
      </c>
      <c r="J97" s="149" t="str">
        <f t="shared" si="24"/>
        <v/>
      </c>
    </row>
    <row r="98" spans="1:10" ht="20.100000000000001" customHeight="1" x14ac:dyDescent="0.2">
      <c r="A98" s="91"/>
      <c r="B98" s="30">
        <f t="shared" si="7"/>
        <v>96</v>
      </c>
      <c r="C98" s="27"/>
      <c r="D98" s="96" t="str">
        <f t="shared" si="19"/>
        <v/>
      </c>
      <c r="E98" s="67" t="str">
        <f t="shared" si="20"/>
        <v/>
      </c>
      <c r="F98" s="67" t="str">
        <f t="shared" si="21"/>
        <v/>
      </c>
      <c r="G98" s="67" t="str">
        <f t="shared" si="22"/>
        <v/>
      </c>
      <c r="H98" s="68" t="str">
        <f t="shared" si="23"/>
        <v/>
      </c>
      <c r="I98" s="69" t="str">
        <f t="shared" si="25"/>
        <v/>
      </c>
      <c r="J98" s="149" t="str">
        <f t="shared" si="24"/>
        <v/>
      </c>
    </row>
    <row r="99" spans="1:10" ht="20.100000000000001" customHeight="1" x14ac:dyDescent="0.2">
      <c r="A99" s="91"/>
      <c r="B99" s="30">
        <f t="shared" si="7"/>
        <v>97</v>
      </c>
      <c r="C99" s="27"/>
      <c r="D99" s="96" t="str">
        <f t="shared" ref="D99:D102" si="26">IF(C99&lt;&gt;"",VLOOKUP($C99,engagés,2,FALSE),"")</f>
        <v/>
      </c>
      <c r="E99" s="67" t="str">
        <f t="shared" si="20"/>
        <v/>
      </c>
      <c r="F99" s="67" t="str">
        <f t="shared" si="21"/>
        <v/>
      </c>
      <c r="G99" s="67" t="str">
        <f t="shared" si="22"/>
        <v/>
      </c>
      <c r="H99" s="68" t="str">
        <f t="shared" si="23"/>
        <v/>
      </c>
      <c r="I99" s="69" t="str">
        <f t="shared" si="25"/>
        <v/>
      </c>
      <c r="J99" s="149" t="str">
        <f t="shared" si="24"/>
        <v/>
      </c>
    </row>
    <row r="100" spans="1:10" ht="20.100000000000001" customHeight="1" x14ac:dyDescent="0.2">
      <c r="A100" s="91"/>
      <c r="B100" s="30">
        <f t="shared" si="7"/>
        <v>98</v>
      </c>
      <c r="C100" s="27"/>
      <c r="D100" s="96" t="str">
        <f t="shared" si="26"/>
        <v/>
      </c>
      <c r="E100" s="67" t="str">
        <f t="shared" si="20"/>
        <v/>
      </c>
      <c r="F100" s="67" t="str">
        <f t="shared" si="21"/>
        <v/>
      </c>
      <c r="G100" s="67" t="str">
        <f t="shared" si="22"/>
        <v/>
      </c>
      <c r="H100" s="68" t="str">
        <f t="shared" si="23"/>
        <v/>
      </c>
      <c r="I100" s="69" t="str">
        <f t="shared" si="25"/>
        <v/>
      </c>
      <c r="J100" s="149" t="str">
        <f t="shared" si="24"/>
        <v/>
      </c>
    </row>
    <row r="101" spans="1:10" ht="20.100000000000001" customHeight="1" x14ac:dyDescent="0.2">
      <c r="A101" s="91"/>
      <c r="B101" s="30">
        <f t="shared" si="7"/>
        <v>99</v>
      </c>
      <c r="C101" s="27"/>
      <c r="D101" s="96" t="str">
        <f t="shared" si="26"/>
        <v/>
      </c>
      <c r="E101" s="67" t="str">
        <f t="shared" si="20"/>
        <v/>
      </c>
      <c r="F101" s="67" t="str">
        <f t="shared" si="21"/>
        <v/>
      </c>
      <c r="G101" s="67" t="str">
        <f t="shared" si="22"/>
        <v/>
      </c>
      <c r="H101" s="68" t="str">
        <f t="shared" si="23"/>
        <v/>
      </c>
      <c r="I101" s="69" t="str">
        <f t="shared" si="25"/>
        <v/>
      </c>
      <c r="J101" s="149" t="str">
        <f t="shared" si="24"/>
        <v/>
      </c>
    </row>
    <row r="102" spans="1:10" ht="20.100000000000001" customHeight="1" x14ac:dyDescent="0.2">
      <c r="A102" s="91"/>
      <c r="B102" s="30">
        <f t="shared" si="7"/>
        <v>100</v>
      </c>
      <c r="C102" s="27"/>
      <c r="D102" s="96" t="str">
        <f t="shared" si="26"/>
        <v/>
      </c>
      <c r="E102" s="67" t="str">
        <f t="shared" si="20"/>
        <v/>
      </c>
      <c r="F102" s="67" t="str">
        <f t="shared" si="21"/>
        <v/>
      </c>
      <c r="G102" s="67" t="str">
        <f t="shared" si="22"/>
        <v/>
      </c>
      <c r="H102" s="68" t="str">
        <f t="shared" si="23"/>
        <v/>
      </c>
      <c r="I102" s="69" t="str">
        <f t="shared" si="25"/>
        <v/>
      </c>
      <c r="J102" s="149" t="str">
        <f t="shared" si="24"/>
        <v/>
      </c>
    </row>
    <row r="103" spans="1:10" x14ac:dyDescent="0.2">
      <c r="A103" s="91"/>
      <c r="B103" s="91"/>
      <c r="C103" s="91"/>
      <c r="D103" s="91"/>
      <c r="E103" s="91"/>
      <c r="F103" s="91"/>
      <c r="G103" s="91"/>
      <c r="H103" s="91"/>
      <c r="I103" s="91"/>
      <c r="J103" s="91"/>
    </row>
    <row r="104" spans="1:10" x14ac:dyDescent="0.2">
      <c r="A104" s="91"/>
      <c r="B104" s="91"/>
      <c r="C104" s="91"/>
      <c r="D104" s="91"/>
      <c r="E104" s="91"/>
      <c r="F104" s="91"/>
      <c r="G104" s="91"/>
      <c r="H104" s="91"/>
      <c r="I104" s="91"/>
      <c r="J104" s="91"/>
    </row>
    <row r="105" spans="1:10" x14ac:dyDescent="0.2">
      <c r="A105" s="91"/>
      <c r="B105" s="91"/>
      <c r="C105" s="91"/>
      <c r="D105" s="91"/>
      <c r="E105" s="91"/>
      <c r="F105" s="91"/>
      <c r="G105" s="91"/>
      <c r="H105" s="91"/>
      <c r="I105" s="91"/>
      <c r="J105" s="91"/>
    </row>
    <row r="106" spans="1:10" x14ac:dyDescent="0.2">
      <c r="A106" s="91"/>
      <c r="B106" s="91"/>
      <c r="C106" s="91"/>
      <c r="D106" s="91"/>
      <c r="E106" s="91"/>
      <c r="F106" s="91"/>
      <c r="G106" s="91"/>
      <c r="H106" s="91"/>
      <c r="I106" s="91"/>
      <c r="J106" s="91"/>
    </row>
    <row r="107" spans="1:10" x14ac:dyDescent="0.2">
      <c r="A107" s="91"/>
      <c r="B107" s="91"/>
      <c r="C107" s="91"/>
      <c r="D107" s="91"/>
      <c r="E107" s="91"/>
      <c r="F107" s="91"/>
      <c r="G107" s="91"/>
      <c r="H107" s="91"/>
      <c r="I107" s="91"/>
      <c r="J107" s="91"/>
    </row>
    <row r="108" spans="1:10" x14ac:dyDescent="0.2">
      <c r="A108" s="91"/>
      <c r="B108" s="91"/>
      <c r="C108" s="91"/>
      <c r="D108" s="91"/>
      <c r="E108" s="91"/>
      <c r="F108" s="91"/>
      <c r="G108" s="91"/>
      <c r="H108" s="91"/>
      <c r="I108" s="91"/>
      <c r="J108" s="91"/>
    </row>
    <row r="109" spans="1:10" x14ac:dyDescent="0.2">
      <c r="A109" s="91"/>
      <c r="B109" s="91"/>
      <c r="C109" s="91"/>
      <c r="D109" s="91"/>
      <c r="E109" s="91"/>
      <c r="F109" s="91"/>
      <c r="G109" s="91"/>
      <c r="H109" s="91"/>
      <c r="I109" s="91"/>
      <c r="J109" s="91"/>
    </row>
    <row r="110" spans="1:10" x14ac:dyDescent="0.2">
      <c r="A110" s="91"/>
      <c r="B110" s="91"/>
      <c r="C110" s="91"/>
      <c r="D110" s="91"/>
      <c r="E110" s="91"/>
      <c r="F110" s="91"/>
      <c r="G110" s="91"/>
      <c r="H110" s="91"/>
      <c r="I110" s="91"/>
      <c r="J110" s="91"/>
    </row>
    <row r="111" spans="1:10" x14ac:dyDescent="0.2">
      <c r="A111" s="91"/>
      <c r="B111" s="91"/>
      <c r="C111" s="91"/>
      <c r="D111" s="91"/>
      <c r="E111" s="91"/>
      <c r="F111" s="91"/>
      <c r="G111" s="91"/>
      <c r="H111" s="91"/>
      <c r="I111" s="91"/>
      <c r="J111" s="91"/>
    </row>
    <row r="112" spans="1:10" x14ac:dyDescent="0.2">
      <c r="A112" s="91"/>
      <c r="B112" s="91"/>
      <c r="C112" s="91"/>
      <c r="D112" s="91"/>
      <c r="E112" s="91"/>
      <c r="F112" s="91"/>
      <c r="G112" s="91"/>
      <c r="H112" s="91"/>
      <c r="I112" s="91"/>
      <c r="J112" s="91"/>
    </row>
    <row r="113" spans="1:10" x14ac:dyDescent="0.2">
      <c r="A113" s="91"/>
      <c r="B113" s="91"/>
      <c r="C113" s="91"/>
      <c r="D113" s="91"/>
      <c r="E113" s="91"/>
      <c r="F113" s="91"/>
      <c r="G113" s="91"/>
      <c r="H113" s="91"/>
      <c r="I113" s="91"/>
      <c r="J113" s="91"/>
    </row>
    <row r="114" spans="1:10" x14ac:dyDescent="0.2">
      <c r="A114" s="91"/>
      <c r="B114" s="91"/>
      <c r="C114" s="91"/>
      <c r="D114" s="91"/>
      <c r="E114" s="91"/>
      <c r="F114" s="91"/>
      <c r="G114" s="91"/>
      <c r="H114" s="91"/>
      <c r="I114" s="91"/>
      <c r="J114" s="91"/>
    </row>
    <row r="115" spans="1:10" x14ac:dyDescent="0.2">
      <c r="A115" s="91"/>
      <c r="B115" s="91"/>
      <c r="C115" s="91"/>
      <c r="D115" s="91"/>
      <c r="E115" s="91"/>
      <c r="F115" s="91"/>
      <c r="G115" s="91"/>
      <c r="H115" s="91"/>
      <c r="I115" s="91"/>
      <c r="J115" s="91"/>
    </row>
    <row r="116" spans="1:10" x14ac:dyDescent="0.2">
      <c r="A116" s="91"/>
      <c r="B116" s="91"/>
      <c r="C116" s="91"/>
      <c r="D116" s="91"/>
      <c r="E116" s="91"/>
      <c r="F116" s="91"/>
      <c r="G116" s="91"/>
      <c r="H116" s="91"/>
      <c r="I116" s="91"/>
      <c r="J116" s="91"/>
    </row>
    <row r="117" spans="1:10" x14ac:dyDescent="0.2">
      <c r="A117" s="91"/>
      <c r="B117" s="91"/>
      <c r="C117" s="91"/>
      <c r="D117" s="91"/>
      <c r="E117" s="91"/>
      <c r="F117" s="91"/>
      <c r="G117" s="91"/>
      <c r="H117" s="91"/>
      <c r="I117" s="91"/>
      <c r="J117" s="91"/>
    </row>
    <row r="118" spans="1:10" x14ac:dyDescent="0.2">
      <c r="A118" s="91"/>
      <c r="B118" s="91"/>
      <c r="C118" s="91"/>
      <c r="D118" s="91"/>
      <c r="E118" s="91"/>
      <c r="F118" s="91"/>
      <c r="G118" s="91"/>
      <c r="H118" s="91"/>
      <c r="I118" s="91"/>
      <c r="J118" s="91"/>
    </row>
    <row r="119" spans="1:10" x14ac:dyDescent="0.2">
      <c r="A119" s="91"/>
      <c r="B119" s="91"/>
      <c r="C119" s="91"/>
      <c r="D119" s="91"/>
      <c r="E119" s="91"/>
      <c r="F119" s="91"/>
      <c r="G119" s="91"/>
      <c r="H119" s="91"/>
      <c r="I119" s="91"/>
      <c r="J119" s="91"/>
    </row>
    <row r="120" spans="1:10" x14ac:dyDescent="0.2">
      <c r="A120" s="91"/>
      <c r="B120" s="91"/>
      <c r="C120" s="91"/>
      <c r="D120" s="91"/>
      <c r="E120" s="91"/>
      <c r="F120" s="91"/>
      <c r="G120" s="91"/>
      <c r="H120" s="91"/>
      <c r="I120" s="91"/>
      <c r="J120" s="91"/>
    </row>
    <row r="121" spans="1:10" x14ac:dyDescent="0.2">
      <c r="A121" s="91"/>
      <c r="B121" s="91"/>
      <c r="C121" s="91"/>
      <c r="D121" s="91"/>
      <c r="E121" s="91"/>
      <c r="F121" s="91"/>
      <c r="G121" s="91"/>
      <c r="H121" s="91"/>
      <c r="I121" s="91"/>
      <c r="J121" s="91"/>
    </row>
    <row r="122" spans="1:10" x14ac:dyDescent="0.2">
      <c r="A122" s="91"/>
      <c r="B122" s="91"/>
      <c r="C122" s="91"/>
      <c r="D122" s="91"/>
      <c r="E122" s="91"/>
      <c r="F122" s="91"/>
      <c r="G122" s="91"/>
      <c r="H122" s="91"/>
      <c r="I122" s="91"/>
      <c r="J122" s="91"/>
    </row>
    <row r="123" spans="1:10" x14ac:dyDescent="0.2">
      <c r="A123" s="91"/>
      <c r="B123" s="91"/>
      <c r="C123" s="91"/>
      <c r="D123" s="91"/>
      <c r="E123" s="91"/>
      <c r="F123" s="91"/>
      <c r="G123" s="91"/>
      <c r="H123" s="91"/>
      <c r="I123" s="91"/>
      <c r="J123" s="91"/>
    </row>
    <row r="124" spans="1:10" x14ac:dyDescent="0.2">
      <c r="A124" s="91"/>
      <c r="B124" s="91"/>
      <c r="C124" s="91"/>
      <c r="D124" s="91"/>
      <c r="E124" s="91"/>
      <c r="F124" s="91"/>
      <c r="G124" s="91"/>
      <c r="H124" s="91"/>
      <c r="I124" s="91"/>
      <c r="J124" s="91"/>
    </row>
    <row r="125" spans="1:10" x14ac:dyDescent="0.2">
      <c r="A125" s="91"/>
      <c r="B125" s="91"/>
      <c r="C125" s="91"/>
      <c r="D125" s="91"/>
      <c r="E125" s="91"/>
      <c r="F125" s="91"/>
      <c r="G125" s="91"/>
      <c r="H125" s="91"/>
      <c r="I125" s="91"/>
      <c r="J125" s="91"/>
    </row>
    <row r="126" spans="1:10" x14ac:dyDescent="0.2">
      <c r="A126" s="91"/>
      <c r="B126" s="91"/>
      <c r="C126" s="91"/>
      <c r="D126" s="91"/>
      <c r="E126" s="91"/>
      <c r="F126" s="91"/>
      <c r="G126" s="91"/>
      <c r="H126" s="91"/>
      <c r="I126" s="91"/>
      <c r="J126" s="91"/>
    </row>
    <row r="127" spans="1:10" x14ac:dyDescent="0.2">
      <c r="A127" s="91"/>
      <c r="B127" s="91"/>
      <c r="C127" s="91"/>
      <c r="D127" s="91"/>
      <c r="E127" s="91"/>
      <c r="F127" s="91"/>
      <c r="G127" s="91"/>
      <c r="H127" s="91"/>
      <c r="I127" s="91"/>
      <c r="J127" s="91"/>
    </row>
    <row r="128" spans="1:10" x14ac:dyDescent="0.2">
      <c r="A128" s="91"/>
      <c r="B128" s="91"/>
      <c r="C128" s="91"/>
      <c r="D128" s="91"/>
      <c r="E128" s="91"/>
      <c r="F128" s="91"/>
      <c r="G128" s="91"/>
      <c r="H128" s="91"/>
      <c r="I128" s="91"/>
      <c r="J128" s="91"/>
    </row>
    <row r="129" spans="1:10" x14ac:dyDescent="0.2">
      <c r="A129" s="91"/>
      <c r="B129" s="91"/>
      <c r="C129" s="91"/>
      <c r="D129" s="91"/>
      <c r="E129" s="91"/>
      <c r="F129" s="91"/>
      <c r="G129" s="91"/>
      <c r="H129" s="91"/>
      <c r="I129" s="91"/>
      <c r="J129" s="91"/>
    </row>
    <row r="130" spans="1:10" x14ac:dyDescent="0.2">
      <c r="A130" s="91"/>
      <c r="B130" s="91"/>
      <c r="C130" s="91"/>
      <c r="D130" s="91"/>
      <c r="E130" s="91"/>
      <c r="F130" s="91"/>
      <c r="G130" s="91"/>
      <c r="H130" s="91"/>
      <c r="I130" s="91"/>
      <c r="J130" s="91"/>
    </row>
    <row r="131" spans="1:10" x14ac:dyDescent="0.2">
      <c r="A131" s="91"/>
      <c r="B131" s="91"/>
      <c r="C131" s="91"/>
      <c r="D131" s="91"/>
      <c r="E131" s="91"/>
      <c r="F131" s="91"/>
      <c r="G131" s="91"/>
      <c r="H131" s="91"/>
      <c r="I131" s="91"/>
      <c r="J131" s="91"/>
    </row>
    <row r="132" spans="1:10" x14ac:dyDescent="0.2">
      <c r="A132" s="91"/>
      <c r="B132" s="91"/>
      <c r="C132" s="91"/>
      <c r="D132" s="91"/>
      <c r="E132" s="91"/>
      <c r="F132" s="91"/>
      <c r="G132" s="91"/>
      <c r="H132" s="91"/>
      <c r="I132" s="91"/>
      <c r="J132" s="91"/>
    </row>
    <row r="133" spans="1:10" x14ac:dyDescent="0.2">
      <c r="A133" s="91"/>
      <c r="B133" s="91"/>
      <c r="C133" s="91"/>
      <c r="D133" s="91"/>
      <c r="E133" s="91"/>
      <c r="F133" s="91"/>
      <c r="G133" s="91"/>
      <c r="H133" s="91"/>
      <c r="I133" s="91"/>
      <c r="J133" s="91"/>
    </row>
    <row r="134" spans="1:10" x14ac:dyDescent="0.2">
      <c r="A134" s="91"/>
      <c r="B134" s="91"/>
      <c r="C134" s="91"/>
      <c r="D134" s="91"/>
      <c r="E134" s="91"/>
      <c r="F134" s="91"/>
      <c r="G134" s="91"/>
      <c r="H134" s="91"/>
      <c r="I134" s="91"/>
      <c r="J134" s="91"/>
    </row>
    <row r="135" spans="1:10" x14ac:dyDescent="0.2">
      <c r="A135" s="91"/>
      <c r="B135" s="91"/>
      <c r="C135" s="91"/>
      <c r="D135" s="91"/>
      <c r="E135" s="91"/>
      <c r="F135" s="91"/>
      <c r="G135" s="91"/>
      <c r="H135" s="91"/>
      <c r="I135" s="91"/>
      <c r="J135" s="91"/>
    </row>
    <row r="136" spans="1:10" x14ac:dyDescent="0.2">
      <c r="A136" s="91"/>
      <c r="B136" s="91"/>
      <c r="C136" s="91"/>
      <c r="D136" s="91"/>
      <c r="E136" s="91"/>
      <c r="F136" s="91"/>
      <c r="G136" s="91"/>
      <c r="H136" s="91"/>
      <c r="I136" s="91"/>
      <c r="J136" s="91"/>
    </row>
    <row r="137" spans="1:10" x14ac:dyDescent="0.2">
      <c r="A137" s="91"/>
      <c r="B137" s="91"/>
      <c r="C137" s="91"/>
      <c r="D137" s="91"/>
      <c r="E137" s="91"/>
      <c r="F137" s="91"/>
      <c r="G137" s="91"/>
      <c r="H137" s="91"/>
      <c r="I137" s="91"/>
      <c r="J137" s="91"/>
    </row>
    <row r="138" spans="1:10" x14ac:dyDescent="0.2">
      <c r="A138" s="91"/>
      <c r="B138" s="91"/>
      <c r="C138" s="91"/>
      <c r="D138" s="91"/>
      <c r="E138" s="91"/>
      <c r="F138" s="91"/>
      <c r="G138" s="91"/>
      <c r="H138" s="91"/>
      <c r="I138" s="91"/>
      <c r="J138" s="91"/>
    </row>
    <row r="139" spans="1:10" x14ac:dyDescent="0.2">
      <c r="A139" s="91"/>
      <c r="B139" s="91"/>
      <c r="C139" s="91"/>
      <c r="D139" s="91"/>
      <c r="E139" s="91"/>
      <c r="F139" s="91"/>
      <c r="G139" s="91"/>
      <c r="H139" s="91"/>
      <c r="I139" s="91"/>
      <c r="J139" s="91"/>
    </row>
    <row r="140" spans="1:10" x14ac:dyDescent="0.2">
      <c r="A140" s="91"/>
      <c r="B140" s="91"/>
      <c r="C140" s="91"/>
      <c r="D140" s="91"/>
      <c r="E140" s="91"/>
      <c r="F140" s="91"/>
      <c r="G140" s="91"/>
      <c r="H140" s="91"/>
      <c r="I140" s="91"/>
      <c r="J140" s="91"/>
    </row>
    <row r="141" spans="1:10" x14ac:dyDescent="0.2">
      <c r="A141" s="91"/>
      <c r="B141" s="91"/>
      <c r="C141" s="91"/>
      <c r="D141" s="91"/>
      <c r="E141" s="91"/>
      <c r="F141" s="91"/>
      <c r="G141" s="91"/>
      <c r="H141" s="91"/>
      <c r="I141" s="91"/>
      <c r="J141" s="91"/>
    </row>
    <row r="142" spans="1:10" x14ac:dyDescent="0.2">
      <c r="A142" s="91"/>
      <c r="B142" s="91"/>
      <c r="C142" s="91"/>
      <c r="D142" s="91"/>
      <c r="E142" s="91"/>
      <c r="F142" s="91"/>
      <c r="G142" s="91"/>
      <c r="H142" s="91"/>
      <c r="I142" s="91"/>
      <c r="J142" s="91"/>
    </row>
    <row r="143" spans="1:10" x14ac:dyDescent="0.2">
      <c r="A143" s="91"/>
      <c r="B143" s="91"/>
      <c r="C143" s="91"/>
      <c r="D143" s="91"/>
      <c r="E143" s="91"/>
      <c r="F143" s="91"/>
      <c r="G143" s="91"/>
      <c r="H143" s="91"/>
      <c r="I143" s="91"/>
      <c r="J143" s="91"/>
    </row>
    <row r="144" spans="1:10" x14ac:dyDescent="0.2">
      <c r="A144" s="91"/>
      <c r="B144" s="91"/>
      <c r="C144" s="91"/>
      <c r="D144" s="91"/>
      <c r="E144" s="91"/>
      <c r="F144" s="91"/>
      <c r="G144" s="91"/>
      <c r="H144" s="91"/>
      <c r="I144" s="91"/>
      <c r="J144" s="91"/>
    </row>
    <row r="145" spans="1:10" x14ac:dyDescent="0.2">
      <c r="A145" s="91"/>
      <c r="B145" s="91"/>
      <c r="C145" s="91"/>
      <c r="D145" s="91"/>
      <c r="E145" s="91"/>
      <c r="F145" s="91"/>
      <c r="G145" s="91"/>
      <c r="H145" s="91"/>
      <c r="I145" s="91"/>
      <c r="J145" s="91"/>
    </row>
    <row r="146" spans="1:10" x14ac:dyDescent="0.2">
      <c r="A146" s="91"/>
      <c r="B146" s="91"/>
      <c r="C146" s="91"/>
      <c r="D146" s="91"/>
      <c r="E146" s="91"/>
      <c r="F146" s="91"/>
      <c r="G146" s="91"/>
      <c r="H146" s="91"/>
      <c r="I146" s="91"/>
      <c r="J146" s="91"/>
    </row>
    <row r="147" spans="1:10" x14ac:dyDescent="0.2">
      <c r="A147" s="91"/>
      <c r="B147" s="91"/>
      <c r="C147" s="91"/>
      <c r="D147" s="91"/>
      <c r="E147" s="91"/>
      <c r="F147" s="91"/>
      <c r="G147" s="91"/>
      <c r="H147" s="91"/>
      <c r="I147" s="91"/>
      <c r="J147" s="91"/>
    </row>
    <row r="148" spans="1:10" x14ac:dyDescent="0.2">
      <c r="A148" s="91"/>
      <c r="B148" s="91"/>
      <c r="C148" s="91"/>
      <c r="D148" s="91"/>
      <c r="E148" s="91"/>
      <c r="F148" s="91"/>
      <c r="G148" s="91"/>
      <c r="H148" s="91"/>
      <c r="I148" s="91"/>
      <c r="J148" s="91"/>
    </row>
    <row r="149" spans="1:10" x14ac:dyDescent="0.2">
      <c r="A149" s="91"/>
      <c r="B149" s="91"/>
      <c r="C149" s="91"/>
      <c r="D149" s="91"/>
      <c r="E149" s="91"/>
      <c r="F149" s="91"/>
      <c r="G149" s="91"/>
      <c r="H149" s="91"/>
      <c r="I149" s="91"/>
      <c r="J149" s="91"/>
    </row>
    <row r="150" spans="1:10" x14ac:dyDescent="0.2">
      <c r="A150" s="91"/>
      <c r="B150" s="91"/>
      <c r="C150" s="91"/>
      <c r="D150" s="91"/>
      <c r="E150" s="91"/>
      <c r="F150" s="91"/>
      <c r="G150" s="91"/>
      <c r="H150" s="91"/>
      <c r="I150" s="91"/>
      <c r="J150" s="91"/>
    </row>
    <row r="151" spans="1:10" x14ac:dyDescent="0.2">
      <c r="A151" s="91"/>
      <c r="B151" s="91"/>
      <c r="C151" s="91"/>
      <c r="D151" s="91"/>
      <c r="E151" s="91"/>
      <c r="F151" s="91"/>
      <c r="G151" s="91"/>
      <c r="H151" s="91"/>
      <c r="I151" s="91"/>
      <c r="J151" s="91"/>
    </row>
    <row r="152" spans="1:10" x14ac:dyDescent="0.2">
      <c r="A152" s="91"/>
      <c r="B152" s="91"/>
      <c r="C152" s="91"/>
      <c r="D152" s="91"/>
      <c r="E152" s="91"/>
      <c r="F152" s="91"/>
      <c r="G152" s="91"/>
      <c r="H152" s="91"/>
      <c r="I152" s="91"/>
      <c r="J152" s="91"/>
    </row>
    <row r="153" spans="1:10" x14ac:dyDescent="0.2">
      <c r="A153" s="91"/>
      <c r="B153" s="91"/>
      <c r="C153" s="91"/>
      <c r="D153" s="91"/>
      <c r="E153" s="91"/>
      <c r="F153" s="91"/>
      <c r="G153" s="91"/>
      <c r="H153" s="91"/>
      <c r="I153" s="91"/>
      <c r="J153" s="91"/>
    </row>
    <row r="154" spans="1:10" x14ac:dyDescent="0.2">
      <c r="A154" s="91"/>
      <c r="B154" s="91"/>
      <c r="C154" s="91"/>
      <c r="D154" s="91"/>
      <c r="E154" s="91"/>
      <c r="F154" s="91"/>
      <c r="G154" s="91"/>
      <c r="H154" s="91"/>
      <c r="I154" s="91"/>
      <c r="J154" s="91"/>
    </row>
    <row r="155" spans="1:10" x14ac:dyDescent="0.2">
      <c r="A155" s="91"/>
      <c r="B155" s="91"/>
      <c r="C155" s="91"/>
      <c r="D155" s="91"/>
      <c r="E155" s="91"/>
      <c r="F155" s="91"/>
      <c r="G155" s="91"/>
      <c r="H155" s="91"/>
      <c r="I155" s="91"/>
      <c r="J155" s="91"/>
    </row>
    <row r="156" spans="1:10" x14ac:dyDescent="0.2">
      <c r="A156" s="91"/>
      <c r="B156" s="91"/>
      <c r="C156" s="91"/>
      <c r="D156" s="91"/>
      <c r="E156" s="91"/>
      <c r="F156" s="91"/>
      <c r="G156" s="91"/>
      <c r="H156" s="91"/>
      <c r="I156" s="91"/>
      <c r="J156" s="91"/>
    </row>
    <row r="157" spans="1:10" x14ac:dyDescent="0.2">
      <c r="A157" s="91"/>
      <c r="B157" s="91"/>
      <c r="C157" s="91"/>
      <c r="D157" s="91"/>
      <c r="E157" s="91"/>
      <c r="F157" s="91"/>
      <c r="G157" s="91"/>
      <c r="H157" s="91"/>
      <c r="I157" s="91"/>
      <c r="J157" s="91"/>
    </row>
    <row r="158" spans="1:10" x14ac:dyDescent="0.2">
      <c r="A158" s="91"/>
      <c r="B158" s="91"/>
      <c r="C158" s="91"/>
      <c r="D158" s="91"/>
      <c r="E158" s="91"/>
      <c r="F158" s="91"/>
      <c r="G158" s="91"/>
      <c r="H158" s="91"/>
      <c r="I158" s="91"/>
      <c r="J158" s="91"/>
    </row>
    <row r="159" spans="1:10" x14ac:dyDescent="0.2">
      <c r="A159" s="91"/>
      <c r="B159" s="91"/>
      <c r="C159" s="91"/>
      <c r="D159" s="91"/>
      <c r="E159" s="91"/>
      <c r="F159" s="91"/>
      <c r="G159" s="91"/>
      <c r="H159" s="91"/>
      <c r="I159" s="91"/>
      <c r="J159" s="91"/>
    </row>
    <row r="160" spans="1:10" x14ac:dyDescent="0.2">
      <c r="A160" s="91"/>
      <c r="B160" s="91"/>
      <c r="C160" s="91"/>
      <c r="D160" s="91"/>
      <c r="E160" s="91"/>
      <c r="F160" s="91"/>
      <c r="G160" s="91"/>
      <c r="H160" s="91"/>
      <c r="I160" s="91"/>
      <c r="J160" s="91"/>
    </row>
    <row r="161" spans="1:10" x14ac:dyDescent="0.2">
      <c r="A161" s="91"/>
      <c r="B161" s="91"/>
      <c r="C161" s="91"/>
      <c r="D161" s="91"/>
      <c r="E161" s="91"/>
      <c r="F161" s="91"/>
      <c r="G161" s="91"/>
      <c r="H161" s="91"/>
      <c r="I161" s="91"/>
      <c r="J161" s="91"/>
    </row>
    <row r="162" spans="1:10" x14ac:dyDescent="0.2">
      <c r="A162" s="91"/>
      <c r="B162" s="91"/>
      <c r="C162" s="91"/>
      <c r="D162" s="91"/>
      <c r="E162" s="91"/>
      <c r="F162" s="91"/>
      <c r="G162" s="91"/>
      <c r="H162" s="91"/>
      <c r="I162" s="91"/>
      <c r="J162" s="91"/>
    </row>
    <row r="163" spans="1:10" x14ac:dyDescent="0.2">
      <c r="A163" s="91"/>
      <c r="B163" s="91"/>
      <c r="C163" s="91"/>
      <c r="D163" s="91"/>
      <c r="E163" s="91"/>
      <c r="F163" s="91"/>
      <c r="G163" s="91"/>
      <c r="H163" s="91"/>
      <c r="I163" s="91"/>
      <c r="J163" s="91"/>
    </row>
    <row r="164" spans="1:10" x14ac:dyDescent="0.2">
      <c r="A164" s="91"/>
      <c r="B164" s="91"/>
      <c r="C164" s="91"/>
      <c r="D164" s="91"/>
      <c r="E164" s="91"/>
      <c r="F164" s="91"/>
      <c r="G164" s="91"/>
      <c r="H164" s="91"/>
      <c r="I164" s="91"/>
      <c r="J164" s="91"/>
    </row>
    <row r="165" spans="1:10" x14ac:dyDescent="0.2">
      <c r="A165" s="91"/>
      <c r="B165" s="91"/>
      <c r="C165" s="91"/>
      <c r="D165" s="91"/>
      <c r="E165" s="91"/>
      <c r="F165" s="91"/>
      <c r="G165" s="91"/>
      <c r="H165" s="91"/>
      <c r="I165" s="91"/>
      <c r="J165" s="91"/>
    </row>
    <row r="166" spans="1:10" x14ac:dyDescent="0.2">
      <c r="A166" s="91"/>
      <c r="B166" s="91"/>
      <c r="C166" s="91"/>
      <c r="D166" s="91"/>
      <c r="E166" s="91"/>
      <c r="F166" s="91"/>
      <c r="G166" s="91"/>
      <c r="H166" s="91"/>
      <c r="I166" s="91"/>
      <c r="J166" s="91"/>
    </row>
    <row r="167" spans="1:10" x14ac:dyDescent="0.2">
      <c r="A167" s="91"/>
      <c r="B167" s="91"/>
      <c r="C167" s="91"/>
      <c r="D167" s="91"/>
      <c r="E167" s="91"/>
      <c r="F167" s="91"/>
      <c r="G167" s="91"/>
      <c r="H167" s="91"/>
      <c r="I167" s="91"/>
      <c r="J167" s="91"/>
    </row>
    <row r="168" spans="1:10" x14ac:dyDescent="0.2">
      <c r="A168" s="91"/>
      <c r="B168" s="91"/>
      <c r="C168" s="91"/>
      <c r="D168" s="91"/>
      <c r="E168" s="91"/>
      <c r="F168" s="91"/>
      <c r="G168" s="91"/>
      <c r="H168" s="91"/>
      <c r="I168" s="91"/>
      <c r="J168" s="91"/>
    </row>
    <row r="169" spans="1:10" x14ac:dyDescent="0.2">
      <c r="A169" s="91"/>
      <c r="B169" s="91"/>
      <c r="C169" s="91"/>
      <c r="D169" s="91"/>
      <c r="E169" s="91"/>
      <c r="F169" s="91"/>
      <c r="G169" s="91"/>
      <c r="H169" s="91"/>
      <c r="I169" s="91"/>
      <c r="J169" s="91"/>
    </row>
    <row r="170" spans="1:10" x14ac:dyDescent="0.2">
      <c r="A170" s="91"/>
      <c r="B170" s="91"/>
      <c r="C170" s="91"/>
      <c r="D170" s="91"/>
      <c r="E170" s="91"/>
      <c r="F170" s="91"/>
      <c r="G170" s="91"/>
      <c r="H170" s="91"/>
      <c r="I170" s="91"/>
      <c r="J170" s="91"/>
    </row>
    <row r="171" spans="1:10" x14ac:dyDescent="0.2">
      <c r="A171" s="91"/>
      <c r="B171" s="91"/>
      <c r="C171" s="91"/>
      <c r="D171" s="91"/>
      <c r="E171" s="91"/>
      <c r="F171" s="91"/>
      <c r="G171" s="91"/>
      <c r="H171" s="91"/>
      <c r="I171" s="91"/>
      <c r="J171" s="91"/>
    </row>
    <row r="172" spans="1:10" x14ac:dyDescent="0.2">
      <c r="A172" s="91"/>
      <c r="B172" s="91"/>
      <c r="C172" s="91"/>
      <c r="D172" s="91"/>
      <c r="E172" s="91"/>
      <c r="F172" s="91"/>
      <c r="G172" s="91"/>
      <c r="H172" s="91"/>
      <c r="I172" s="91"/>
      <c r="J172" s="91"/>
    </row>
    <row r="173" spans="1:10" x14ac:dyDescent="0.2">
      <c r="A173" s="91"/>
      <c r="B173" s="91"/>
      <c r="C173" s="91"/>
      <c r="D173" s="91"/>
      <c r="E173" s="91"/>
      <c r="F173" s="91"/>
      <c r="G173" s="91"/>
      <c r="H173" s="91"/>
      <c r="I173" s="91"/>
      <c r="J173" s="91"/>
    </row>
    <row r="174" spans="1:10" x14ac:dyDescent="0.2">
      <c r="A174" s="91"/>
      <c r="B174" s="91"/>
      <c r="C174" s="91"/>
      <c r="D174" s="91"/>
      <c r="E174" s="91"/>
      <c r="F174" s="91"/>
      <c r="G174" s="91"/>
      <c r="H174" s="91"/>
      <c r="I174" s="91"/>
      <c r="J174" s="91"/>
    </row>
    <row r="175" spans="1:10" x14ac:dyDescent="0.2">
      <c r="A175" s="91"/>
      <c r="B175" s="91"/>
      <c r="C175" s="91"/>
      <c r="D175" s="91"/>
      <c r="E175" s="91"/>
      <c r="F175" s="91"/>
      <c r="G175" s="91"/>
      <c r="H175" s="91"/>
      <c r="I175" s="91"/>
      <c r="J175" s="91"/>
    </row>
    <row r="176" spans="1:10" x14ac:dyDescent="0.2">
      <c r="A176" s="91"/>
      <c r="B176" s="91"/>
      <c r="C176" s="91"/>
      <c r="D176" s="91"/>
      <c r="E176" s="91"/>
      <c r="F176" s="91"/>
      <c r="G176" s="91"/>
      <c r="H176" s="91"/>
      <c r="I176" s="91"/>
      <c r="J176" s="91"/>
    </row>
    <row r="177" spans="1:10" x14ac:dyDescent="0.2">
      <c r="A177" s="91"/>
      <c r="B177" s="91"/>
      <c r="C177" s="91"/>
      <c r="D177" s="91"/>
      <c r="E177" s="91"/>
      <c r="F177" s="91"/>
      <c r="G177" s="91"/>
      <c r="H177" s="91"/>
      <c r="I177" s="91"/>
      <c r="J177" s="91"/>
    </row>
    <row r="178" spans="1:10" x14ac:dyDescent="0.2">
      <c r="A178" s="91"/>
      <c r="B178" s="91"/>
      <c r="C178" s="91"/>
      <c r="D178" s="91"/>
      <c r="E178" s="91"/>
      <c r="F178" s="91"/>
      <c r="G178" s="91"/>
      <c r="H178" s="91"/>
      <c r="I178" s="91"/>
      <c r="J178" s="91"/>
    </row>
    <row r="179" spans="1:10" x14ac:dyDescent="0.2">
      <c r="A179" s="91"/>
      <c r="B179" s="91"/>
      <c r="C179" s="91"/>
      <c r="D179" s="91"/>
      <c r="E179" s="91"/>
      <c r="F179" s="91"/>
      <c r="G179" s="91"/>
      <c r="H179" s="91"/>
      <c r="I179" s="91"/>
      <c r="J179" s="91"/>
    </row>
    <row r="180" spans="1:10" x14ac:dyDescent="0.2">
      <c r="A180" s="91"/>
      <c r="B180" s="91"/>
      <c r="C180" s="91"/>
      <c r="D180" s="91"/>
      <c r="E180" s="91"/>
      <c r="F180" s="91"/>
      <c r="G180" s="91"/>
      <c r="H180" s="91"/>
      <c r="I180" s="91"/>
      <c r="J180" s="91"/>
    </row>
    <row r="181" spans="1:10" x14ac:dyDescent="0.2">
      <c r="A181" s="91"/>
      <c r="B181" s="91"/>
      <c r="C181" s="91"/>
      <c r="D181" s="91"/>
      <c r="E181" s="91"/>
      <c r="F181" s="91"/>
      <c r="G181" s="91"/>
      <c r="H181" s="91"/>
      <c r="I181" s="91"/>
      <c r="J181" s="91"/>
    </row>
    <row r="182" spans="1:10" x14ac:dyDescent="0.2">
      <c r="A182" s="91"/>
      <c r="B182" s="91"/>
      <c r="C182" s="91"/>
      <c r="D182" s="91"/>
      <c r="E182" s="91"/>
      <c r="F182" s="91"/>
      <c r="G182" s="91"/>
      <c r="H182" s="91"/>
      <c r="I182" s="91"/>
      <c r="J182" s="91"/>
    </row>
    <row r="183" spans="1:10" x14ac:dyDescent="0.2">
      <c r="A183" s="91"/>
      <c r="B183" s="91"/>
      <c r="C183" s="91"/>
      <c r="D183" s="91"/>
      <c r="E183" s="91"/>
      <c r="F183" s="91"/>
      <c r="G183" s="91"/>
      <c r="H183" s="91"/>
      <c r="I183" s="91"/>
      <c r="J183" s="91"/>
    </row>
    <row r="184" spans="1:10" x14ac:dyDescent="0.2">
      <c r="A184" s="91"/>
      <c r="B184" s="91"/>
      <c r="C184" s="91"/>
      <c r="D184" s="91"/>
      <c r="E184" s="91"/>
      <c r="F184" s="91"/>
      <c r="G184" s="91"/>
      <c r="H184" s="91"/>
      <c r="I184" s="91"/>
      <c r="J184" s="91"/>
    </row>
    <row r="185" spans="1:10" x14ac:dyDescent="0.2">
      <c r="A185" s="91"/>
      <c r="B185" s="91"/>
      <c r="C185" s="91"/>
      <c r="D185" s="91"/>
      <c r="E185" s="91"/>
      <c r="F185" s="91"/>
      <c r="G185" s="91"/>
      <c r="H185" s="91"/>
      <c r="I185" s="91"/>
      <c r="J185" s="91"/>
    </row>
    <row r="186" spans="1:10" x14ac:dyDescent="0.2">
      <c r="A186" s="91"/>
      <c r="B186" s="91"/>
      <c r="C186" s="91"/>
      <c r="D186" s="91"/>
      <c r="E186" s="91"/>
      <c r="F186" s="91"/>
      <c r="G186" s="91"/>
      <c r="H186" s="91"/>
      <c r="I186" s="91"/>
      <c r="J186" s="91"/>
    </row>
    <row r="187" spans="1:10" x14ac:dyDescent="0.2">
      <c r="A187" s="91"/>
      <c r="B187" s="91"/>
      <c r="C187" s="91"/>
      <c r="D187" s="91"/>
      <c r="E187" s="91"/>
      <c r="F187" s="91"/>
      <c r="G187" s="91"/>
      <c r="H187" s="91"/>
      <c r="I187" s="91"/>
      <c r="J187" s="91"/>
    </row>
    <row r="188" spans="1:10" x14ac:dyDescent="0.2">
      <c r="A188" s="91"/>
      <c r="B188" s="91"/>
      <c r="C188" s="91"/>
      <c r="D188" s="91"/>
      <c r="E188" s="91"/>
      <c r="F188" s="91"/>
      <c r="G188" s="91"/>
      <c r="H188" s="91"/>
      <c r="I188" s="91"/>
      <c r="J188" s="91"/>
    </row>
    <row r="189" spans="1:10" x14ac:dyDescent="0.2">
      <c r="A189" s="91"/>
      <c r="B189" s="91"/>
      <c r="C189" s="91"/>
      <c r="D189" s="91"/>
      <c r="E189" s="91"/>
      <c r="F189" s="91"/>
      <c r="G189" s="91"/>
      <c r="H189" s="91"/>
      <c r="I189" s="91"/>
      <c r="J189" s="91"/>
    </row>
    <row r="190" spans="1:10" x14ac:dyDescent="0.2">
      <c r="A190" s="91"/>
      <c r="B190" s="91"/>
      <c r="C190" s="91"/>
      <c r="D190" s="91"/>
      <c r="E190" s="91"/>
      <c r="F190" s="91"/>
      <c r="G190" s="91"/>
      <c r="H190" s="91"/>
      <c r="I190" s="91"/>
      <c r="J190" s="91"/>
    </row>
    <row r="191" spans="1:10" x14ac:dyDescent="0.2">
      <c r="A191" s="91"/>
      <c r="B191" s="91"/>
      <c r="C191" s="91"/>
      <c r="D191" s="91"/>
      <c r="E191" s="91"/>
      <c r="F191" s="91"/>
      <c r="G191" s="91"/>
      <c r="H191" s="91"/>
      <c r="I191" s="91"/>
      <c r="J191" s="91"/>
    </row>
    <row r="192" spans="1:10" x14ac:dyDescent="0.2">
      <c r="A192" s="91"/>
      <c r="B192" s="91"/>
      <c r="C192" s="91"/>
      <c r="D192" s="91"/>
      <c r="E192" s="91"/>
      <c r="F192" s="91"/>
      <c r="G192" s="91"/>
      <c r="H192" s="91"/>
      <c r="I192" s="91"/>
      <c r="J192" s="91"/>
    </row>
    <row r="193" spans="1:10" x14ac:dyDescent="0.2">
      <c r="A193" s="91"/>
      <c r="B193" s="91"/>
      <c r="C193" s="91"/>
      <c r="D193" s="91"/>
      <c r="E193" s="91"/>
      <c r="F193" s="91"/>
      <c r="G193" s="91"/>
      <c r="H193" s="91"/>
      <c r="I193" s="91"/>
      <c r="J193" s="91"/>
    </row>
    <row r="194" spans="1:10" x14ac:dyDescent="0.2">
      <c r="A194" s="91"/>
      <c r="B194" s="91"/>
      <c r="C194" s="91"/>
      <c r="D194" s="91"/>
      <c r="E194" s="91"/>
      <c r="F194" s="91"/>
      <c r="G194" s="91"/>
      <c r="H194" s="91"/>
      <c r="I194" s="91"/>
      <c r="J194" s="91"/>
    </row>
    <row r="195" spans="1:10" x14ac:dyDescent="0.2">
      <c r="A195" s="91"/>
      <c r="B195" s="91"/>
      <c r="C195" s="91"/>
      <c r="D195" s="91"/>
      <c r="E195" s="91"/>
      <c r="F195" s="91"/>
      <c r="G195" s="91"/>
      <c r="H195" s="91"/>
      <c r="I195" s="91"/>
      <c r="J195" s="91"/>
    </row>
    <row r="196" spans="1:10" x14ac:dyDescent="0.2">
      <c r="A196" s="91"/>
      <c r="B196" s="91"/>
      <c r="C196" s="91"/>
      <c r="D196" s="91"/>
      <c r="E196" s="91"/>
      <c r="F196" s="91"/>
      <c r="G196" s="91"/>
      <c r="H196" s="91"/>
      <c r="I196" s="91"/>
      <c r="J196" s="91"/>
    </row>
    <row r="197" spans="1:10" x14ac:dyDescent="0.2">
      <c r="A197" s="91"/>
      <c r="B197" s="91"/>
      <c r="C197" s="91"/>
      <c r="D197" s="91"/>
      <c r="E197" s="91"/>
      <c r="F197" s="91"/>
      <c r="G197" s="91"/>
      <c r="H197" s="91"/>
      <c r="I197" s="91"/>
      <c r="J197" s="91"/>
    </row>
    <row r="198" spans="1:10" x14ac:dyDescent="0.2">
      <c r="A198" s="91"/>
      <c r="B198" s="91"/>
      <c r="C198" s="91"/>
      <c r="D198" s="91"/>
      <c r="E198" s="91"/>
      <c r="F198" s="91"/>
      <c r="G198" s="91"/>
      <c r="H198" s="91"/>
      <c r="I198" s="91"/>
      <c r="J198" s="91"/>
    </row>
    <row r="199" spans="1:10" x14ac:dyDescent="0.2">
      <c r="A199" s="91"/>
      <c r="B199" s="91"/>
      <c r="C199" s="91"/>
      <c r="D199" s="91"/>
      <c r="E199" s="91"/>
      <c r="F199" s="91"/>
      <c r="G199" s="91"/>
      <c r="H199" s="91"/>
      <c r="I199" s="91"/>
      <c r="J199" s="91"/>
    </row>
    <row r="200" spans="1:10" x14ac:dyDescent="0.2">
      <c r="A200" s="91"/>
      <c r="B200" s="91"/>
      <c r="C200" s="91"/>
      <c r="D200" s="91"/>
      <c r="E200" s="91"/>
      <c r="F200" s="91"/>
      <c r="G200" s="91"/>
      <c r="H200" s="91"/>
      <c r="I200" s="91"/>
      <c r="J200" s="91"/>
    </row>
    <row r="201" spans="1:10" x14ac:dyDescent="0.2">
      <c r="A201" s="91"/>
      <c r="B201" s="91"/>
      <c r="C201" s="91"/>
      <c r="D201" s="91"/>
      <c r="E201" s="91"/>
      <c r="F201" s="91"/>
      <c r="G201" s="91"/>
      <c r="H201" s="91"/>
      <c r="I201" s="91"/>
      <c r="J201" s="91"/>
    </row>
    <row r="202" spans="1:10" x14ac:dyDescent="0.2">
      <c r="A202" s="91"/>
      <c r="B202" s="91"/>
      <c r="C202" s="91"/>
      <c r="D202" s="91"/>
      <c r="E202" s="91"/>
      <c r="F202" s="91"/>
      <c r="G202" s="91"/>
      <c r="H202" s="91"/>
      <c r="I202" s="91"/>
      <c r="J202" s="91"/>
    </row>
    <row r="203" spans="1:10" x14ac:dyDescent="0.2">
      <c r="A203" s="91"/>
      <c r="B203" s="91"/>
      <c r="C203" s="91"/>
      <c r="D203" s="91"/>
      <c r="E203" s="91"/>
      <c r="F203" s="91"/>
      <c r="G203" s="91"/>
      <c r="H203" s="91"/>
      <c r="I203" s="91"/>
      <c r="J203" s="91"/>
    </row>
    <row r="204" spans="1:10" x14ac:dyDescent="0.2">
      <c r="A204" s="91"/>
      <c r="B204" s="91"/>
      <c r="C204" s="91"/>
      <c r="D204" s="91"/>
      <c r="E204" s="91"/>
      <c r="F204" s="91"/>
      <c r="G204" s="91"/>
      <c r="H204" s="91"/>
      <c r="I204" s="91"/>
      <c r="J204" s="91"/>
    </row>
    <row r="205" spans="1:10" x14ac:dyDescent="0.2">
      <c r="A205" s="91"/>
      <c r="B205" s="91"/>
      <c r="C205" s="91"/>
      <c r="D205" s="91"/>
      <c r="E205" s="91"/>
      <c r="F205" s="91"/>
      <c r="G205" s="91"/>
      <c r="H205" s="91"/>
      <c r="I205" s="91"/>
      <c r="J205" s="91"/>
    </row>
    <row r="206" spans="1:10" x14ac:dyDescent="0.2">
      <c r="A206" s="91"/>
      <c r="B206" s="91"/>
      <c r="C206" s="91"/>
      <c r="D206" s="91"/>
      <c r="E206" s="91"/>
      <c r="F206" s="91"/>
      <c r="G206" s="91"/>
      <c r="H206" s="91"/>
      <c r="I206" s="91"/>
      <c r="J206" s="91"/>
    </row>
    <row r="207" spans="1:10" x14ac:dyDescent="0.2">
      <c r="A207" s="91"/>
      <c r="B207" s="91"/>
      <c r="C207" s="91"/>
      <c r="D207" s="91"/>
      <c r="E207" s="91"/>
      <c r="F207" s="91"/>
      <c r="G207" s="91"/>
      <c r="H207" s="91"/>
      <c r="I207" s="91"/>
      <c r="J207" s="91"/>
    </row>
    <row r="208" spans="1:10" x14ac:dyDescent="0.2">
      <c r="A208" s="91"/>
      <c r="B208" s="91"/>
      <c r="C208" s="91"/>
      <c r="D208" s="91"/>
      <c r="E208" s="91"/>
      <c r="F208" s="91"/>
      <c r="G208" s="91"/>
      <c r="H208" s="91"/>
      <c r="I208" s="91"/>
      <c r="J208" s="91"/>
    </row>
    <row r="209" spans="1:10" x14ac:dyDescent="0.2">
      <c r="A209" s="91"/>
      <c r="B209" s="91"/>
      <c r="C209" s="91"/>
      <c r="D209" s="91"/>
      <c r="E209" s="91"/>
      <c r="F209" s="91"/>
      <c r="G209" s="91"/>
      <c r="H209" s="91"/>
      <c r="I209" s="91"/>
      <c r="J209" s="91"/>
    </row>
    <row r="210" spans="1:10" x14ac:dyDescent="0.2">
      <c r="A210" s="91"/>
      <c r="B210" s="91"/>
      <c r="C210" s="91"/>
      <c r="D210" s="91"/>
      <c r="E210" s="91"/>
      <c r="F210" s="91"/>
      <c r="G210" s="91"/>
      <c r="H210" s="91"/>
      <c r="I210" s="91"/>
      <c r="J210" s="91"/>
    </row>
    <row r="211" spans="1:10" x14ac:dyDescent="0.2">
      <c r="A211" s="91"/>
      <c r="B211" s="91"/>
      <c r="C211" s="91"/>
      <c r="D211" s="91"/>
      <c r="E211" s="91"/>
      <c r="F211" s="91"/>
      <c r="G211" s="91"/>
      <c r="H211" s="91"/>
      <c r="I211" s="91"/>
      <c r="J211" s="91"/>
    </row>
    <row r="212" spans="1:10" x14ac:dyDescent="0.2">
      <c r="A212" s="91"/>
      <c r="B212" s="91"/>
      <c r="C212" s="91"/>
      <c r="D212" s="91"/>
      <c r="E212" s="91"/>
      <c r="F212" s="91"/>
      <c r="G212" s="91"/>
      <c r="H212" s="91"/>
      <c r="I212" s="91"/>
      <c r="J212" s="91"/>
    </row>
    <row r="213" spans="1:10" x14ac:dyDescent="0.2">
      <c r="A213" s="91"/>
      <c r="B213" s="91"/>
      <c r="C213" s="91"/>
      <c r="D213" s="91"/>
      <c r="E213" s="91"/>
      <c r="F213" s="91"/>
      <c r="G213" s="91"/>
      <c r="H213" s="91"/>
      <c r="I213" s="91"/>
      <c r="J213" s="91"/>
    </row>
    <row r="214" spans="1:10" x14ac:dyDescent="0.2">
      <c r="A214" s="91"/>
      <c r="B214" s="91"/>
      <c r="C214" s="91"/>
      <c r="D214" s="91"/>
      <c r="E214" s="91"/>
      <c r="F214" s="91"/>
      <c r="G214" s="91"/>
      <c r="H214" s="91"/>
      <c r="I214" s="91"/>
      <c r="J214" s="91"/>
    </row>
    <row r="215" spans="1:10" x14ac:dyDescent="0.2">
      <c r="A215" s="91"/>
      <c r="B215" s="91"/>
      <c r="C215" s="91"/>
      <c r="D215" s="91"/>
      <c r="E215" s="91"/>
      <c r="F215" s="91"/>
      <c r="G215" s="91"/>
      <c r="H215" s="91"/>
      <c r="I215" s="91"/>
      <c r="J215" s="91"/>
    </row>
    <row r="216" spans="1:10" x14ac:dyDescent="0.2">
      <c r="A216" s="91"/>
      <c r="B216" s="91"/>
      <c r="C216" s="91"/>
      <c r="D216" s="91"/>
      <c r="E216" s="91"/>
      <c r="F216" s="91"/>
      <c r="G216" s="91"/>
      <c r="H216" s="91"/>
      <c r="I216" s="91"/>
      <c r="J216" s="91"/>
    </row>
    <row r="217" spans="1:10" x14ac:dyDescent="0.2">
      <c r="A217" s="91"/>
      <c r="B217" s="91"/>
      <c r="C217" s="91"/>
      <c r="D217" s="91"/>
      <c r="E217" s="91"/>
      <c r="F217" s="91"/>
      <c r="G217" s="91"/>
      <c r="H217" s="91"/>
      <c r="I217" s="91"/>
      <c r="J217" s="91"/>
    </row>
    <row r="218" spans="1:10" x14ac:dyDescent="0.2">
      <c r="A218" s="91"/>
      <c r="B218" s="91"/>
      <c r="C218" s="91"/>
      <c r="D218" s="91"/>
      <c r="E218" s="91"/>
      <c r="F218" s="91"/>
      <c r="G218" s="91"/>
      <c r="H218" s="91"/>
      <c r="I218" s="91"/>
      <c r="J218" s="91"/>
    </row>
    <row r="219" spans="1:10" x14ac:dyDescent="0.2">
      <c r="A219" s="91"/>
      <c r="B219" s="91"/>
      <c r="C219" s="91"/>
      <c r="D219" s="91"/>
      <c r="E219" s="91"/>
      <c r="F219" s="91"/>
      <c r="G219" s="91"/>
      <c r="H219" s="91"/>
      <c r="I219" s="91"/>
      <c r="J219" s="91"/>
    </row>
    <row r="220" spans="1:10" x14ac:dyDescent="0.2">
      <c r="A220" s="91"/>
      <c r="B220" s="91"/>
      <c r="C220" s="91"/>
      <c r="D220" s="91"/>
      <c r="E220" s="91"/>
      <c r="F220" s="91"/>
      <c r="G220" s="91"/>
      <c r="H220" s="91"/>
      <c r="I220" s="91"/>
      <c r="J220" s="91"/>
    </row>
    <row r="221" spans="1:10" x14ac:dyDescent="0.2">
      <c r="A221" s="91"/>
      <c r="B221" s="91"/>
      <c r="C221" s="91"/>
      <c r="D221" s="91"/>
      <c r="E221" s="91"/>
      <c r="F221" s="91"/>
      <c r="G221" s="91"/>
      <c r="H221" s="91"/>
      <c r="I221" s="91"/>
      <c r="J221" s="91"/>
    </row>
    <row r="222" spans="1:10" x14ac:dyDescent="0.2">
      <c r="A222" s="91"/>
      <c r="B222" s="91"/>
      <c r="C222" s="91"/>
      <c r="D222" s="91"/>
      <c r="E222" s="91"/>
      <c r="F222" s="91"/>
      <c r="G222" s="91"/>
      <c r="H222" s="91"/>
      <c r="I222" s="91"/>
      <c r="J222" s="91"/>
    </row>
    <row r="223" spans="1:10" x14ac:dyDescent="0.2">
      <c r="A223" s="91"/>
      <c r="B223" s="91"/>
      <c r="C223" s="91"/>
      <c r="D223" s="91"/>
      <c r="E223" s="91"/>
      <c r="F223" s="91"/>
      <c r="G223" s="91"/>
      <c r="H223" s="91"/>
      <c r="I223" s="91"/>
      <c r="J223" s="91"/>
    </row>
    <row r="224" spans="1:10" x14ac:dyDescent="0.2">
      <c r="A224" s="91"/>
      <c r="B224" s="91"/>
      <c r="C224" s="91"/>
      <c r="D224" s="91"/>
      <c r="E224" s="91"/>
      <c r="F224" s="91"/>
      <c r="G224" s="91"/>
      <c r="H224" s="91"/>
      <c r="I224" s="91"/>
      <c r="J224" s="91"/>
    </row>
    <row r="225" spans="1:10" x14ac:dyDescent="0.2">
      <c r="A225" s="91"/>
      <c r="B225" s="91"/>
      <c r="C225" s="91"/>
      <c r="D225" s="91"/>
      <c r="E225" s="91"/>
      <c r="F225" s="91"/>
      <c r="G225" s="91"/>
      <c r="H225" s="91"/>
      <c r="I225" s="91"/>
      <c r="J225" s="91"/>
    </row>
    <row r="226" spans="1:10" x14ac:dyDescent="0.2">
      <c r="A226" s="91"/>
      <c r="B226" s="91"/>
      <c r="C226" s="91"/>
      <c r="D226" s="91"/>
      <c r="E226" s="91"/>
      <c r="F226" s="91"/>
      <c r="G226" s="91"/>
      <c r="H226" s="91"/>
      <c r="I226" s="91"/>
      <c r="J226" s="91"/>
    </row>
    <row r="227" spans="1:10" x14ac:dyDescent="0.2">
      <c r="A227" s="91"/>
      <c r="B227" s="91"/>
      <c r="C227" s="91"/>
      <c r="D227" s="91"/>
      <c r="E227" s="91"/>
      <c r="F227" s="91"/>
      <c r="G227" s="91"/>
      <c r="H227" s="91"/>
      <c r="I227" s="91"/>
      <c r="J227" s="91"/>
    </row>
    <row r="228" spans="1:10" x14ac:dyDescent="0.2">
      <c r="A228" s="91"/>
      <c r="B228" s="91"/>
      <c r="C228" s="91"/>
      <c r="D228" s="91"/>
      <c r="E228" s="91"/>
      <c r="F228" s="91"/>
      <c r="G228" s="91"/>
      <c r="H228" s="91"/>
      <c r="I228" s="91"/>
      <c r="J228" s="91"/>
    </row>
    <row r="229" spans="1:10" x14ac:dyDescent="0.2">
      <c r="A229" s="91"/>
      <c r="B229" s="91"/>
      <c r="C229" s="91"/>
      <c r="D229" s="91"/>
      <c r="E229" s="91"/>
      <c r="F229" s="91"/>
      <c r="G229" s="91"/>
      <c r="H229" s="91"/>
      <c r="I229" s="91"/>
      <c r="J229" s="91"/>
    </row>
    <row r="230" spans="1:10" x14ac:dyDescent="0.2">
      <c r="A230" s="91"/>
      <c r="B230" s="91"/>
      <c r="C230" s="91"/>
      <c r="D230" s="91"/>
      <c r="E230" s="91"/>
      <c r="F230" s="91"/>
      <c r="G230" s="91"/>
      <c r="H230" s="91"/>
      <c r="I230" s="91"/>
      <c r="J230" s="91"/>
    </row>
    <row r="231" spans="1:10" x14ac:dyDescent="0.2">
      <c r="A231" s="91"/>
      <c r="B231" s="91"/>
      <c r="C231" s="91"/>
      <c r="D231" s="91"/>
      <c r="E231" s="91"/>
      <c r="F231" s="91"/>
      <c r="G231" s="91"/>
      <c r="H231" s="91"/>
      <c r="I231" s="91"/>
      <c r="J231" s="91"/>
    </row>
    <row r="232" spans="1:10" x14ac:dyDescent="0.2">
      <c r="A232" s="91"/>
      <c r="B232" s="91"/>
      <c r="C232" s="91"/>
      <c r="D232" s="91"/>
      <c r="E232" s="91"/>
      <c r="F232" s="91"/>
      <c r="G232" s="91"/>
      <c r="H232" s="91"/>
      <c r="I232" s="91"/>
      <c r="J232" s="91"/>
    </row>
    <row r="233" spans="1:10" x14ac:dyDescent="0.2">
      <c r="A233" s="91"/>
      <c r="B233" s="91"/>
      <c r="C233" s="91"/>
      <c r="D233" s="91"/>
      <c r="E233" s="91"/>
      <c r="F233" s="91"/>
      <c r="G233" s="91"/>
      <c r="H233" s="91"/>
      <c r="I233" s="91"/>
      <c r="J233" s="91"/>
    </row>
    <row r="234" spans="1:10" x14ac:dyDescent="0.2">
      <c r="A234" s="91"/>
      <c r="B234" s="91"/>
      <c r="C234" s="91"/>
      <c r="D234" s="91"/>
      <c r="E234" s="91"/>
      <c r="F234" s="91"/>
      <c r="G234" s="91"/>
      <c r="H234" s="91"/>
      <c r="I234" s="91"/>
      <c r="J234" s="91"/>
    </row>
    <row r="235" spans="1:10" x14ac:dyDescent="0.2">
      <c r="A235" s="91"/>
      <c r="B235" s="91"/>
      <c r="C235" s="91"/>
      <c r="D235" s="91"/>
      <c r="E235" s="91"/>
      <c r="F235" s="91"/>
      <c r="G235" s="91"/>
      <c r="H235" s="91"/>
      <c r="I235" s="91"/>
      <c r="J235" s="91"/>
    </row>
    <row r="236" spans="1:10" x14ac:dyDescent="0.2">
      <c r="A236" s="91"/>
      <c r="B236" s="91"/>
      <c r="C236" s="91"/>
      <c r="D236" s="91"/>
      <c r="E236" s="91"/>
      <c r="F236" s="91"/>
      <c r="G236" s="91"/>
      <c r="H236" s="91"/>
      <c r="I236" s="91"/>
      <c r="J236" s="91"/>
    </row>
    <row r="237" spans="1:10" x14ac:dyDescent="0.2">
      <c r="A237" s="91"/>
      <c r="B237" s="91"/>
      <c r="C237" s="91"/>
      <c r="D237" s="91"/>
      <c r="E237" s="91"/>
      <c r="F237" s="91"/>
      <c r="G237" s="91"/>
      <c r="H237" s="91"/>
      <c r="I237" s="91"/>
      <c r="J237" s="91"/>
    </row>
    <row r="238" spans="1:10" x14ac:dyDescent="0.2">
      <c r="A238" s="91"/>
      <c r="B238" s="91"/>
      <c r="C238" s="91"/>
      <c r="D238" s="91"/>
      <c r="E238" s="91"/>
      <c r="F238" s="91"/>
      <c r="G238" s="91"/>
      <c r="H238" s="91"/>
      <c r="I238" s="91"/>
      <c r="J238" s="91"/>
    </row>
    <row r="239" spans="1:10" x14ac:dyDescent="0.2">
      <c r="A239" s="91"/>
      <c r="B239" s="91"/>
      <c r="C239" s="91"/>
      <c r="D239" s="91"/>
      <c r="E239" s="91"/>
      <c r="F239" s="91"/>
      <c r="G239" s="91"/>
      <c r="H239" s="91"/>
      <c r="I239" s="91"/>
      <c r="J239" s="91"/>
    </row>
    <row r="240" spans="1:10" x14ac:dyDescent="0.2">
      <c r="A240" s="91"/>
      <c r="B240" s="91"/>
      <c r="C240" s="91"/>
      <c r="D240" s="91"/>
      <c r="E240" s="91"/>
      <c r="F240" s="91"/>
      <c r="G240" s="91"/>
      <c r="H240" s="91"/>
      <c r="I240" s="91"/>
      <c r="J240" s="91"/>
    </row>
    <row r="241" spans="1:10" x14ac:dyDescent="0.2">
      <c r="A241" s="91"/>
      <c r="B241" s="91"/>
      <c r="C241" s="91"/>
      <c r="D241" s="91"/>
      <c r="E241" s="91"/>
      <c r="F241" s="91"/>
      <c r="G241" s="91"/>
      <c r="H241" s="91"/>
      <c r="I241" s="91"/>
      <c r="J241" s="91"/>
    </row>
    <row r="242" spans="1:10" x14ac:dyDescent="0.2">
      <c r="A242" s="91"/>
      <c r="B242" s="91"/>
      <c r="C242" s="91"/>
      <c r="D242" s="91"/>
      <c r="E242" s="91"/>
      <c r="F242" s="91"/>
      <c r="G242" s="91"/>
      <c r="H242" s="91"/>
      <c r="I242" s="91"/>
      <c r="J242" s="91"/>
    </row>
    <row r="243" spans="1:10" x14ac:dyDescent="0.2">
      <c r="A243" s="91"/>
      <c r="B243" s="91"/>
      <c r="C243" s="91"/>
      <c r="D243" s="91"/>
      <c r="E243" s="91"/>
      <c r="F243" s="91"/>
      <c r="G243" s="91"/>
      <c r="H243" s="91"/>
      <c r="I243" s="91"/>
      <c r="J243" s="91"/>
    </row>
    <row r="244" spans="1:10" x14ac:dyDescent="0.2">
      <c r="A244" s="91"/>
      <c r="B244" s="91"/>
      <c r="C244" s="91"/>
      <c r="D244" s="91"/>
      <c r="E244" s="91"/>
      <c r="F244" s="91"/>
      <c r="G244" s="91"/>
      <c r="H244" s="91"/>
      <c r="I244" s="91"/>
      <c r="J244" s="91"/>
    </row>
    <row r="245" spans="1:10" x14ac:dyDescent="0.2">
      <c r="A245" s="91"/>
      <c r="B245" s="91"/>
      <c r="C245" s="91"/>
      <c r="D245" s="91"/>
      <c r="E245" s="91"/>
      <c r="F245" s="91"/>
      <c r="G245" s="91"/>
      <c r="H245" s="91"/>
      <c r="I245" s="91"/>
      <c r="J245" s="91"/>
    </row>
    <row r="246" spans="1:10" x14ac:dyDescent="0.2">
      <c r="A246" s="91"/>
      <c r="B246" s="91"/>
      <c r="C246" s="91"/>
      <c r="D246" s="91"/>
      <c r="E246" s="91"/>
      <c r="F246" s="91"/>
      <c r="G246" s="91"/>
      <c r="H246" s="91"/>
      <c r="I246" s="91"/>
      <c r="J246" s="91"/>
    </row>
    <row r="247" spans="1:10" x14ac:dyDescent="0.2">
      <c r="A247" s="91"/>
      <c r="B247" s="91"/>
      <c r="C247" s="91"/>
      <c r="D247" s="91"/>
      <c r="E247" s="91"/>
      <c r="F247" s="91"/>
      <c r="G247" s="91"/>
      <c r="H247" s="91"/>
      <c r="I247" s="91"/>
      <c r="J247" s="91"/>
    </row>
    <row r="248" spans="1:10" x14ac:dyDescent="0.2">
      <c r="A248" s="91"/>
      <c r="B248" s="91"/>
      <c r="C248" s="91"/>
      <c r="D248" s="91"/>
      <c r="E248" s="91"/>
      <c r="F248" s="91"/>
      <c r="G248" s="91"/>
      <c r="H248" s="91"/>
      <c r="I248" s="91"/>
      <c r="J248" s="91"/>
    </row>
    <row r="249" spans="1:10" x14ac:dyDescent="0.2">
      <c r="A249" s="91"/>
      <c r="B249" s="91"/>
      <c r="C249" s="91"/>
      <c r="D249" s="91"/>
      <c r="E249" s="91"/>
      <c r="F249" s="91"/>
      <c r="G249" s="91"/>
      <c r="H249" s="91"/>
      <c r="I249" s="91"/>
      <c r="J249" s="91"/>
    </row>
    <row r="250" spans="1:10" x14ac:dyDescent="0.2">
      <c r="A250" s="91"/>
      <c r="B250" s="91"/>
      <c r="C250" s="91"/>
      <c r="D250" s="91"/>
      <c r="E250" s="91"/>
      <c r="F250" s="91"/>
      <c r="G250" s="91"/>
      <c r="H250" s="91"/>
      <c r="I250" s="91"/>
      <c r="J250" s="91"/>
    </row>
    <row r="251" spans="1:10" x14ac:dyDescent="0.2">
      <c r="A251" s="91"/>
      <c r="B251" s="91"/>
      <c r="C251" s="91"/>
      <c r="D251" s="91"/>
      <c r="E251" s="91"/>
      <c r="F251" s="91"/>
      <c r="G251" s="91"/>
      <c r="H251" s="91"/>
      <c r="I251" s="91"/>
      <c r="J251" s="91"/>
    </row>
    <row r="252" spans="1:10" x14ac:dyDescent="0.2">
      <c r="A252" s="91"/>
      <c r="B252" s="91"/>
      <c r="C252" s="91"/>
      <c r="D252" s="91"/>
      <c r="E252" s="91"/>
      <c r="F252" s="91"/>
      <c r="G252" s="91"/>
      <c r="H252" s="91"/>
      <c r="I252" s="91"/>
      <c r="J252" s="91"/>
    </row>
    <row r="253" spans="1:10" x14ac:dyDescent="0.2">
      <c r="A253" s="91"/>
      <c r="B253" s="91"/>
      <c r="C253" s="91"/>
      <c r="D253" s="91"/>
      <c r="E253" s="91"/>
      <c r="F253" s="91"/>
      <c r="G253" s="91"/>
      <c r="H253" s="91"/>
      <c r="I253" s="91"/>
      <c r="J253" s="91"/>
    </row>
    <row r="254" spans="1:10" x14ac:dyDescent="0.2">
      <c r="A254" s="91"/>
      <c r="B254" s="91"/>
      <c r="C254" s="91"/>
      <c r="D254" s="91"/>
      <c r="E254" s="91"/>
      <c r="F254" s="91"/>
      <c r="G254" s="91"/>
      <c r="H254" s="91"/>
      <c r="I254" s="91"/>
      <c r="J254" s="91"/>
    </row>
    <row r="255" spans="1:10" x14ac:dyDescent="0.2">
      <c r="A255" s="91"/>
      <c r="B255" s="91"/>
      <c r="C255" s="91"/>
      <c r="D255" s="91"/>
      <c r="E255" s="91"/>
      <c r="F255" s="91"/>
      <c r="G255" s="91"/>
      <c r="H255" s="91"/>
      <c r="I255" s="91"/>
      <c r="J255" s="91"/>
    </row>
    <row r="256" spans="1:10" x14ac:dyDescent="0.2">
      <c r="A256" s="91"/>
      <c r="B256" s="91"/>
      <c r="C256" s="91"/>
      <c r="D256" s="91"/>
      <c r="E256" s="91"/>
      <c r="F256" s="91"/>
      <c r="G256" s="91"/>
      <c r="H256" s="91"/>
      <c r="I256" s="91"/>
      <c r="J256" s="91"/>
    </row>
    <row r="257" spans="1:10" x14ac:dyDescent="0.2">
      <c r="A257" s="91"/>
      <c r="B257" s="91"/>
      <c r="C257" s="91"/>
      <c r="D257" s="91"/>
      <c r="E257" s="91"/>
      <c r="F257" s="91"/>
      <c r="G257" s="91"/>
      <c r="H257" s="91"/>
      <c r="I257" s="91"/>
      <c r="J257" s="91"/>
    </row>
    <row r="258" spans="1:10" x14ac:dyDescent="0.2">
      <c r="A258" s="91"/>
      <c r="B258" s="91"/>
      <c r="C258" s="91"/>
      <c r="D258" s="91"/>
      <c r="E258" s="91"/>
      <c r="F258" s="91"/>
      <c r="G258" s="91"/>
      <c r="H258" s="91"/>
      <c r="I258" s="91"/>
      <c r="J258" s="91"/>
    </row>
    <row r="259" spans="1:10" x14ac:dyDescent="0.2">
      <c r="A259" s="91"/>
      <c r="B259" s="91"/>
      <c r="C259" s="91"/>
      <c r="D259" s="91"/>
      <c r="E259" s="91"/>
      <c r="F259" s="91"/>
      <c r="G259" s="91"/>
      <c r="H259" s="91"/>
      <c r="I259" s="91"/>
      <c r="J259" s="91"/>
    </row>
    <row r="260" spans="1:10" x14ac:dyDescent="0.2">
      <c r="A260" s="91"/>
      <c r="B260" s="91"/>
      <c r="C260" s="91"/>
      <c r="D260" s="91"/>
      <c r="E260" s="91"/>
      <c r="F260" s="91"/>
      <c r="G260" s="91"/>
      <c r="H260" s="91"/>
      <c r="I260" s="91"/>
      <c r="J260" s="91"/>
    </row>
    <row r="261" spans="1:10" x14ac:dyDescent="0.2">
      <c r="A261" s="91"/>
      <c r="B261" s="91"/>
      <c r="C261" s="91"/>
      <c r="D261" s="91"/>
      <c r="E261" s="91"/>
      <c r="F261" s="91"/>
      <c r="G261" s="91"/>
      <c r="H261" s="91"/>
      <c r="I261" s="91"/>
      <c r="J261" s="91"/>
    </row>
    <row r="262" spans="1:10" x14ac:dyDescent="0.2">
      <c r="A262" s="91"/>
      <c r="B262" s="91"/>
      <c r="C262" s="91"/>
      <c r="D262" s="91"/>
      <c r="E262" s="91"/>
      <c r="F262" s="91"/>
      <c r="G262" s="91"/>
      <c r="H262" s="91"/>
      <c r="I262" s="91"/>
      <c r="J262" s="91"/>
    </row>
    <row r="263" spans="1:10" x14ac:dyDescent="0.2">
      <c r="A263" s="91"/>
      <c r="B263" s="91"/>
      <c r="C263" s="91"/>
      <c r="D263" s="91"/>
      <c r="E263" s="91"/>
      <c r="F263" s="91"/>
      <c r="G263" s="91"/>
      <c r="H263" s="91"/>
      <c r="I263" s="91"/>
      <c r="J263" s="91"/>
    </row>
    <row r="264" spans="1:10" x14ac:dyDescent="0.2">
      <c r="A264" s="91"/>
      <c r="B264" s="91"/>
      <c r="C264" s="91"/>
      <c r="D264" s="91"/>
      <c r="E264" s="91"/>
      <c r="F264" s="91"/>
      <c r="G264" s="91"/>
      <c r="H264" s="91"/>
      <c r="I264" s="91"/>
      <c r="J264" s="91"/>
    </row>
    <row r="265" spans="1:10" x14ac:dyDescent="0.2">
      <c r="A265" s="91"/>
      <c r="B265" s="91"/>
      <c r="C265" s="91"/>
      <c r="D265" s="91"/>
      <c r="E265" s="91"/>
      <c r="F265" s="91"/>
      <c r="G265" s="91"/>
      <c r="H265" s="91"/>
      <c r="I265" s="91"/>
      <c r="J265" s="91"/>
    </row>
    <row r="266" spans="1:10" x14ac:dyDescent="0.2">
      <c r="A266" s="91"/>
      <c r="B266" s="91"/>
      <c r="C266" s="91"/>
      <c r="D266" s="91"/>
      <c r="E266" s="91"/>
      <c r="F266" s="91"/>
      <c r="G266" s="91"/>
      <c r="H266" s="91"/>
      <c r="I266" s="91"/>
      <c r="J266" s="91"/>
    </row>
    <row r="267" spans="1:10" x14ac:dyDescent="0.2">
      <c r="A267" s="91"/>
      <c r="B267" s="91"/>
      <c r="C267" s="91"/>
      <c r="D267" s="91"/>
      <c r="E267" s="91"/>
      <c r="F267" s="91"/>
      <c r="G267" s="91"/>
      <c r="H267" s="91"/>
      <c r="I267" s="91"/>
      <c r="J267" s="91"/>
    </row>
    <row r="268" spans="1:10" x14ac:dyDescent="0.2">
      <c r="A268" s="91"/>
      <c r="B268" s="91"/>
      <c r="C268" s="91"/>
      <c r="D268" s="91"/>
      <c r="E268" s="91"/>
      <c r="F268" s="91"/>
      <c r="G268" s="91"/>
      <c r="H268" s="91"/>
      <c r="I268" s="91"/>
      <c r="J268" s="91"/>
    </row>
    <row r="269" spans="1:10" x14ac:dyDescent="0.2">
      <c r="A269" s="91"/>
      <c r="B269" s="91"/>
      <c r="C269" s="91"/>
      <c r="D269" s="91"/>
      <c r="E269" s="91"/>
      <c r="F269" s="91"/>
      <c r="G269" s="91"/>
      <c r="H269" s="91"/>
      <c r="I269" s="91"/>
      <c r="J269" s="91"/>
    </row>
    <row r="270" spans="1:10" x14ac:dyDescent="0.2">
      <c r="A270" s="91"/>
      <c r="B270" s="91"/>
      <c r="C270" s="91"/>
      <c r="D270" s="91"/>
      <c r="E270" s="91"/>
      <c r="F270" s="91"/>
      <c r="G270" s="91"/>
      <c r="H270" s="91"/>
      <c r="I270" s="91"/>
      <c r="J270" s="91"/>
    </row>
    <row r="271" spans="1:10" x14ac:dyDescent="0.2">
      <c r="A271" s="91"/>
      <c r="B271" s="91"/>
      <c r="C271" s="91"/>
      <c r="D271" s="91"/>
      <c r="E271" s="91"/>
      <c r="F271" s="91"/>
      <c r="G271" s="91"/>
      <c r="H271" s="91"/>
      <c r="I271" s="91"/>
      <c r="J271" s="91"/>
    </row>
    <row r="272" spans="1:10" x14ac:dyDescent="0.2">
      <c r="A272" s="91"/>
      <c r="B272" s="91"/>
      <c r="C272" s="91"/>
      <c r="D272" s="91"/>
      <c r="E272" s="91"/>
      <c r="F272" s="91"/>
      <c r="G272" s="91"/>
      <c r="H272" s="91"/>
      <c r="I272" s="91"/>
      <c r="J272" s="91"/>
    </row>
    <row r="273" spans="1:10" x14ac:dyDescent="0.2">
      <c r="A273" s="91"/>
      <c r="B273" s="91"/>
      <c r="C273" s="91"/>
      <c r="D273" s="91"/>
      <c r="E273" s="91"/>
      <c r="F273" s="91"/>
      <c r="G273" s="91"/>
      <c r="H273" s="91"/>
      <c r="I273" s="91"/>
      <c r="J273" s="91"/>
    </row>
    <row r="274" spans="1:10" x14ac:dyDescent="0.2">
      <c r="A274" s="91"/>
      <c r="B274" s="91"/>
      <c r="C274" s="91"/>
      <c r="D274" s="91"/>
      <c r="E274" s="91"/>
      <c r="F274" s="91"/>
      <c r="G274" s="91"/>
      <c r="H274" s="91"/>
      <c r="I274" s="91"/>
      <c r="J274" s="91"/>
    </row>
    <row r="275" spans="1:10" x14ac:dyDescent="0.2">
      <c r="A275" s="91"/>
      <c r="B275" s="91"/>
      <c r="C275" s="91"/>
      <c r="D275" s="91"/>
      <c r="E275" s="91"/>
      <c r="F275" s="91"/>
      <c r="G275" s="91"/>
      <c r="H275" s="91"/>
      <c r="I275" s="91"/>
      <c r="J275" s="91"/>
    </row>
    <row r="276" spans="1:10" x14ac:dyDescent="0.2">
      <c r="A276" s="91"/>
      <c r="B276" s="91"/>
      <c r="C276" s="91"/>
      <c r="D276" s="91"/>
      <c r="E276" s="91"/>
      <c r="F276" s="91"/>
      <c r="G276" s="91"/>
      <c r="H276" s="91"/>
      <c r="I276" s="91"/>
      <c r="J276" s="91"/>
    </row>
    <row r="277" spans="1:10" x14ac:dyDescent="0.2">
      <c r="A277" s="91"/>
      <c r="B277" s="91"/>
      <c r="C277" s="91"/>
      <c r="D277" s="91"/>
      <c r="E277" s="91"/>
      <c r="F277" s="91"/>
      <c r="G277" s="91"/>
      <c r="H277" s="91"/>
      <c r="I277" s="91"/>
      <c r="J277" s="91"/>
    </row>
    <row r="278" spans="1:10" x14ac:dyDescent="0.2">
      <c r="A278" s="91"/>
      <c r="B278" s="91"/>
      <c r="C278" s="91"/>
      <c r="D278" s="91"/>
      <c r="E278" s="91"/>
      <c r="F278" s="91"/>
      <c r="G278" s="91"/>
      <c r="H278" s="91"/>
      <c r="I278" s="91"/>
      <c r="J278" s="91"/>
    </row>
    <row r="279" spans="1:10" x14ac:dyDescent="0.2">
      <c r="A279" s="91"/>
      <c r="B279" s="91"/>
      <c r="C279" s="91"/>
      <c r="D279" s="91"/>
      <c r="E279" s="91"/>
      <c r="F279" s="91"/>
      <c r="G279" s="91"/>
      <c r="H279" s="91"/>
      <c r="I279" s="91"/>
      <c r="J279" s="91"/>
    </row>
    <row r="280" spans="1:10" x14ac:dyDescent="0.2">
      <c r="A280" s="91"/>
      <c r="B280" s="91"/>
      <c r="C280" s="91"/>
      <c r="D280" s="91"/>
      <c r="E280" s="91"/>
      <c r="F280" s="91"/>
      <c r="G280" s="91"/>
      <c r="H280" s="91"/>
      <c r="I280" s="91"/>
      <c r="J280" s="91"/>
    </row>
    <row r="281" spans="1:10" x14ac:dyDescent="0.2">
      <c r="A281" s="91"/>
      <c r="B281" s="91"/>
      <c r="C281" s="91"/>
      <c r="D281" s="91"/>
      <c r="E281" s="91"/>
      <c r="F281" s="91"/>
      <c r="G281" s="91"/>
      <c r="H281" s="91"/>
      <c r="I281" s="91"/>
      <c r="J281" s="91"/>
    </row>
    <row r="282" spans="1:10" x14ac:dyDescent="0.2">
      <c r="A282" s="91"/>
      <c r="B282" s="91"/>
      <c r="C282" s="91"/>
      <c r="D282" s="91"/>
      <c r="E282" s="91"/>
      <c r="F282" s="91"/>
      <c r="G282" s="91"/>
      <c r="H282" s="91"/>
      <c r="I282" s="91"/>
      <c r="J282" s="91"/>
    </row>
    <row r="283" spans="1:10" x14ac:dyDescent="0.2">
      <c r="A283" s="91"/>
      <c r="B283" s="91"/>
      <c r="C283" s="91"/>
      <c r="D283" s="91"/>
      <c r="E283" s="91"/>
      <c r="F283" s="91"/>
      <c r="G283" s="91"/>
      <c r="H283" s="91"/>
      <c r="I283" s="91"/>
      <c r="J283" s="91"/>
    </row>
    <row r="284" spans="1:10" x14ac:dyDescent="0.2">
      <c r="A284" s="91"/>
      <c r="B284" s="91"/>
      <c r="C284" s="91"/>
      <c r="D284" s="91"/>
      <c r="E284" s="91"/>
      <c r="F284" s="91"/>
      <c r="G284" s="91"/>
      <c r="H284" s="91"/>
      <c r="I284" s="91"/>
      <c r="J284" s="91"/>
    </row>
    <row r="285" spans="1:10" x14ac:dyDescent="0.2">
      <c r="A285" s="91"/>
      <c r="B285" s="91"/>
      <c r="C285" s="91"/>
      <c r="D285" s="91"/>
      <c r="E285" s="91"/>
      <c r="F285" s="91"/>
      <c r="G285" s="91"/>
      <c r="H285" s="91"/>
      <c r="I285" s="91"/>
      <c r="J285" s="91"/>
    </row>
    <row r="286" spans="1:10" x14ac:dyDescent="0.2">
      <c r="A286" s="91"/>
      <c r="B286" s="91"/>
      <c r="C286" s="91"/>
      <c r="D286" s="91"/>
      <c r="E286" s="91"/>
      <c r="F286" s="91"/>
      <c r="G286" s="91"/>
      <c r="H286" s="91"/>
      <c r="I286" s="91"/>
      <c r="J286" s="91"/>
    </row>
    <row r="287" spans="1:10" x14ac:dyDescent="0.2">
      <c r="A287" s="91"/>
      <c r="B287" s="91"/>
      <c r="C287" s="91"/>
      <c r="D287" s="91"/>
      <c r="E287" s="91"/>
      <c r="F287" s="91"/>
      <c r="G287" s="91"/>
      <c r="H287" s="91"/>
      <c r="I287" s="91"/>
      <c r="J287" s="91"/>
    </row>
    <row r="288" spans="1:10" x14ac:dyDescent="0.2">
      <c r="A288" s="91"/>
      <c r="B288" s="91"/>
      <c r="C288" s="91"/>
      <c r="D288" s="91"/>
      <c r="E288" s="91"/>
      <c r="F288" s="91"/>
      <c r="G288" s="91"/>
      <c r="H288" s="91"/>
      <c r="I288" s="91"/>
      <c r="J288" s="91"/>
    </row>
    <row r="289" spans="1:10" x14ac:dyDescent="0.2">
      <c r="A289" s="91"/>
      <c r="B289" s="91"/>
      <c r="C289" s="91"/>
      <c r="D289" s="91"/>
      <c r="E289" s="91"/>
      <c r="F289" s="91"/>
      <c r="G289" s="91"/>
      <c r="H289" s="91"/>
      <c r="I289" s="91"/>
      <c r="J289" s="91"/>
    </row>
  </sheetData>
  <sortState ref="C3:I35">
    <sortCondition ref="I3:I35"/>
  </sortState>
  <conditionalFormatting sqref="C45">
    <cfRule type="cellIs" dxfId="11" priority="2" stopIfTrue="1" operator="equal">
      <formula>"DEJA SAISI"</formula>
    </cfRule>
  </conditionalFormatting>
  <conditionalFormatting sqref="J3:J102">
    <cfRule type="expression" dxfId="10" priority="1">
      <formula>AND($C3&lt;&gt;"",COUNTIF($J3,"M*")+COUNTIF($J3,"B*") + COUNTIF($J3,"P*")=0)</formula>
    </cfRule>
  </conditionalFormatting>
  <dataValidations count="2">
    <dataValidation type="custom" allowBlank="1" showInputMessage="1" showErrorMessage="1" errorTitle="numéro de licence déja saisi" error="                  _x000a_               vérifier votre saisie" sqref="C28:C31 C37:C38 C25:C26 C10 C40:C41 C12 C8 C14">
      <formula1>COUNTIF(C:C,C8)=1</formula1>
    </dataValidation>
    <dataValidation type="custom" allowBlank="1" showInputMessage="1" errorTitle="numéro de licence déja saisi" error="                  _x000a_               vérifier votre saisie" sqref="C16:C24">
      <formula1>COUNTIF(C:C,C16)=1</formula1>
    </dataValidation>
  </dataValidations>
  <pageMargins left="0.39370078740157483" right="0.39370078740157483" top="0.39370078740157483" bottom="0.39370078740157483" header="0.51181102362204722" footer="0.51181102362204722"/>
  <pageSetup paperSize="9" scale="88" orientation="portrait" r:id="rId1"/>
  <headerFooter alignWithMargins="0"/>
  <customProperties>
    <customPr name="DVSECTIONID" r:id="rId2"/>
  </customPropertie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enableFormatConditionsCalculation="0">
    <tabColor theme="9" tint="0.39997558519241921"/>
  </sheetPr>
  <dimension ref="B1:Z82"/>
  <sheetViews>
    <sheetView zoomScaleNormal="100" workbookViewId="0">
      <selection activeCell="C5" sqref="C5:P68"/>
    </sheetView>
  </sheetViews>
  <sheetFormatPr baseColWidth="10" defaultColWidth="10.28515625" defaultRowHeight="12.75" x14ac:dyDescent="0.2"/>
  <cols>
    <col min="1" max="1" width="3.140625" style="15" customWidth="1"/>
    <col min="2" max="2" width="4.42578125" style="15" customWidth="1"/>
    <col min="3" max="3" width="5.28515625" style="15" customWidth="1"/>
    <col min="4" max="4" width="6.28515625" style="15" customWidth="1"/>
    <col min="5" max="5" width="9.140625" style="15" customWidth="1"/>
    <col min="6" max="6" width="8.5703125" style="15" customWidth="1"/>
    <col min="7" max="7" width="14.5703125" style="15" bestFit="1" customWidth="1"/>
    <col min="8" max="8" width="9.42578125" style="16" bestFit="1" customWidth="1"/>
    <col min="9" max="9" width="8.42578125" style="15" customWidth="1"/>
    <col min="10" max="10" width="14.5703125" style="15" customWidth="1"/>
    <col min="11" max="11" width="8.7109375" style="16" customWidth="1"/>
    <col min="12" max="12" width="5.7109375" style="89" customWidth="1"/>
    <col min="13" max="13" width="6.140625" style="15" customWidth="1"/>
    <col min="14" max="14" width="18.7109375" style="16" bestFit="1" customWidth="1"/>
    <col min="15" max="15" width="16" style="16" customWidth="1"/>
    <col min="16" max="16" width="8" style="90" bestFit="1" customWidth="1"/>
    <col min="17" max="17" width="19.5703125" style="15" bestFit="1" customWidth="1"/>
    <col min="18" max="18" width="4.7109375" style="15" customWidth="1"/>
    <col min="19" max="16384" width="10.28515625" style="15"/>
  </cols>
  <sheetData>
    <row r="1" spans="2:26" x14ac:dyDescent="0.2">
      <c r="E1" s="116"/>
      <c r="G1" s="22" t="s">
        <v>81</v>
      </c>
      <c r="T1" s="15" t="s">
        <v>824</v>
      </c>
    </row>
    <row r="3" spans="2:26" ht="15.75" customHeight="1" x14ac:dyDescent="0.2">
      <c r="B3" s="196" t="s">
        <v>823</v>
      </c>
      <c r="C3" s="197"/>
      <c r="D3" s="197"/>
      <c r="E3" s="197"/>
      <c r="F3" s="197"/>
      <c r="G3" s="197"/>
      <c r="H3" s="197" t="str">
        <f>+T1</f>
        <v>Vendrdi 1er Mai</v>
      </c>
      <c r="I3" s="197"/>
      <c r="J3" s="197"/>
      <c r="K3" s="197"/>
      <c r="L3" s="197" t="s">
        <v>822</v>
      </c>
      <c r="M3" s="197"/>
      <c r="N3" s="200" t="s">
        <v>47</v>
      </c>
      <c r="O3" s="199">
        <f>COUNTIF(M5:M101,"&gt;1")</f>
        <v>8</v>
      </c>
      <c r="P3" s="201"/>
      <c r="S3" s="22" t="s">
        <v>75</v>
      </c>
    </row>
    <row r="4" spans="2:26" ht="63.75" customHeight="1" x14ac:dyDescent="0.2">
      <c r="B4" s="61"/>
      <c r="C4" s="98" t="s">
        <v>13</v>
      </c>
      <c r="D4" s="28" t="s">
        <v>15</v>
      </c>
      <c r="E4" s="79" t="s">
        <v>32</v>
      </c>
      <c r="F4" s="79" t="s">
        <v>33</v>
      </c>
      <c r="G4" s="289" t="s">
        <v>35</v>
      </c>
      <c r="H4" s="290"/>
      <c r="I4" s="65" t="s">
        <v>5</v>
      </c>
      <c r="J4" s="289" t="s">
        <v>36</v>
      </c>
      <c r="K4" s="290"/>
      <c r="L4" s="65" t="s">
        <v>5</v>
      </c>
      <c r="M4" s="70" t="s">
        <v>42</v>
      </c>
      <c r="N4" s="291" t="s">
        <v>37</v>
      </c>
      <c r="O4" s="292"/>
      <c r="P4" s="71" t="s">
        <v>34</v>
      </c>
      <c r="Q4" s="80" t="s">
        <v>47</v>
      </c>
      <c r="R4" s="60">
        <f>COUNTIF(M5:M68,"&gt;1")</f>
        <v>8</v>
      </c>
      <c r="S4" s="288" t="s">
        <v>23</v>
      </c>
      <c r="T4" s="288"/>
      <c r="U4" s="288"/>
      <c r="V4" s="288"/>
      <c r="W4" s="288"/>
      <c r="X4" s="288"/>
      <c r="Y4" s="288"/>
      <c r="Z4" s="288"/>
    </row>
    <row r="5" spans="2:26" ht="24" customHeight="1" x14ac:dyDescent="0.2">
      <c r="B5" s="81">
        <f>+B4+1</f>
        <v>1</v>
      </c>
      <c r="C5" s="99">
        <f>IF(E5&lt;&gt;"",VLOOKUP($E5,engagés,2,FALSE),"")</f>
        <v>211</v>
      </c>
      <c r="D5" s="99">
        <f>IF(E5&lt;&gt;"",VLOOKUP($F5,engagés,2,FALSE),"")</f>
        <v>94</v>
      </c>
      <c r="E5" s="142">
        <v>3338173</v>
      </c>
      <c r="F5" s="100">
        <f>IF(E5&lt;&gt;"",VLOOKUP($E5,engagés,34,FALSE),"")</f>
        <v>3338475</v>
      </c>
      <c r="G5" s="82" t="str">
        <f>IF(E5&lt;&gt;"",VLOOKUP($E5,licencies,3,FALSE),"")</f>
        <v>KLEIN</v>
      </c>
      <c r="H5" s="83" t="str">
        <f>IF(E5&lt;&gt;"",VLOOKUP($E5,licencies,4,FALSE),"")</f>
        <v>Hugo</v>
      </c>
      <c r="I5" s="73">
        <f>IF(E5&lt;&gt;"",VLOOKUP($E5,licencies,8,FALSE),"")</f>
        <v>1439</v>
      </c>
      <c r="J5" s="84" t="str">
        <f>IF(F5&lt;&gt;"",VLOOKUP($F5,licencies,3,FALSE),"")</f>
        <v>KLEIN</v>
      </c>
      <c r="K5" s="83" t="str">
        <f>IF(F5&lt;&gt;"",VLOOKUP($F5,licencies,4,FALSE),"")</f>
        <v>Cyril</v>
      </c>
      <c r="L5" s="73">
        <f>IF(F5&lt;&gt;"",VLOOKUP($F5,licencies,8,FALSE),"")</f>
        <v>846</v>
      </c>
      <c r="M5" s="85">
        <f>IF(J5&lt;&gt;"",+I5+L5,"")</f>
        <v>2285</v>
      </c>
      <c r="N5" s="76" t="str">
        <f>IF(E5&lt;&gt;"",VLOOKUP($E5,licencies,9,FALSE),"")</f>
        <v>CAM BORDEAUX</v>
      </c>
      <c r="O5" s="86" t="str">
        <f>IF(F5&lt;&gt;"",VLOOKUP($F5,licencies,9,FALSE),"")</f>
        <v>CAM BORDEAUX</v>
      </c>
      <c r="P5" s="77">
        <f>IF(J5&lt;&gt;"",RANK(M5,M$4:M$68),"")</f>
        <v>1</v>
      </c>
      <c r="Q5" s="78" t="str">
        <f t="shared" ref="Q5:Q30" si="0">IF(M5="",IF(I5="","","PAIRE INCOMPLETE"),IF(COUNTIF(E$5:F$68,E5)&gt;1,"DOUBLON DEJA SAISI",IF(M5&gt;2400,"PAIRE INCORRECTE&gt;2400","PAIRE BONNE")))</f>
        <v>DOUBLON DEJA SAISI</v>
      </c>
      <c r="S5" s="87"/>
      <c r="T5" s="22" t="s">
        <v>83</v>
      </c>
    </row>
    <row r="6" spans="2:26" ht="24" customHeight="1" x14ac:dyDescent="0.2">
      <c r="B6" s="88">
        <v>1</v>
      </c>
      <c r="C6" s="99">
        <f>IF(E6&lt;&gt;"",VLOOKUP($E6,engagés,2,FALSE),"")</f>
        <v>94</v>
      </c>
      <c r="D6" s="99">
        <f>IF(E6&lt;&gt;"",VLOOKUP($F6,engagés,2,FALSE),"")</f>
        <v>211</v>
      </c>
      <c r="E6" s="141">
        <v>3338475</v>
      </c>
      <c r="F6" s="100">
        <f>IF(E6&lt;&gt;"",VLOOKUP($E6,engagés,34,FALSE),"")</f>
        <v>3338173</v>
      </c>
      <c r="G6" s="82" t="str">
        <f>IF(E6&lt;&gt;"",VLOOKUP($E6,licencies,3,FALSE),"")</f>
        <v>KLEIN</v>
      </c>
      <c r="H6" s="83" t="str">
        <f>IF(E6&lt;&gt;"",VLOOKUP($E6,licencies,4,FALSE),"")</f>
        <v>Cyril</v>
      </c>
      <c r="I6" s="73">
        <f>IF(E6&lt;&gt;"",VLOOKUP($E6,licencies,8,FALSE),"")</f>
        <v>846</v>
      </c>
      <c r="J6" s="84" t="str">
        <f>IF(F6&lt;&gt;"",VLOOKUP($F6,licencies,3,FALSE),"")</f>
        <v>KLEIN</v>
      </c>
      <c r="K6" s="83" t="str">
        <f>IF(F6&lt;&gt;"",VLOOKUP($F6,licencies,4,FALSE),"")</f>
        <v>Hugo</v>
      </c>
      <c r="L6" s="73">
        <f>IF(F6&lt;&gt;"",VLOOKUP($F6,licencies,8,FALSE),"")</f>
        <v>1439</v>
      </c>
      <c r="M6" s="85">
        <f>IF(J6&lt;&gt;"",+I6+L6,"")</f>
        <v>2285</v>
      </c>
      <c r="N6" s="76" t="str">
        <f>IF(E6&lt;&gt;"",VLOOKUP($E6,licencies,9,FALSE),"")</f>
        <v>CAM BORDEAUX</v>
      </c>
      <c r="O6" s="86" t="str">
        <f>IF(F6&lt;&gt;"",VLOOKUP($F6,licencies,9,FALSE),"")</f>
        <v>CAM BORDEAUX</v>
      </c>
      <c r="P6" s="77">
        <f>IF(J6&lt;&gt;"",RANK(M6,M$4:M$68),"")</f>
        <v>1</v>
      </c>
      <c r="Q6" s="78" t="str">
        <f t="shared" si="0"/>
        <v>DOUBLON DEJA SAISI</v>
      </c>
      <c r="S6" s="87"/>
    </row>
    <row r="7" spans="2:26" ht="24" customHeight="1" x14ac:dyDescent="0.2">
      <c r="B7" s="88">
        <f t="shared" ref="B7:B30" si="1">+B6+1</f>
        <v>2</v>
      </c>
      <c r="C7" s="99">
        <f>IF(E7&lt;&gt;"",VLOOKUP($E7,engagés,2,FALSE),"")</f>
        <v>52</v>
      </c>
      <c r="D7" s="99">
        <f>IF(E7&lt;&gt;"",VLOOKUP($F7,engagés,2,FALSE),"")</f>
        <v>53</v>
      </c>
      <c r="E7" s="141">
        <v>3339022</v>
      </c>
      <c r="F7" s="100">
        <f>IF(E7&lt;&gt;"",VLOOKUP($E7,engagés,34,FALSE),"")</f>
        <v>3338066</v>
      </c>
      <c r="G7" s="82" t="str">
        <f>IF(E7&lt;&gt;"",VLOOKUP($E7,licencies,3,FALSE),"")</f>
        <v>DUBOIS</v>
      </c>
      <c r="H7" s="83" t="str">
        <f>IF(E7&lt;&gt;"",VLOOKUP($E7,licencies,4,FALSE),"")</f>
        <v>Stéphane</v>
      </c>
      <c r="I7" s="73">
        <f>IF(E7&lt;&gt;"",VLOOKUP($E7,licencies,8,FALSE),"")</f>
        <v>830</v>
      </c>
      <c r="J7" s="84" t="str">
        <f>IF(F7&lt;&gt;"",VLOOKUP($F7,licencies,3,FALSE),"")</f>
        <v>DUBOIS</v>
      </c>
      <c r="K7" s="83" t="str">
        <f>IF(F7&lt;&gt;"",VLOOKUP($F7,licencies,4,FALSE),"")</f>
        <v>Léo</v>
      </c>
      <c r="L7" s="73">
        <f>IF(F7&lt;&gt;"",VLOOKUP($F7,licencies,8,FALSE),"")</f>
        <v>599</v>
      </c>
      <c r="M7" s="85">
        <f>IF(J7&lt;&gt;"",+I7+L7,"")</f>
        <v>1429</v>
      </c>
      <c r="N7" s="76" t="str">
        <f>IF(E7&lt;&gt;"",VLOOKUP($E7,licencies,9,FALSE),"")</f>
        <v>CAM BORDEAUX</v>
      </c>
      <c r="O7" s="86" t="str">
        <f>IF(F7&lt;&gt;"",VLOOKUP($F7,licencies,9,FALSE),"")</f>
        <v>CAM BORDEAUX</v>
      </c>
      <c r="P7" s="77">
        <f>IF(J7&lt;&gt;"",RANK(M7,M$4:M$68),"")</f>
        <v>3</v>
      </c>
      <c r="Q7" s="78" t="str">
        <f t="shared" si="0"/>
        <v>DOUBLON DEJA SAISI</v>
      </c>
      <c r="S7" s="87"/>
    </row>
    <row r="8" spans="2:26" ht="24" customHeight="1" x14ac:dyDescent="0.2">
      <c r="B8" s="88">
        <f t="shared" si="1"/>
        <v>3</v>
      </c>
      <c r="C8" s="99">
        <f>IF(E8&lt;&gt;"",VLOOKUP($E8,engagés,2,FALSE),"")</f>
        <v>53</v>
      </c>
      <c r="D8" s="99">
        <f>IF(E8&lt;&gt;"",VLOOKUP($F8,engagés,2,FALSE),"")</f>
        <v>52</v>
      </c>
      <c r="E8" s="141">
        <v>3338066</v>
      </c>
      <c r="F8" s="100">
        <f>IF(E8&lt;&gt;"",VLOOKUP($E8,engagés,34,FALSE),"")</f>
        <v>3339022</v>
      </c>
      <c r="G8" s="82" t="str">
        <f>IF(E8&lt;&gt;"",VLOOKUP($E8,licencies,3,FALSE),"")</f>
        <v>DUBOIS</v>
      </c>
      <c r="H8" s="83" t="str">
        <f>IF(E8&lt;&gt;"",VLOOKUP($E8,licencies,4,FALSE),"")</f>
        <v>Léo</v>
      </c>
      <c r="I8" s="73">
        <f>IF(E8&lt;&gt;"",VLOOKUP($E8,licencies,8,FALSE),"")</f>
        <v>599</v>
      </c>
      <c r="J8" s="84" t="str">
        <f>IF(F8&lt;&gt;"",VLOOKUP($F8,licencies,3,FALSE),"")</f>
        <v>DUBOIS</v>
      </c>
      <c r="K8" s="83" t="str">
        <f>IF(F8&lt;&gt;"",VLOOKUP($F8,licencies,4,FALSE),"")</f>
        <v>Stéphane</v>
      </c>
      <c r="L8" s="73">
        <f>IF(F8&lt;&gt;"",VLOOKUP($F8,licencies,8,FALSE),"")</f>
        <v>830</v>
      </c>
      <c r="M8" s="85">
        <f>IF(J8&lt;&gt;"",+I8+L8,"")</f>
        <v>1429</v>
      </c>
      <c r="N8" s="76" t="str">
        <f>IF(E8&lt;&gt;"",VLOOKUP($E8,licencies,9,FALSE),"")</f>
        <v>CAM BORDEAUX</v>
      </c>
      <c r="O8" s="86" t="str">
        <f>IF(F8&lt;&gt;"",VLOOKUP($F8,licencies,9,FALSE),"")</f>
        <v>CAM BORDEAUX</v>
      </c>
      <c r="P8" s="77">
        <f>IF(J8&lt;&gt;"",RANK(M8,M$4:M$68),"")</f>
        <v>3</v>
      </c>
      <c r="Q8" s="78" t="str">
        <f t="shared" si="0"/>
        <v>DOUBLON DEJA SAISI</v>
      </c>
      <c r="S8" s="22"/>
    </row>
    <row r="9" spans="2:26" ht="24" customHeight="1" x14ac:dyDescent="0.2">
      <c r="B9" s="88">
        <f t="shared" si="1"/>
        <v>4</v>
      </c>
      <c r="C9" s="99">
        <f>IF(E9&lt;&gt;"",VLOOKUP($E9,engagés,2,FALSE),"")</f>
        <v>17</v>
      </c>
      <c r="D9" s="99">
        <f>IF(E9&lt;&gt;"",VLOOKUP($F9,engagés,2,FALSE),"")</f>
        <v>54</v>
      </c>
      <c r="E9" s="150">
        <v>3335783</v>
      </c>
      <c r="F9" s="100">
        <f>IF(E9&lt;&gt;"",VLOOKUP($E9,engagés,34,FALSE),"")</f>
        <v>3338295</v>
      </c>
      <c r="G9" s="82" t="str">
        <f>IF(E9&lt;&gt;"",VLOOKUP($E9,licencies,3,FALSE),"")</f>
        <v>BENARD</v>
      </c>
      <c r="H9" s="83" t="str">
        <f>IF(E9&lt;&gt;"",VLOOKUP($E9,licencies,4,FALSE),"")</f>
        <v>Tristan</v>
      </c>
      <c r="I9" s="73">
        <f>IF(E9&lt;&gt;"",VLOOKUP($E9,licencies,8,FALSE),"")</f>
        <v>807</v>
      </c>
      <c r="J9" s="84" t="str">
        <f>IF(F9&lt;&gt;"",VLOOKUP($F9,licencies,3,FALSE),"")</f>
        <v>DUBOIS</v>
      </c>
      <c r="K9" s="83" t="str">
        <f>IF(F9&lt;&gt;"",VLOOKUP($F9,licencies,4,FALSE),"")</f>
        <v>Arthur</v>
      </c>
      <c r="L9" s="73">
        <f>IF(F9&lt;&gt;"",VLOOKUP($F9,licencies,8,FALSE),"")</f>
        <v>503</v>
      </c>
      <c r="M9" s="85">
        <f>IF(J9&lt;&gt;"",+I9+L9,"")</f>
        <v>1310</v>
      </c>
      <c r="N9" s="76" t="str">
        <f>IF(E9&lt;&gt;"",VLOOKUP($E9,licencies,9,FALSE),"")</f>
        <v>CAM BORDEAUX</v>
      </c>
      <c r="O9" s="86" t="str">
        <f>IF(F9&lt;&gt;"",VLOOKUP($F9,licencies,9,FALSE),"")</f>
        <v>CAM BORDEAUX</v>
      </c>
      <c r="P9" s="77">
        <f>IF(J9&lt;&gt;"",RANK(M9,M$4:M$68),"")</f>
        <v>5</v>
      </c>
      <c r="Q9" s="78" t="str">
        <f t="shared" si="0"/>
        <v>DOUBLON DEJA SAISI</v>
      </c>
    </row>
    <row r="10" spans="2:26" ht="24" customHeight="1" x14ac:dyDescent="0.2">
      <c r="B10" s="88">
        <f t="shared" si="1"/>
        <v>5</v>
      </c>
      <c r="C10" s="99">
        <f>IF(E10&lt;&gt;"",VLOOKUP($E10,engagés,2,FALSE),"")</f>
        <v>54</v>
      </c>
      <c r="D10" s="99">
        <f>IF(E10&lt;&gt;"",VLOOKUP($F10,engagés,2,FALSE),"")</f>
        <v>17</v>
      </c>
      <c r="E10" s="141">
        <v>3338295</v>
      </c>
      <c r="F10" s="100">
        <f>IF(E10&lt;&gt;"",VLOOKUP($E10,engagés,34,FALSE),"")</f>
        <v>3335783</v>
      </c>
      <c r="G10" s="82" t="str">
        <f>IF(E10&lt;&gt;"",VLOOKUP($E10,licencies,3,FALSE),"")</f>
        <v>DUBOIS</v>
      </c>
      <c r="H10" s="83" t="str">
        <f>IF(E10&lt;&gt;"",VLOOKUP($E10,licencies,4,FALSE),"")</f>
        <v>Arthur</v>
      </c>
      <c r="I10" s="73">
        <f>IF(E10&lt;&gt;"",VLOOKUP($E10,licencies,8,FALSE),"")</f>
        <v>503</v>
      </c>
      <c r="J10" s="84" t="str">
        <f>IF(F10&lt;&gt;"",VLOOKUP($F10,licencies,3,FALSE),"")</f>
        <v>BENARD</v>
      </c>
      <c r="K10" s="83" t="str">
        <f>IF(F10&lt;&gt;"",VLOOKUP($F10,licencies,4,FALSE),"")</f>
        <v>Tristan</v>
      </c>
      <c r="L10" s="73">
        <f>IF(F10&lt;&gt;"",VLOOKUP($F10,licencies,8,FALSE),"")</f>
        <v>807</v>
      </c>
      <c r="M10" s="85">
        <f>IF(J10&lt;&gt;"",+I10+L10,"")</f>
        <v>1310</v>
      </c>
      <c r="N10" s="76" t="str">
        <f>IF(E10&lt;&gt;"",VLOOKUP($E10,licencies,9,FALSE),"")</f>
        <v>CAM BORDEAUX</v>
      </c>
      <c r="O10" s="86" t="str">
        <f>IF(F10&lt;&gt;"",VLOOKUP($F10,licencies,9,FALSE),"")</f>
        <v>CAM BORDEAUX</v>
      </c>
      <c r="P10" s="77">
        <f>IF(J10&lt;&gt;"",RANK(M10,M$4:M$68),"")</f>
        <v>5</v>
      </c>
      <c r="Q10" s="78" t="str">
        <f t="shared" si="0"/>
        <v>DOUBLON DEJA SAISI</v>
      </c>
    </row>
    <row r="11" spans="2:26" ht="24" customHeight="1" x14ac:dyDescent="0.2">
      <c r="B11" s="88">
        <f t="shared" si="1"/>
        <v>6</v>
      </c>
      <c r="C11" s="99">
        <f>IF(E11&lt;&gt;"",VLOOKUP($E11,engagés,2,FALSE),"")</f>
        <v>5</v>
      </c>
      <c r="D11" s="99">
        <f>IF(E11&lt;&gt;"",VLOOKUP($F11,engagés,2,FALSE),"")</f>
        <v>100</v>
      </c>
      <c r="E11" s="141">
        <v>3333122</v>
      </c>
      <c r="F11" s="100">
        <f>IF(E11&lt;&gt;"",VLOOKUP($E11,engagés,34,FALSE),"")</f>
        <v>3333262</v>
      </c>
      <c r="G11" s="82" t="str">
        <f>IF(E11&lt;&gt;"",VLOOKUP($E11,licencies,3,FALSE),"")</f>
        <v>ANGHELIDI</v>
      </c>
      <c r="H11" s="83" t="str">
        <f>IF(E11&lt;&gt;"",VLOOKUP($E11,licencies,4,FALSE),"")</f>
        <v>Cyril</v>
      </c>
      <c r="I11" s="73">
        <f>IF(E11&lt;&gt;"",VLOOKUP($E11,licencies,8,FALSE),"")</f>
        <v>641</v>
      </c>
      <c r="J11" s="84" t="str">
        <f>IF(F11&lt;&gt;"",VLOOKUP($F11,licencies,3,FALSE),"")</f>
        <v>LAMBERT</v>
      </c>
      <c r="K11" s="83" t="str">
        <f>IF(F11&lt;&gt;"",VLOOKUP($F11,licencies,4,FALSE),"")</f>
        <v>Guillaume</v>
      </c>
      <c r="L11" s="73">
        <f>IF(F11&lt;&gt;"",VLOOKUP($F11,licencies,8,FALSE),"")</f>
        <v>636</v>
      </c>
      <c r="M11" s="85">
        <f>IF(J11&lt;&gt;"",+I11+L11,"")</f>
        <v>1277</v>
      </c>
      <c r="N11" s="76" t="str">
        <f>IF(E11&lt;&gt;"",VLOOKUP($E11,licencies,9,FALSE),"")</f>
        <v>CAM BORDEAUX</v>
      </c>
      <c r="O11" s="86" t="str">
        <f>IF(F11&lt;&gt;"",VLOOKUP($F11,licencies,9,FALSE),"")</f>
        <v>CAM BORDEAUX</v>
      </c>
      <c r="P11" s="77">
        <f>IF(J11&lt;&gt;"",RANK(M11,M$4:M$68),"")</f>
        <v>7</v>
      </c>
      <c r="Q11" s="78" t="str">
        <f t="shared" si="0"/>
        <v>DOUBLON DEJA SAISI</v>
      </c>
    </row>
    <row r="12" spans="2:26" ht="24" customHeight="1" x14ac:dyDescent="0.2">
      <c r="B12" s="88">
        <f t="shared" si="1"/>
        <v>7</v>
      </c>
      <c r="C12" s="99">
        <f>IF(E12&lt;&gt;"",VLOOKUP($E12,engagés,2,FALSE),"")</f>
        <v>100</v>
      </c>
      <c r="D12" s="99">
        <f>IF(E12&lt;&gt;"",VLOOKUP($F12,engagés,2,FALSE),"")</f>
        <v>5</v>
      </c>
      <c r="E12" s="141">
        <v>3333262</v>
      </c>
      <c r="F12" s="100">
        <f>IF(E12&lt;&gt;"",VLOOKUP($E12,engagés,34,FALSE),"")</f>
        <v>3333122</v>
      </c>
      <c r="G12" s="82" t="str">
        <f>IF(E12&lt;&gt;"",VLOOKUP($E12,licencies,3,FALSE),"")</f>
        <v>LAMBERT</v>
      </c>
      <c r="H12" s="83" t="str">
        <f>IF(E12&lt;&gt;"",VLOOKUP($E12,licencies,4,FALSE),"")</f>
        <v>Guillaume</v>
      </c>
      <c r="I12" s="73">
        <f>IF(E12&lt;&gt;"",VLOOKUP($E12,licencies,8,FALSE),"")</f>
        <v>636</v>
      </c>
      <c r="J12" s="84" t="str">
        <f>IF(F12&lt;&gt;"",VLOOKUP($F12,licencies,3,FALSE),"")</f>
        <v>ANGHELIDI</v>
      </c>
      <c r="K12" s="83" t="str">
        <f>IF(F12&lt;&gt;"",VLOOKUP($F12,licencies,4,FALSE),"")</f>
        <v>Cyril</v>
      </c>
      <c r="L12" s="73">
        <f>IF(F12&lt;&gt;"",VLOOKUP($F12,licencies,8,FALSE),"")</f>
        <v>641</v>
      </c>
      <c r="M12" s="85">
        <f>IF(J12&lt;&gt;"",+I12+L12,"")</f>
        <v>1277</v>
      </c>
      <c r="N12" s="76" t="str">
        <f>IF(E12&lt;&gt;"",VLOOKUP($E12,licencies,9,FALSE),"")</f>
        <v>CAM BORDEAUX</v>
      </c>
      <c r="O12" s="86" t="str">
        <f>IF(F12&lt;&gt;"",VLOOKUP($F12,licencies,9,FALSE),"")</f>
        <v>CAM BORDEAUX</v>
      </c>
      <c r="P12" s="77">
        <f>IF(J12&lt;&gt;"",RANK(M12,M$4:M$68),"")</f>
        <v>7</v>
      </c>
      <c r="Q12" s="78" t="str">
        <f t="shared" si="0"/>
        <v>DOUBLON DEJA SAISI</v>
      </c>
    </row>
    <row r="13" spans="2:26" ht="24" customHeight="1" x14ac:dyDescent="0.2">
      <c r="B13" s="88">
        <f t="shared" si="1"/>
        <v>8</v>
      </c>
      <c r="C13" s="99" t="str">
        <f>IF(E13&lt;&gt;"",VLOOKUP($E13,engagés,2,FALSE),"")</f>
        <v/>
      </c>
      <c r="D13" s="99" t="str">
        <f>IF(E13&lt;&gt;"",VLOOKUP($F13,engagés,2,FALSE),"")</f>
        <v/>
      </c>
      <c r="E13" s="141"/>
      <c r="F13" s="100" t="str">
        <f>IF(E13&lt;&gt;"",VLOOKUP($E13,engagés,34,FALSE),"")</f>
        <v/>
      </c>
      <c r="G13" s="82" t="str">
        <f>IF(E13&lt;&gt;"",VLOOKUP($E13,licencies,3,FALSE),"")</f>
        <v/>
      </c>
      <c r="H13" s="83" t="str">
        <f>IF(E13&lt;&gt;"",VLOOKUP($E13,licencies,4,FALSE),"")</f>
        <v/>
      </c>
      <c r="I13" s="73" t="str">
        <f>IF(E13&lt;&gt;"",VLOOKUP($E13,licencies,8,FALSE),"")</f>
        <v/>
      </c>
      <c r="J13" s="84" t="str">
        <f>IF(F13&lt;&gt;"",VLOOKUP($F13,licencies,3,FALSE),"")</f>
        <v/>
      </c>
      <c r="K13" s="83" t="str">
        <f>IF(F13&lt;&gt;"",VLOOKUP($F13,licencies,4,FALSE),"")</f>
        <v/>
      </c>
      <c r="L13" s="73" t="str">
        <f>IF(F13&lt;&gt;"",VLOOKUP($F13,licencies,8,FALSE),"")</f>
        <v/>
      </c>
      <c r="M13" s="85" t="str">
        <f>IF(J13&lt;&gt;"",+I13+L13,"")</f>
        <v/>
      </c>
      <c r="N13" s="76" t="str">
        <f>IF(E13&lt;&gt;"",VLOOKUP($E13,licencies,9,FALSE),"")</f>
        <v/>
      </c>
      <c r="O13" s="86" t="str">
        <f>IF(F13&lt;&gt;"",VLOOKUP($F13,licencies,9,FALSE),"")</f>
        <v/>
      </c>
      <c r="P13" s="77" t="str">
        <f>IF(J13&lt;&gt;"",RANK(M13,M$4:M$68),"")</f>
        <v/>
      </c>
      <c r="Q13" s="78" t="str">
        <f t="shared" si="0"/>
        <v/>
      </c>
    </row>
    <row r="14" spans="2:26" ht="24" customHeight="1" x14ac:dyDescent="0.2">
      <c r="B14" s="88">
        <f t="shared" si="1"/>
        <v>9</v>
      </c>
      <c r="C14" s="99" t="str">
        <f>IF(E14&lt;&gt;"",VLOOKUP($E14,engagés,2,FALSE),"")</f>
        <v/>
      </c>
      <c r="D14" s="99" t="str">
        <f>IF(E14&lt;&gt;"",VLOOKUP($F14,engagés,2,FALSE),"")</f>
        <v/>
      </c>
      <c r="E14" s="141"/>
      <c r="F14" s="100" t="str">
        <f>IF(E14&lt;&gt;"",VLOOKUP($E14,engagés,34,FALSE),"")</f>
        <v/>
      </c>
      <c r="G14" s="82" t="str">
        <f>IF(E14&lt;&gt;"",VLOOKUP($E14,licencies,3,FALSE),"")</f>
        <v/>
      </c>
      <c r="H14" s="83" t="str">
        <f>IF(E14&lt;&gt;"",VLOOKUP($E14,licencies,4,FALSE),"")</f>
        <v/>
      </c>
      <c r="I14" s="73" t="str">
        <f>IF(E14&lt;&gt;"",VLOOKUP($E14,licencies,8,FALSE),"")</f>
        <v/>
      </c>
      <c r="J14" s="84" t="str">
        <f>IF(F14&lt;&gt;"",VLOOKUP($F14,licencies,3,FALSE),"")</f>
        <v/>
      </c>
      <c r="K14" s="83" t="str">
        <f>IF(F14&lt;&gt;"",VLOOKUP($F14,licencies,4,FALSE),"")</f>
        <v/>
      </c>
      <c r="L14" s="73" t="str">
        <f>IF(F14&lt;&gt;"",VLOOKUP($F14,licencies,8,FALSE),"")</f>
        <v/>
      </c>
      <c r="M14" s="85" t="str">
        <f>IF(J14&lt;&gt;"",+I14+L14,"")</f>
        <v/>
      </c>
      <c r="N14" s="76" t="str">
        <f>IF(E14&lt;&gt;"",VLOOKUP($E14,licencies,9,FALSE),"")</f>
        <v/>
      </c>
      <c r="O14" s="86" t="str">
        <f>IF(F14&lt;&gt;"",VLOOKUP($F14,licencies,9,FALSE),"")</f>
        <v/>
      </c>
      <c r="P14" s="77" t="str">
        <f>IF(J14&lt;&gt;"",RANK(M14,M$4:M$68),"")</f>
        <v/>
      </c>
      <c r="Q14" s="78" t="str">
        <f t="shared" si="0"/>
        <v/>
      </c>
    </row>
    <row r="15" spans="2:26" ht="24" customHeight="1" x14ac:dyDescent="0.2">
      <c r="B15" s="88">
        <f t="shared" si="1"/>
        <v>10</v>
      </c>
      <c r="C15" s="99" t="str">
        <f>IF(E15&lt;&gt;"",VLOOKUP($E15,engagés,2,FALSE),"")</f>
        <v/>
      </c>
      <c r="D15" s="99" t="str">
        <f>IF(E15&lt;&gt;"",VLOOKUP($F15,engagés,2,FALSE),"")</f>
        <v/>
      </c>
      <c r="E15" s="141"/>
      <c r="F15" s="100" t="str">
        <f>IF(E15&lt;&gt;"",VLOOKUP($E15,engagés,34,FALSE),"")</f>
        <v/>
      </c>
      <c r="G15" s="82" t="str">
        <f>IF(E15&lt;&gt;"",VLOOKUP($E15,licencies,3,FALSE),"")</f>
        <v/>
      </c>
      <c r="H15" s="83" t="str">
        <f>IF(E15&lt;&gt;"",VLOOKUP($E15,licencies,4,FALSE),"")</f>
        <v/>
      </c>
      <c r="I15" s="73" t="str">
        <f>IF(E15&lt;&gt;"",VLOOKUP($E15,licencies,8,FALSE),"")</f>
        <v/>
      </c>
      <c r="J15" s="84" t="str">
        <f>IF(F15&lt;&gt;"",VLOOKUP($F15,licencies,3,FALSE),"")</f>
        <v/>
      </c>
      <c r="K15" s="83" t="str">
        <f>IF(F15&lt;&gt;"",VLOOKUP($F15,licencies,4,FALSE),"")</f>
        <v/>
      </c>
      <c r="L15" s="73" t="str">
        <f>IF(F15&lt;&gt;"",VLOOKUP($F15,licencies,8,FALSE),"")</f>
        <v/>
      </c>
      <c r="M15" s="85" t="str">
        <f>IF(J15&lt;&gt;"",+I15+L15,"")</f>
        <v/>
      </c>
      <c r="N15" s="76" t="str">
        <f>IF(E15&lt;&gt;"",VLOOKUP($E15,licencies,9,FALSE),"")</f>
        <v/>
      </c>
      <c r="O15" s="86" t="str">
        <f>IF(F15&lt;&gt;"",VLOOKUP($F15,licencies,9,FALSE),"")</f>
        <v/>
      </c>
      <c r="P15" s="77" t="str">
        <f>IF(J15&lt;&gt;"",RANK(M15,M$4:M$68),"")</f>
        <v/>
      </c>
      <c r="Q15" s="78" t="str">
        <f t="shared" si="0"/>
        <v/>
      </c>
    </row>
    <row r="16" spans="2:26" ht="24" customHeight="1" x14ac:dyDescent="0.2">
      <c r="B16" s="88">
        <f t="shared" si="1"/>
        <v>11</v>
      </c>
      <c r="C16" s="99" t="str">
        <f>IF(E16&lt;&gt;"",VLOOKUP($E16,engagés,2,FALSE),"")</f>
        <v/>
      </c>
      <c r="D16" s="99" t="str">
        <f>IF(E16&lt;&gt;"",VLOOKUP($F16,engagés,2,FALSE),"")</f>
        <v/>
      </c>
      <c r="E16" s="141"/>
      <c r="F16" s="100" t="str">
        <f>IF(E16&lt;&gt;"",VLOOKUP($E16,engagés,34,FALSE),"")</f>
        <v/>
      </c>
      <c r="G16" s="82" t="str">
        <f>IF(E16&lt;&gt;"",VLOOKUP($E16,licencies,3,FALSE),"")</f>
        <v/>
      </c>
      <c r="H16" s="83" t="str">
        <f>IF(E16&lt;&gt;"",VLOOKUP($E16,licencies,4,FALSE),"")</f>
        <v/>
      </c>
      <c r="I16" s="73" t="str">
        <f>IF(E16&lt;&gt;"",VLOOKUP($E16,licencies,8,FALSE),"")</f>
        <v/>
      </c>
      <c r="J16" s="84" t="str">
        <f>IF(F16&lt;&gt;"",VLOOKUP($F16,licencies,3,FALSE),"")</f>
        <v/>
      </c>
      <c r="K16" s="83" t="str">
        <f>IF(F16&lt;&gt;"",VLOOKUP($F16,licencies,4,FALSE),"")</f>
        <v/>
      </c>
      <c r="L16" s="73" t="str">
        <f>IF(F16&lt;&gt;"",VLOOKUP($F16,licencies,8,FALSE),"")</f>
        <v/>
      </c>
      <c r="M16" s="85" t="str">
        <f>IF(J16&lt;&gt;"",+I16+L16,"")</f>
        <v/>
      </c>
      <c r="N16" s="76" t="str">
        <f>IF(E16&lt;&gt;"",VLOOKUP($E16,licencies,9,FALSE),"")</f>
        <v/>
      </c>
      <c r="O16" s="86" t="str">
        <f>IF(F16&lt;&gt;"",VLOOKUP($F16,licencies,9,FALSE),"")</f>
        <v/>
      </c>
      <c r="P16" s="77" t="str">
        <f>IF(J16&lt;&gt;"",RANK(M16,M$4:M$68),"")</f>
        <v/>
      </c>
      <c r="Q16" s="78" t="str">
        <f t="shared" si="0"/>
        <v/>
      </c>
    </row>
    <row r="17" spans="2:17" ht="24" customHeight="1" x14ac:dyDescent="0.2">
      <c r="B17" s="88">
        <f t="shared" si="1"/>
        <v>12</v>
      </c>
      <c r="C17" s="99" t="str">
        <f>IF(E17&lt;&gt;"",VLOOKUP($E17,engagés,2,FALSE),"")</f>
        <v/>
      </c>
      <c r="D17" s="99" t="str">
        <f>IF(E17&lt;&gt;"",VLOOKUP($F17,engagés,2,FALSE),"")</f>
        <v/>
      </c>
      <c r="E17" s="141"/>
      <c r="F17" s="100" t="str">
        <f>IF(E17&lt;&gt;"",VLOOKUP($E17,engagés,34,FALSE),"")</f>
        <v/>
      </c>
      <c r="G17" s="82" t="str">
        <f>IF(E17&lt;&gt;"",VLOOKUP($E17,licencies,3,FALSE),"")</f>
        <v/>
      </c>
      <c r="H17" s="83" t="str">
        <f>IF(E17&lt;&gt;"",VLOOKUP($E17,licencies,4,FALSE),"")</f>
        <v/>
      </c>
      <c r="I17" s="73" t="str">
        <f>IF(E17&lt;&gt;"",VLOOKUP($E17,licencies,8,FALSE),"")</f>
        <v/>
      </c>
      <c r="J17" s="84" t="str">
        <f>IF(F17&lt;&gt;"",VLOOKUP($F17,licencies,3,FALSE),"")</f>
        <v/>
      </c>
      <c r="K17" s="83" t="str">
        <f>IF(F17&lt;&gt;"",VLOOKUP($F17,licencies,4,FALSE),"")</f>
        <v/>
      </c>
      <c r="L17" s="73" t="str">
        <f>IF(F17&lt;&gt;"",VLOOKUP($F17,licencies,8,FALSE),"")</f>
        <v/>
      </c>
      <c r="M17" s="85" t="str">
        <f>IF(J17&lt;&gt;"",+I17+L17,"")</f>
        <v/>
      </c>
      <c r="N17" s="76" t="str">
        <f>IF(E17&lt;&gt;"",VLOOKUP($E17,licencies,9,FALSE),"")</f>
        <v/>
      </c>
      <c r="O17" s="86" t="str">
        <f>IF(F17&lt;&gt;"",VLOOKUP($F17,licencies,9,FALSE),"")</f>
        <v/>
      </c>
      <c r="P17" s="77" t="str">
        <f>IF(J17&lt;&gt;"",RANK(M17,M$4:M$68),"")</f>
        <v/>
      </c>
      <c r="Q17" s="78" t="str">
        <f t="shared" si="0"/>
        <v/>
      </c>
    </row>
    <row r="18" spans="2:17" ht="24" customHeight="1" x14ac:dyDescent="0.2">
      <c r="B18" s="88">
        <f t="shared" si="1"/>
        <v>13</v>
      </c>
      <c r="C18" s="99" t="str">
        <f>IF(E18&lt;&gt;"",VLOOKUP($E18,engagés,2,FALSE),"")</f>
        <v/>
      </c>
      <c r="D18" s="99" t="str">
        <f>IF(E18&lt;&gt;"",VLOOKUP($F18,engagés,2,FALSE),"")</f>
        <v/>
      </c>
      <c r="E18" s="141"/>
      <c r="F18" s="100" t="str">
        <f>IF(E18&lt;&gt;"",VLOOKUP($E18,engagés,34,FALSE),"")</f>
        <v/>
      </c>
      <c r="G18" s="82" t="str">
        <f>IF(E18&lt;&gt;"",VLOOKUP($E18,licencies,3,FALSE),"")</f>
        <v/>
      </c>
      <c r="H18" s="83" t="str">
        <f>IF(E18&lt;&gt;"",VLOOKUP($E18,licencies,4,FALSE),"")</f>
        <v/>
      </c>
      <c r="I18" s="73" t="str">
        <f>IF(E18&lt;&gt;"",VLOOKUP($E18,licencies,8,FALSE),"")</f>
        <v/>
      </c>
      <c r="J18" s="84" t="str">
        <f>IF(F18&lt;&gt;"",VLOOKUP($F18,licencies,3,FALSE),"")</f>
        <v/>
      </c>
      <c r="K18" s="83" t="str">
        <f>IF(F18&lt;&gt;"",VLOOKUP($F18,licencies,4,FALSE),"")</f>
        <v/>
      </c>
      <c r="L18" s="73" t="str">
        <f>IF(F18&lt;&gt;"",VLOOKUP($F18,licencies,8,FALSE),"")</f>
        <v/>
      </c>
      <c r="M18" s="85" t="str">
        <f>IF(J18&lt;&gt;"",+I18+L18,"")</f>
        <v/>
      </c>
      <c r="N18" s="76" t="str">
        <f>IF(E18&lt;&gt;"",VLOOKUP($E18,licencies,9,FALSE),"")</f>
        <v/>
      </c>
      <c r="O18" s="86" t="str">
        <f>IF(F18&lt;&gt;"",VLOOKUP($F18,licencies,9,FALSE),"")</f>
        <v/>
      </c>
      <c r="P18" s="77" t="str">
        <f>IF(J18&lt;&gt;"",RANK(M18,M$4:M$68),"")</f>
        <v/>
      </c>
      <c r="Q18" s="78" t="str">
        <f t="shared" si="0"/>
        <v/>
      </c>
    </row>
    <row r="19" spans="2:17" ht="24" customHeight="1" x14ac:dyDescent="0.2">
      <c r="B19" s="88">
        <f t="shared" si="1"/>
        <v>14</v>
      </c>
      <c r="C19" s="99" t="str">
        <f>IF(E19&lt;&gt;"",VLOOKUP($E19,engagés,2,FALSE),"")</f>
        <v/>
      </c>
      <c r="D19" s="99" t="str">
        <f>IF(E19&lt;&gt;"",VLOOKUP($F19,engagés,2,FALSE),"")</f>
        <v/>
      </c>
      <c r="E19" s="141"/>
      <c r="F19" s="100" t="str">
        <f>IF(E19&lt;&gt;"",VLOOKUP($E19,engagés,34,FALSE),"")</f>
        <v/>
      </c>
      <c r="G19" s="82" t="str">
        <f>IF(E19&lt;&gt;"",VLOOKUP($E19,licencies,3,FALSE),"")</f>
        <v/>
      </c>
      <c r="H19" s="83" t="str">
        <f>IF(E19&lt;&gt;"",VLOOKUP($E19,licencies,4,FALSE),"")</f>
        <v/>
      </c>
      <c r="I19" s="73" t="str">
        <f>IF(E19&lt;&gt;"",VLOOKUP($E19,licencies,8,FALSE),"")</f>
        <v/>
      </c>
      <c r="J19" s="84" t="str">
        <f>IF(F19&lt;&gt;"",VLOOKUP($F19,licencies,3,FALSE),"")</f>
        <v/>
      </c>
      <c r="K19" s="83" t="str">
        <f>IF(F19&lt;&gt;"",VLOOKUP($F19,licencies,4,FALSE),"")</f>
        <v/>
      </c>
      <c r="L19" s="73" t="str">
        <f>IF(F19&lt;&gt;"",VLOOKUP($F19,licencies,8,FALSE),"")</f>
        <v/>
      </c>
      <c r="M19" s="85" t="str">
        <f>IF(J19&lt;&gt;"",+I19+L19,"")</f>
        <v/>
      </c>
      <c r="N19" s="76" t="str">
        <f>IF(E19&lt;&gt;"",VLOOKUP($E19,licencies,9,FALSE),"")</f>
        <v/>
      </c>
      <c r="O19" s="86" t="str">
        <f>IF(F19&lt;&gt;"",VLOOKUP($F19,licencies,9,FALSE),"")</f>
        <v/>
      </c>
      <c r="P19" s="77" t="str">
        <f>IF(J19&lt;&gt;"",RANK(M19,M$4:M$68),"")</f>
        <v/>
      </c>
      <c r="Q19" s="78" t="str">
        <f t="shared" si="0"/>
        <v/>
      </c>
    </row>
    <row r="20" spans="2:17" ht="24" customHeight="1" x14ac:dyDescent="0.2">
      <c r="B20" s="88">
        <f t="shared" si="1"/>
        <v>15</v>
      </c>
      <c r="C20" s="99" t="str">
        <f>IF(E20&lt;&gt;"",VLOOKUP($E20,engagés,2,FALSE),"")</f>
        <v/>
      </c>
      <c r="D20" s="99" t="str">
        <f>IF(E20&lt;&gt;"",VLOOKUP($F20,engagés,2,FALSE),"")</f>
        <v/>
      </c>
      <c r="E20" s="141"/>
      <c r="F20" s="100" t="str">
        <f>IF(E20&lt;&gt;"",VLOOKUP($E20,engagés,34,FALSE),"")</f>
        <v/>
      </c>
      <c r="G20" s="82" t="str">
        <f>IF(E20&lt;&gt;"",VLOOKUP($E20,licencies,3,FALSE),"")</f>
        <v/>
      </c>
      <c r="H20" s="83" t="str">
        <f>IF(E20&lt;&gt;"",VLOOKUP($E20,licencies,4,FALSE),"")</f>
        <v/>
      </c>
      <c r="I20" s="73" t="str">
        <f>IF(E20&lt;&gt;"",VLOOKUP($E20,licencies,8,FALSE),"")</f>
        <v/>
      </c>
      <c r="J20" s="84" t="str">
        <f>IF(F20&lt;&gt;"",VLOOKUP($F20,licencies,3,FALSE),"")</f>
        <v/>
      </c>
      <c r="K20" s="83" t="str">
        <f>IF(F20&lt;&gt;"",VLOOKUP($F20,licencies,4,FALSE),"")</f>
        <v/>
      </c>
      <c r="L20" s="73" t="str">
        <f>IF(F20&lt;&gt;"",VLOOKUP($F20,licencies,8,FALSE),"")</f>
        <v/>
      </c>
      <c r="M20" s="85" t="str">
        <f>IF(J20&lt;&gt;"",+I20+L20,"")</f>
        <v/>
      </c>
      <c r="N20" s="76" t="str">
        <f>IF(E20&lt;&gt;"",VLOOKUP($E20,licencies,9,FALSE),"")</f>
        <v/>
      </c>
      <c r="O20" s="86" t="str">
        <f>IF(F20&lt;&gt;"",VLOOKUP($F20,licencies,9,FALSE),"")</f>
        <v/>
      </c>
      <c r="P20" s="77" t="str">
        <f>IF(J20&lt;&gt;"",RANK(M20,M$4:M$68),"")</f>
        <v/>
      </c>
      <c r="Q20" s="78" t="str">
        <f t="shared" si="0"/>
        <v/>
      </c>
    </row>
    <row r="21" spans="2:17" ht="24" customHeight="1" x14ac:dyDescent="0.2">
      <c r="B21" s="88">
        <f t="shared" si="1"/>
        <v>16</v>
      </c>
      <c r="C21" s="99" t="str">
        <f>IF(E21&lt;&gt;"",VLOOKUP($E21,engagés,2,FALSE),"")</f>
        <v/>
      </c>
      <c r="D21" s="99" t="str">
        <f>IF(E21&lt;&gt;"",VLOOKUP($F21,engagés,2,FALSE),"")</f>
        <v/>
      </c>
      <c r="E21" s="141"/>
      <c r="F21" s="100" t="str">
        <f>IF(E21&lt;&gt;"",VLOOKUP($E21,engagés,34,FALSE),"")</f>
        <v/>
      </c>
      <c r="G21" s="82" t="str">
        <f>IF(E21&lt;&gt;"",VLOOKUP($E21,licencies,3,FALSE),"")</f>
        <v/>
      </c>
      <c r="H21" s="83" t="str">
        <f>IF(E21&lt;&gt;"",VLOOKUP($E21,licencies,4,FALSE),"")</f>
        <v/>
      </c>
      <c r="I21" s="73" t="str">
        <f>IF(E21&lt;&gt;"",VLOOKUP($E21,licencies,8,FALSE),"")</f>
        <v/>
      </c>
      <c r="J21" s="84" t="str">
        <f>IF(F21&lt;&gt;"",VLOOKUP($F21,licencies,3,FALSE),"")</f>
        <v/>
      </c>
      <c r="K21" s="83" t="str">
        <f>IF(F21&lt;&gt;"",VLOOKUP($F21,licencies,4,FALSE),"")</f>
        <v/>
      </c>
      <c r="L21" s="73" t="str">
        <f>IF(F21&lt;&gt;"",VLOOKUP($F21,licencies,8,FALSE),"")</f>
        <v/>
      </c>
      <c r="M21" s="85" t="str">
        <f>IF(J21&lt;&gt;"",+I21+L21,"")</f>
        <v/>
      </c>
      <c r="N21" s="76" t="str">
        <f>IF(E21&lt;&gt;"",VLOOKUP($E21,licencies,9,FALSE),"")</f>
        <v/>
      </c>
      <c r="O21" s="86" t="str">
        <f>IF(F21&lt;&gt;"",VLOOKUP($F21,licencies,9,FALSE),"")</f>
        <v/>
      </c>
      <c r="P21" s="77" t="str">
        <f>IF(J21&lt;&gt;"",RANK(M21,M$4:M$68),"")</f>
        <v/>
      </c>
      <c r="Q21" s="78" t="str">
        <f t="shared" si="0"/>
        <v/>
      </c>
    </row>
    <row r="22" spans="2:17" ht="24" customHeight="1" x14ac:dyDescent="0.2">
      <c r="B22" s="88">
        <f t="shared" si="1"/>
        <v>17</v>
      </c>
      <c r="C22" s="99" t="str">
        <f>IF(E22&lt;&gt;"",VLOOKUP($E22,engagés,2,FALSE),"")</f>
        <v/>
      </c>
      <c r="D22" s="99" t="str">
        <f>IF(E22&lt;&gt;"",VLOOKUP($F22,engagés,2,FALSE),"")</f>
        <v/>
      </c>
      <c r="E22" s="141"/>
      <c r="F22" s="100" t="str">
        <f>IF(E22&lt;&gt;"",VLOOKUP($E22,engagés,34,FALSE),"")</f>
        <v/>
      </c>
      <c r="G22" s="82" t="str">
        <f>IF(E22&lt;&gt;"",VLOOKUP($E22,licencies,3,FALSE),"")</f>
        <v/>
      </c>
      <c r="H22" s="83" t="str">
        <f>IF(E22&lt;&gt;"",VLOOKUP($E22,licencies,4,FALSE),"")</f>
        <v/>
      </c>
      <c r="I22" s="73" t="str">
        <f>IF(E22&lt;&gt;"",VLOOKUP($E22,licencies,8,FALSE),"")</f>
        <v/>
      </c>
      <c r="J22" s="84" t="str">
        <f>IF(F22&lt;&gt;"",VLOOKUP($F22,licencies,3,FALSE),"")</f>
        <v/>
      </c>
      <c r="K22" s="83" t="str">
        <f>IF(F22&lt;&gt;"",VLOOKUP($F22,licencies,4,FALSE),"")</f>
        <v/>
      </c>
      <c r="L22" s="73" t="str">
        <f>IF(F22&lt;&gt;"",VLOOKUP($F22,licencies,8,FALSE),"")</f>
        <v/>
      </c>
      <c r="M22" s="85" t="str">
        <f>IF(J22&lt;&gt;"",+I22+L22,"")</f>
        <v/>
      </c>
      <c r="N22" s="76" t="str">
        <f>IF(E22&lt;&gt;"",VLOOKUP($E22,licencies,9,FALSE),"")</f>
        <v/>
      </c>
      <c r="O22" s="86" t="str">
        <f>IF(F22&lt;&gt;"",VLOOKUP($F22,licencies,9,FALSE),"")</f>
        <v/>
      </c>
      <c r="P22" s="77" t="str">
        <f>IF(J22&lt;&gt;"",RANK(M22,M$4:M$68),"")</f>
        <v/>
      </c>
      <c r="Q22" s="78" t="str">
        <f t="shared" si="0"/>
        <v/>
      </c>
    </row>
    <row r="23" spans="2:17" ht="24" customHeight="1" x14ac:dyDescent="0.2">
      <c r="B23" s="88">
        <f t="shared" si="1"/>
        <v>18</v>
      </c>
      <c r="C23" s="99" t="str">
        <f>IF(E23&lt;&gt;"",VLOOKUP($E23,engagés,2,FALSE),"")</f>
        <v/>
      </c>
      <c r="D23" s="99" t="str">
        <f>IF(E23&lt;&gt;"",VLOOKUP($F23,engagés,2,FALSE),"")</f>
        <v/>
      </c>
      <c r="E23" s="141"/>
      <c r="F23" s="100" t="str">
        <f>IF(E23&lt;&gt;"",VLOOKUP($E23,engagés,34,FALSE),"")</f>
        <v/>
      </c>
      <c r="G23" s="82" t="str">
        <f>IF(E23&lt;&gt;"",VLOOKUP($E23,licencies,3,FALSE),"")</f>
        <v/>
      </c>
      <c r="H23" s="83" t="str">
        <f>IF(E23&lt;&gt;"",VLOOKUP($E23,licencies,4,FALSE),"")</f>
        <v/>
      </c>
      <c r="I23" s="73" t="str">
        <f>IF(E23&lt;&gt;"",VLOOKUP($E23,licencies,8,FALSE),"")</f>
        <v/>
      </c>
      <c r="J23" s="84" t="str">
        <f>IF(F23&lt;&gt;"",VLOOKUP($F23,licencies,3,FALSE),"")</f>
        <v/>
      </c>
      <c r="K23" s="83" t="str">
        <f>IF(F23&lt;&gt;"",VLOOKUP($F23,licencies,4,FALSE),"")</f>
        <v/>
      </c>
      <c r="L23" s="73" t="str">
        <f>IF(F23&lt;&gt;"",VLOOKUP($F23,licencies,8,FALSE),"")</f>
        <v/>
      </c>
      <c r="M23" s="85" t="str">
        <f>IF(J23&lt;&gt;"",+I23+L23,"")</f>
        <v/>
      </c>
      <c r="N23" s="76" t="str">
        <f>IF(E23&lt;&gt;"",VLOOKUP($E23,licencies,9,FALSE),"")</f>
        <v/>
      </c>
      <c r="O23" s="86" t="str">
        <f>IF(F23&lt;&gt;"",VLOOKUP($F23,licencies,9,FALSE),"")</f>
        <v/>
      </c>
      <c r="P23" s="77" t="str">
        <f>IF(J23&lt;&gt;"",RANK(M23,M$4:M$68),"")</f>
        <v/>
      </c>
      <c r="Q23" s="78" t="str">
        <f t="shared" si="0"/>
        <v/>
      </c>
    </row>
    <row r="24" spans="2:17" ht="24" customHeight="1" x14ac:dyDescent="0.2">
      <c r="B24" s="88">
        <f t="shared" si="1"/>
        <v>19</v>
      </c>
      <c r="C24" s="99" t="str">
        <f>IF(E24&lt;&gt;"",VLOOKUP($E24,engagés,2,FALSE),"")</f>
        <v/>
      </c>
      <c r="D24" s="99" t="str">
        <f>IF(E24&lt;&gt;"",VLOOKUP($F24,engagés,2,FALSE),"")</f>
        <v/>
      </c>
      <c r="E24" s="141"/>
      <c r="F24" s="100" t="str">
        <f>IF(E24&lt;&gt;"",VLOOKUP($E24,engagés,34,FALSE),"")</f>
        <v/>
      </c>
      <c r="G24" s="82" t="str">
        <f>IF(E24&lt;&gt;"",VLOOKUP($E24,licencies,3,FALSE),"")</f>
        <v/>
      </c>
      <c r="H24" s="83" t="str">
        <f>IF(E24&lt;&gt;"",VLOOKUP($E24,licencies,4,FALSE),"")</f>
        <v/>
      </c>
      <c r="I24" s="73" t="str">
        <f>IF(E24&lt;&gt;"",VLOOKUP($E24,licencies,8,FALSE),"")</f>
        <v/>
      </c>
      <c r="J24" s="84" t="str">
        <f>IF(F24&lt;&gt;"",VLOOKUP($F24,licencies,3,FALSE),"")</f>
        <v/>
      </c>
      <c r="K24" s="83" t="str">
        <f>IF(F24&lt;&gt;"",VLOOKUP($F24,licencies,4,FALSE),"")</f>
        <v/>
      </c>
      <c r="L24" s="73" t="str">
        <f>IF(F24&lt;&gt;"",VLOOKUP($F24,licencies,8,FALSE),"")</f>
        <v/>
      </c>
      <c r="M24" s="85" t="str">
        <f>IF(J24&lt;&gt;"",+I24+L24,"")</f>
        <v/>
      </c>
      <c r="N24" s="76" t="str">
        <f>IF(E24&lt;&gt;"",VLOOKUP($E24,licencies,9,FALSE),"")</f>
        <v/>
      </c>
      <c r="O24" s="86" t="str">
        <f>IF(F24&lt;&gt;"",VLOOKUP($F24,licencies,9,FALSE),"")</f>
        <v/>
      </c>
      <c r="P24" s="77" t="str">
        <f>IF(J24&lt;&gt;"",RANK(M24,M$4:M$68),"")</f>
        <v/>
      </c>
      <c r="Q24" s="78" t="str">
        <f t="shared" si="0"/>
        <v/>
      </c>
    </row>
    <row r="25" spans="2:17" ht="24" customHeight="1" x14ac:dyDescent="0.2">
      <c r="B25" s="88">
        <f t="shared" si="1"/>
        <v>20</v>
      </c>
      <c r="C25" s="99" t="str">
        <f>IF(E25&lt;&gt;"",VLOOKUP($E25,engagés,2,FALSE),"")</f>
        <v/>
      </c>
      <c r="D25" s="99" t="str">
        <f>IF(E25&lt;&gt;"",VLOOKUP($F25,engagés,2,FALSE),"")</f>
        <v/>
      </c>
      <c r="E25" s="141"/>
      <c r="F25" s="100" t="str">
        <f>IF(E25&lt;&gt;"",VLOOKUP($E25,engagés,34,FALSE),"")</f>
        <v/>
      </c>
      <c r="G25" s="82" t="str">
        <f>IF(E25&lt;&gt;"",VLOOKUP($E25,licencies,3,FALSE),"")</f>
        <v/>
      </c>
      <c r="H25" s="83" t="str">
        <f>IF(E25&lt;&gt;"",VLOOKUP($E25,licencies,4,FALSE),"")</f>
        <v/>
      </c>
      <c r="I25" s="73" t="str">
        <f>IF(E25&lt;&gt;"",VLOOKUP($E25,licencies,8,FALSE),"")</f>
        <v/>
      </c>
      <c r="J25" s="84" t="str">
        <f>IF(F25&lt;&gt;"",VLOOKUP($F25,licencies,3,FALSE),"")</f>
        <v/>
      </c>
      <c r="K25" s="83" t="str">
        <f>IF(F25&lt;&gt;"",VLOOKUP($F25,licencies,4,FALSE),"")</f>
        <v/>
      </c>
      <c r="L25" s="73" t="str">
        <f>IF(F25&lt;&gt;"",VLOOKUP($F25,licencies,8,FALSE),"")</f>
        <v/>
      </c>
      <c r="M25" s="85" t="str">
        <f>IF(J25&lt;&gt;"",+I25+L25,"")</f>
        <v/>
      </c>
      <c r="N25" s="76" t="str">
        <f>IF(E25&lt;&gt;"",VLOOKUP($E25,licencies,9,FALSE),"")</f>
        <v/>
      </c>
      <c r="O25" s="86" t="str">
        <f>IF(F25&lt;&gt;"",VLOOKUP($F25,licencies,9,FALSE),"")</f>
        <v/>
      </c>
      <c r="P25" s="77" t="str">
        <f>IF(J25&lt;&gt;"",RANK(M25,M$4:M$68),"")</f>
        <v/>
      </c>
      <c r="Q25" s="78" t="str">
        <f t="shared" si="0"/>
        <v/>
      </c>
    </row>
    <row r="26" spans="2:17" ht="24" customHeight="1" x14ac:dyDescent="0.2">
      <c r="B26" s="88">
        <f t="shared" si="1"/>
        <v>21</v>
      </c>
      <c r="C26" s="99" t="str">
        <f>IF(E26&lt;&gt;"",VLOOKUP($E26,engagés,2,FALSE),"")</f>
        <v/>
      </c>
      <c r="D26" s="99" t="str">
        <f>IF(E26&lt;&gt;"",VLOOKUP($F26,engagés,2,FALSE),"")</f>
        <v/>
      </c>
      <c r="E26" s="141"/>
      <c r="F26" s="100" t="str">
        <f>IF(E26&lt;&gt;"",VLOOKUP($E26,engagés,34,FALSE),"")</f>
        <v/>
      </c>
      <c r="G26" s="82" t="str">
        <f>IF(E26&lt;&gt;"",VLOOKUP($E26,licencies,3,FALSE),"")</f>
        <v/>
      </c>
      <c r="H26" s="83" t="str">
        <f>IF(E26&lt;&gt;"",VLOOKUP($E26,licencies,4,FALSE),"")</f>
        <v/>
      </c>
      <c r="I26" s="73" t="str">
        <f>IF(E26&lt;&gt;"",VLOOKUP($E26,licencies,8,FALSE),"")</f>
        <v/>
      </c>
      <c r="J26" s="84" t="str">
        <f>IF(F26&lt;&gt;"",VLOOKUP($F26,licencies,3,FALSE),"")</f>
        <v/>
      </c>
      <c r="K26" s="83" t="str">
        <f>IF(F26&lt;&gt;"",VLOOKUP($F26,licencies,4,FALSE),"")</f>
        <v/>
      </c>
      <c r="L26" s="73" t="str">
        <f>IF(F26&lt;&gt;"",VLOOKUP($F26,licencies,8,FALSE),"")</f>
        <v/>
      </c>
      <c r="M26" s="85" t="str">
        <f>IF(J26&lt;&gt;"",+I26+L26,"")</f>
        <v/>
      </c>
      <c r="N26" s="76" t="str">
        <f>IF(E26&lt;&gt;"",VLOOKUP($E26,licencies,9,FALSE),"")</f>
        <v/>
      </c>
      <c r="O26" s="86" t="str">
        <f>IF(F26&lt;&gt;"",VLOOKUP($F26,licencies,9,FALSE),"")</f>
        <v/>
      </c>
      <c r="P26" s="77" t="str">
        <f>IF(J26&lt;&gt;"",RANK(M26,M$4:M$68),"")</f>
        <v/>
      </c>
      <c r="Q26" s="78" t="str">
        <f t="shared" si="0"/>
        <v/>
      </c>
    </row>
    <row r="27" spans="2:17" ht="24" customHeight="1" x14ac:dyDescent="0.2">
      <c r="B27" s="88">
        <f t="shared" si="1"/>
        <v>22</v>
      </c>
      <c r="C27" s="99" t="str">
        <f>IF(E27&lt;&gt;"",VLOOKUP($E27,engagés,2,FALSE),"")</f>
        <v/>
      </c>
      <c r="D27" s="99" t="str">
        <f>IF(E27&lt;&gt;"",VLOOKUP($F27,engagés,2,FALSE),"")</f>
        <v/>
      </c>
      <c r="E27" s="141"/>
      <c r="F27" s="100" t="str">
        <f>IF(E27&lt;&gt;"",VLOOKUP($E27,engagés,34,FALSE),"")</f>
        <v/>
      </c>
      <c r="G27" s="82" t="str">
        <f>IF(E27&lt;&gt;"",VLOOKUP($E27,licencies,3,FALSE),"")</f>
        <v/>
      </c>
      <c r="H27" s="83" t="str">
        <f>IF(E27&lt;&gt;"",VLOOKUP($E27,licencies,4,FALSE),"")</f>
        <v/>
      </c>
      <c r="I27" s="73" t="str">
        <f>IF(E27&lt;&gt;"",VLOOKUP($E27,licencies,8,FALSE),"")</f>
        <v/>
      </c>
      <c r="J27" s="84" t="str">
        <f>IF(F27&lt;&gt;"",VLOOKUP($F27,licencies,3,FALSE),"")</f>
        <v/>
      </c>
      <c r="K27" s="83" t="str">
        <f>IF(F27&lt;&gt;"",VLOOKUP($F27,licencies,4,FALSE),"")</f>
        <v/>
      </c>
      <c r="L27" s="73" t="str">
        <f>IF(F27&lt;&gt;"",VLOOKUP($F27,licencies,8,FALSE),"")</f>
        <v/>
      </c>
      <c r="M27" s="85" t="str">
        <f>IF(J27&lt;&gt;"",+I27+L27,"")</f>
        <v/>
      </c>
      <c r="N27" s="76" t="str">
        <f>IF(E27&lt;&gt;"",VLOOKUP($E27,licencies,9,FALSE),"")</f>
        <v/>
      </c>
      <c r="O27" s="86" t="str">
        <f>IF(F27&lt;&gt;"",VLOOKUP($F27,licencies,9,FALSE),"")</f>
        <v/>
      </c>
      <c r="P27" s="77" t="str">
        <f>IF(J27&lt;&gt;"",RANK(M27,M$4:M$68),"")</f>
        <v/>
      </c>
      <c r="Q27" s="78" t="str">
        <f t="shared" si="0"/>
        <v/>
      </c>
    </row>
    <row r="28" spans="2:17" ht="24" customHeight="1" x14ac:dyDescent="0.2">
      <c r="B28" s="88">
        <f t="shared" si="1"/>
        <v>23</v>
      </c>
      <c r="C28" s="99" t="str">
        <f>IF(E28&lt;&gt;"",VLOOKUP($E28,engagés,2,FALSE),"")</f>
        <v/>
      </c>
      <c r="D28" s="99" t="str">
        <f>IF(E28&lt;&gt;"",VLOOKUP($F28,engagés,2,FALSE),"")</f>
        <v/>
      </c>
      <c r="E28" s="141"/>
      <c r="F28" s="100" t="str">
        <f>IF(E28&lt;&gt;"",VLOOKUP($E28,engagés,34,FALSE),"")</f>
        <v/>
      </c>
      <c r="G28" s="82" t="str">
        <f>IF(E28&lt;&gt;"",VLOOKUP($E28,licencies,3,FALSE),"")</f>
        <v/>
      </c>
      <c r="H28" s="83" t="str">
        <f>IF(E28&lt;&gt;"",VLOOKUP($E28,licencies,4,FALSE),"")</f>
        <v/>
      </c>
      <c r="I28" s="73" t="str">
        <f>IF(E28&lt;&gt;"",VLOOKUP($E28,licencies,8,FALSE),"")</f>
        <v/>
      </c>
      <c r="J28" s="84" t="str">
        <f>IF(F28&lt;&gt;"",VLOOKUP($F28,licencies,3,FALSE),"")</f>
        <v/>
      </c>
      <c r="K28" s="83" t="str">
        <f>IF(F28&lt;&gt;"",VLOOKUP($F28,licencies,4,FALSE),"")</f>
        <v/>
      </c>
      <c r="L28" s="73" t="str">
        <f>IF(F28&lt;&gt;"",VLOOKUP($F28,licencies,8,FALSE),"")</f>
        <v/>
      </c>
      <c r="M28" s="85" t="str">
        <f>IF(J28&lt;&gt;"",+I28+L28,"")</f>
        <v/>
      </c>
      <c r="N28" s="76" t="str">
        <f>IF(E28&lt;&gt;"",VLOOKUP($E28,licencies,9,FALSE),"")</f>
        <v/>
      </c>
      <c r="O28" s="86" t="str">
        <f>IF(F28&lt;&gt;"",VLOOKUP($F28,licencies,9,FALSE),"")</f>
        <v/>
      </c>
      <c r="P28" s="77" t="str">
        <f>IF(J28&lt;&gt;"",RANK(M28,M$4:M$68),"")</f>
        <v/>
      </c>
      <c r="Q28" s="78" t="str">
        <f t="shared" si="0"/>
        <v/>
      </c>
    </row>
    <row r="29" spans="2:17" ht="24" customHeight="1" x14ac:dyDescent="0.2">
      <c r="B29" s="88">
        <f t="shared" si="1"/>
        <v>24</v>
      </c>
      <c r="C29" s="99" t="str">
        <f>IF(E29&lt;&gt;"",VLOOKUP($E29,engagés,2,FALSE),"")</f>
        <v/>
      </c>
      <c r="D29" s="99" t="str">
        <f>IF(E29&lt;&gt;"",VLOOKUP($F29,engagés,2,FALSE),"")</f>
        <v/>
      </c>
      <c r="E29" s="141"/>
      <c r="F29" s="100" t="str">
        <f>IF(E29&lt;&gt;"",VLOOKUP($E29,engagés,34,FALSE),"")</f>
        <v/>
      </c>
      <c r="G29" s="82" t="str">
        <f>IF(E29&lt;&gt;"",VLOOKUP($E29,licencies,3,FALSE),"")</f>
        <v/>
      </c>
      <c r="H29" s="83" t="str">
        <f>IF(E29&lt;&gt;"",VLOOKUP($E29,licencies,4,FALSE),"")</f>
        <v/>
      </c>
      <c r="I29" s="73" t="str">
        <f>IF(E29&lt;&gt;"",VLOOKUP($E29,licencies,8,FALSE),"")</f>
        <v/>
      </c>
      <c r="J29" s="84" t="str">
        <f>IF(F29&lt;&gt;"",VLOOKUP($F29,licencies,3,FALSE),"")</f>
        <v/>
      </c>
      <c r="K29" s="83" t="str">
        <f>IF(F29&lt;&gt;"",VLOOKUP($F29,licencies,4,FALSE),"")</f>
        <v/>
      </c>
      <c r="L29" s="73" t="str">
        <f>IF(F29&lt;&gt;"",VLOOKUP($F29,licencies,8,FALSE),"")</f>
        <v/>
      </c>
      <c r="M29" s="85" t="str">
        <f>IF(J29&lt;&gt;"",+I29+L29,"")</f>
        <v/>
      </c>
      <c r="N29" s="76" t="str">
        <f>IF(E29&lt;&gt;"",VLOOKUP($E29,licencies,9,FALSE),"")</f>
        <v/>
      </c>
      <c r="O29" s="86" t="str">
        <f>IF(F29&lt;&gt;"",VLOOKUP($F29,licencies,9,FALSE),"")</f>
        <v/>
      </c>
      <c r="P29" s="77" t="str">
        <f>IF(J29&lt;&gt;"",RANK(M29,M$4:M$68),"")</f>
        <v/>
      </c>
      <c r="Q29" s="78" t="str">
        <f t="shared" si="0"/>
        <v/>
      </c>
    </row>
    <row r="30" spans="2:17" ht="24" customHeight="1" x14ac:dyDescent="0.2">
      <c r="B30" s="88">
        <f t="shared" si="1"/>
        <v>25</v>
      </c>
      <c r="C30" s="99" t="str">
        <f>IF(E30&lt;&gt;"",VLOOKUP($E30,engagés,2,FALSE),"")</f>
        <v/>
      </c>
      <c r="D30" s="99" t="str">
        <f>IF(E30&lt;&gt;"",VLOOKUP($F30,engagés,2,FALSE),"")</f>
        <v/>
      </c>
      <c r="E30" s="141"/>
      <c r="F30" s="100" t="str">
        <f>IF(E30&lt;&gt;"",VLOOKUP($E30,engagés,34,FALSE),"")</f>
        <v/>
      </c>
      <c r="G30" s="82" t="str">
        <f>IF(E30&lt;&gt;"",VLOOKUP($E30,licencies,3,FALSE),"")</f>
        <v/>
      </c>
      <c r="H30" s="83" t="str">
        <f>IF(E30&lt;&gt;"",VLOOKUP($E30,licencies,4,FALSE),"")</f>
        <v/>
      </c>
      <c r="I30" s="73" t="str">
        <f>IF(E30&lt;&gt;"",VLOOKUP($E30,licencies,8,FALSE),"")</f>
        <v/>
      </c>
      <c r="J30" s="84" t="str">
        <f>IF(F30&lt;&gt;"",VLOOKUP($F30,licencies,3,FALSE),"")</f>
        <v/>
      </c>
      <c r="K30" s="83" t="str">
        <f>IF(F30&lt;&gt;"",VLOOKUP($F30,licencies,4,FALSE),"")</f>
        <v/>
      </c>
      <c r="L30" s="73" t="str">
        <f>IF(F30&lt;&gt;"",VLOOKUP($F30,licencies,8,FALSE),"")</f>
        <v/>
      </c>
      <c r="M30" s="85" t="str">
        <f>IF(J30&lt;&gt;"",+I30+L30,"")</f>
        <v/>
      </c>
      <c r="N30" s="76" t="str">
        <f>IF(E30&lt;&gt;"",VLOOKUP($E30,licencies,9,FALSE),"")</f>
        <v/>
      </c>
      <c r="O30" s="86" t="str">
        <f>IF(F30&lt;&gt;"",VLOOKUP($F30,licencies,9,FALSE),"")</f>
        <v/>
      </c>
      <c r="P30" s="77" t="str">
        <f>IF(J30&lt;&gt;"",RANK(M30,M$4:M$68),"")</f>
        <v/>
      </c>
      <c r="Q30" s="78" t="str">
        <f t="shared" si="0"/>
        <v/>
      </c>
    </row>
    <row r="31" spans="2:17" ht="24" customHeight="1" x14ac:dyDescent="0.2">
      <c r="B31" s="88">
        <f t="shared" ref="B31:B68" si="2">+B30+1</f>
        <v>26</v>
      </c>
      <c r="C31" s="99" t="str">
        <f>IF(E31&lt;&gt;"",VLOOKUP($E31,engagés,2,FALSE),"")</f>
        <v/>
      </c>
      <c r="D31" s="99" t="str">
        <f>IF(E31&lt;&gt;"",VLOOKUP($F31,engagés,2,FALSE),"")</f>
        <v/>
      </c>
      <c r="E31" s="141"/>
      <c r="F31" s="100" t="str">
        <f>IF(E31&lt;&gt;"",VLOOKUP($E31,engagés,34,FALSE),"")</f>
        <v/>
      </c>
      <c r="G31" s="82" t="str">
        <f>IF(E31&lt;&gt;"",VLOOKUP($E31,licencies,3,FALSE),"")</f>
        <v/>
      </c>
      <c r="H31" s="83" t="str">
        <f>IF(E31&lt;&gt;"",VLOOKUP($E31,licencies,4,FALSE),"")</f>
        <v/>
      </c>
      <c r="I31" s="73" t="str">
        <f>IF(E31&lt;&gt;"",VLOOKUP($E31,licencies,8,FALSE),"")</f>
        <v/>
      </c>
      <c r="J31" s="84" t="str">
        <f>IF(F31&lt;&gt;"",VLOOKUP($F31,licencies,3,FALSE),"")</f>
        <v/>
      </c>
      <c r="K31" s="83" t="str">
        <f>IF(F31&lt;&gt;"",VLOOKUP($F31,licencies,4,FALSE),"")</f>
        <v/>
      </c>
      <c r="L31" s="73" t="str">
        <f>IF(F31&lt;&gt;"",VLOOKUP($F31,licencies,8,FALSE),"")</f>
        <v/>
      </c>
      <c r="M31" s="85" t="str">
        <f>IF(J31&lt;&gt;"",+I31+L31,"")</f>
        <v/>
      </c>
      <c r="N31" s="76" t="str">
        <f>IF(E31&lt;&gt;"",VLOOKUP($E31,licencies,9,FALSE),"")</f>
        <v/>
      </c>
      <c r="O31" s="86" t="str">
        <f>IF(F31&lt;&gt;"",VLOOKUP($F31,licencies,9,FALSE),"")</f>
        <v/>
      </c>
      <c r="P31" s="77" t="str">
        <f>IF(J31&lt;&gt;"",RANK(M31,M$4:M$68),"")</f>
        <v/>
      </c>
      <c r="Q31" s="78" t="str">
        <f t="shared" ref="Q31:Q36" si="3">IF(M31="",IF(I31="","","PAIRE INCOMPLETE"),IF(COUNTIF(E$5:F$68,E31)&gt;1,"DOUBLON DEJA SAISI",IF(M31&gt;2400,"PAIRE INCORRECTE&gt;2400","PAIRE BONNE")))</f>
        <v/>
      </c>
    </row>
    <row r="32" spans="2:17" ht="24" customHeight="1" x14ac:dyDescent="0.2">
      <c r="B32" s="88">
        <f t="shared" si="2"/>
        <v>27</v>
      </c>
      <c r="C32" s="99" t="str">
        <f>IF(E32&lt;&gt;"",VLOOKUP($E32,engagés,2,FALSE),"")</f>
        <v/>
      </c>
      <c r="D32" s="99" t="str">
        <f>IF(E32&lt;&gt;"",VLOOKUP($F32,engagés,2,FALSE),"")</f>
        <v/>
      </c>
      <c r="E32" s="141"/>
      <c r="F32" s="100" t="str">
        <f>IF(E32&lt;&gt;"",VLOOKUP($E32,engagés,34,FALSE),"")</f>
        <v/>
      </c>
      <c r="G32" s="82" t="str">
        <f>IF(E32&lt;&gt;"",VLOOKUP($E32,licencies,3,FALSE),"")</f>
        <v/>
      </c>
      <c r="H32" s="83" t="str">
        <f>IF(E32&lt;&gt;"",VLOOKUP($E32,licencies,4,FALSE),"")</f>
        <v/>
      </c>
      <c r="I32" s="73" t="str">
        <f>IF(E32&lt;&gt;"",VLOOKUP($E32,licencies,8,FALSE),"")</f>
        <v/>
      </c>
      <c r="J32" s="84" t="str">
        <f>IF(F32&lt;&gt;"",VLOOKUP($F32,licencies,3,FALSE),"")</f>
        <v/>
      </c>
      <c r="K32" s="83" t="str">
        <f>IF(F32&lt;&gt;"",VLOOKUP($F32,licencies,4,FALSE),"")</f>
        <v/>
      </c>
      <c r="L32" s="73" t="str">
        <f>IF(F32&lt;&gt;"",VLOOKUP($F32,licencies,8,FALSE),"")</f>
        <v/>
      </c>
      <c r="M32" s="85" t="str">
        <f>IF(J32&lt;&gt;"",+I32+L32,"")</f>
        <v/>
      </c>
      <c r="N32" s="76" t="str">
        <f>IF(E32&lt;&gt;"",VLOOKUP($E32,licencies,9,FALSE),"")</f>
        <v/>
      </c>
      <c r="O32" s="86" t="str">
        <f>IF(F32&lt;&gt;"",VLOOKUP($F32,licencies,9,FALSE),"")</f>
        <v/>
      </c>
      <c r="P32" s="77" t="str">
        <f>IF(J32&lt;&gt;"",RANK(M32,M$4:M$68),"")</f>
        <v/>
      </c>
      <c r="Q32" s="78" t="str">
        <f t="shared" si="3"/>
        <v/>
      </c>
    </row>
    <row r="33" spans="2:17" ht="24" customHeight="1" x14ac:dyDescent="0.2">
      <c r="B33" s="88">
        <f t="shared" si="2"/>
        <v>28</v>
      </c>
      <c r="C33" s="99" t="str">
        <f>IF(E33&lt;&gt;"",VLOOKUP($E33,engagés,2,FALSE),"")</f>
        <v/>
      </c>
      <c r="D33" s="99" t="str">
        <f>IF(E33&lt;&gt;"",VLOOKUP($F33,engagés,2,FALSE),"")</f>
        <v/>
      </c>
      <c r="E33" s="141"/>
      <c r="F33" s="100" t="str">
        <f>IF(E33&lt;&gt;"",VLOOKUP($E33,engagés,34,FALSE),"")</f>
        <v/>
      </c>
      <c r="G33" s="82" t="str">
        <f>IF(E33&lt;&gt;"",VLOOKUP($E33,licencies,3,FALSE),"")</f>
        <v/>
      </c>
      <c r="H33" s="83" t="str">
        <f>IF(E33&lt;&gt;"",VLOOKUP($E33,licencies,4,FALSE),"")</f>
        <v/>
      </c>
      <c r="I33" s="73" t="str">
        <f>IF(E33&lt;&gt;"",VLOOKUP($E33,licencies,8,FALSE),"")</f>
        <v/>
      </c>
      <c r="J33" s="84" t="str">
        <f>IF(F33&lt;&gt;"",VLOOKUP($F33,licencies,3,FALSE),"")</f>
        <v/>
      </c>
      <c r="K33" s="83" t="str">
        <f>IF(F33&lt;&gt;"",VLOOKUP($F33,licencies,4,FALSE),"")</f>
        <v/>
      </c>
      <c r="L33" s="73" t="str">
        <f>IF(F33&lt;&gt;"",VLOOKUP($F33,licencies,8,FALSE),"")</f>
        <v/>
      </c>
      <c r="M33" s="85" t="str">
        <f>IF(J33&lt;&gt;"",+I33+L33,"")</f>
        <v/>
      </c>
      <c r="N33" s="76" t="str">
        <f>IF(E33&lt;&gt;"",VLOOKUP($E33,licencies,9,FALSE),"")</f>
        <v/>
      </c>
      <c r="O33" s="86" t="str">
        <f>IF(F33&lt;&gt;"",VLOOKUP($F33,licencies,9,FALSE),"")</f>
        <v/>
      </c>
      <c r="P33" s="77" t="str">
        <f>IF(J33&lt;&gt;"",RANK(M33,M$4:M$68),"")</f>
        <v/>
      </c>
      <c r="Q33" s="78" t="str">
        <f t="shared" si="3"/>
        <v/>
      </c>
    </row>
    <row r="34" spans="2:17" ht="24" customHeight="1" x14ac:dyDescent="0.2">
      <c r="B34" s="88">
        <f t="shared" si="2"/>
        <v>29</v>
      </c>
      <c r="C34" s="99" t="str">
        <f>IF(E34&lt;&gt;"",VLOOKUP($E34,engagés,2,FALSE),"")</f>
        <v/>
      </c>
      <c r="D34" s="99" t="str">
        <f>IF(E34&lt;&gt;"",VLOOKUP($F34,engagés,2,FALSE),"")</f>
        <v/>
      </c>
      <c r="E34" s="141"/>
      <c r="F34" s="100" t="str">
        <f>IF(E34&lt;&gt;"",VLOOKUP($E34,engagés,34,FALSE),"")</f>
        <v/>
      </c>
      <c r="G34" s="82" t="str">
        <f>IF(E34&lt;&gt;"",VLOOKUP($E34,licencies,3,FALSE),"")</f>
        <v/>
      </c>
      <c r="H34" s="83" t="str">
        <f>IF(E34&lt;&gt;"",VLOOKUP($E34,licencies,4,FALSE),"")</f>
        <v/>
      </c>
      <c r="I34" s="73" t="str">
        <f>IF(E34&lt;&gt;"",VLOOKUP($E34,licencies,8,FALSE),"")</f>
        <v/>
      </c>
      <c r="J34" s="84" t="str">
        <f>IF(F34&lt;&gt;"",VLOOKUP($F34,licencies,3,FALSE),"")</f>
        <v/>
      </c>
      <c r="K34" s="83" t="str">
        <f>IF(F34&lt;&gt;"",VLOOKUP($F34,licencies,4,FALSE),"")</f>
        <v/>
      </c>
      <c r="L34" s="73" t="str">
        <f>IF(F34&lt;&gt;"",VLOOKUP($F34,licencies,8,FALSE),"")</f>
        <v/>
      </c>
      <c r="M34" s="85" t="str">
        <f>IF(J34&lt;&gt;"",+I34+L34,"")</f>
        <v/>
      </c>
      <c r="N34" s="76" t="str">
        <f>IF(E34&lt;&gt;"",VLOOKUP($E34,licencies,9,FALSE),"")</f>
        <v/>
      </c>
      <c r="O34" s="86" t="str">
        <f>IF(F34&lt;&gt;"",VLOOKUP($F34,licencies,9,FALSE),"")</f>
        <v/>
      </c>
      <c r="P34" s="77" t="str">
        <f>IF(J34&lt;&gt;"",RANK(M34,M$4:M$68),"")</f>
        <v/>
      </c>
      <c r="Q34" s="78" t="str">
        <f t="shared" si="3"/>
        <v/>
      </c>
    </row>
    <row r="35" spans="2:17" ht="24" customHeight="1" x14ac:dyDescent="0.2">
      <c r="B35" s="88">
        <f t="shared" si="2"/>
        <v>30</v>
      </c>
      <c r="C35" s="99" t="str">
        <f>IF(E35&lt;&gt;"",VLOOKUP($E35,engagés,2,FALSE),"")</f>
        <v/>
      </c>
      <c r="D35" s="99" t="str">
        <f>IF(E35&lt;&gt;"",VLOOKUP($F35,engagés,2,FALSE),"")</f>
        <v/>
      </c>
      <c r="E35" s="141"/>
      <c r="F35" s="100" t="str">
        <f>IF(E35&lt;&gt;"",VLOOKUP($E35,engagés,34,FALSE),"")</f>
        <v/>
      </c>
      <c r="G35" s="82" t="str">
        <f>IF(E35&lt;&gt;"",VLOOKUP($E35,licencies,3,FALSE),"")</f>
        <v/>
      </c>
      <c r="H35" s="83" t="str">
        <f>IF(E35&lt;&gt;"",VLOOKUP($E35,licencies,4,FALSE),"")</f>
        <v/>
      </c>
      <c r="I35" s="73" t="str">
        <f>IF(E35&lt;&gt;"",VLOOKUP($E35,licencies,8,FALSE),"")</f>
        <v/>
      </c>
      <c r="J35" s="84" t="str">
        <f>IF(F35&lt;&gt;"",VLOOKUP($F35,licencies,3,FALSE),"")</f>
        <v/>
      </c>
      <c r="K35" s="83" t="str">
        <f>IF(F35&lt;&gt;"",VLOOKUP($F35,licencies,4,FALSE),"")</f>
        <v/>
      </c>
      <c r="L35" s="73" t="str">
        <f>IF(F35&lt;&gt;"",VLOOKUP($F35,licencies,8,FALSE),"")</f>
        <v/>
      </c>
      <c r="M35" s="85" t="str">
        <f>IF(J35&lt;&gt;"",+I35+L35,"")</f>
        <v/>
      </c>
      <c r="N35" s="76" t="str">
        <f>IF(E35&lt;&gt;"",VLOOKUP($E35,licencies,9,FALSE),"")</f>
        <v/>
      </c>
      <c r="O35" s="86" t="str">
        <f>IF(F35&lt;&gt;"",VLOOKUP($F35,licencies,9,FALSE),"")</f>
        <v/>
      </c>
      <c r="P35" s="77" t="str">
        <f>IF(J35&lt;&gt;"",RANK(M35,M$4:M$68),"")</f>
        <v/>
      </c>
      <c r="Q35" s="78" t="str">
        <f t="shared" si="3"/>
        <v/>
      </c>
    </row>
    <row r="36" spans="2:17" ht="24" customHeight="1" x14ac:dyDescent="0.2">
      <c r="B36" s="88">
        <f t="shared" si="2"/>
        <v>31</v>
      </c>
      <c r="C36" s="99" t="str">
        <f>IF(E36&lt;&gt;"",VLOOKUP($E36,engagés,2,FALSE),"")</f>
        <v/>
      </c>
      <c r="D36" s="99" t="str">
        <f>IF(E36&lt;&gt;"",VLOOKUP($F36,engagés,2,FALSE),"")</f>
        <v/>
      </c>
      <c r="E36" s="141"/>
      <c r="F36" s="100" t="str">
        <f>IF(E36&lt;&gt;"",VLOOKUP($E36,engagés,34,FALSE),"")</f>
        <v/>
      </c>
      <c r="G36" s="82" t="str">
        <f>IF(E36&lt;&gt;"",VLOOKUP($E36,licencies,3,FALSE),"")</f>
        <v/>
      </c>
      <c r="H36" s="83" t="str">
        <f>IF(E36&lt;&gt;"",VLOOKUP($E36,licencies,4,FALSE),"")</f>
        <v/>
      </c>
      <c r="I36" s="73" t="str">
        <f>IF(E36&lt;&gt;"",VLOOKUP($E36,licencies,8,FALSE),"")</f>
        <v/>
      </c>
      <c r="J36" s="84" t="str">
        <f>IF(F36&lt;&gt;"",VLOOKUP($F36,licencies,3,FALSE),"")</f>
        <v/>
      </c>
      <c r="K36" s="83" t="str">
        <f>IF(F36&lt;&gt;"",VLOOKUP($F36,licencies,4,FALSE),"")</f>
        <v/>
      </c>
      <c r="L36" s="73" t="str">
        <f>IF(F36&lt;&gt;"",VLOOKUP($F36,licencies,8,FALSE),"")</f>
        <v/>
      </c>
      <c r="M36" s="85" t="str">
        <f>IF(J36&lt;&gt;"",+I36+L36,"")</f>
        <v/>
      </c>
      <c r="N36" s="76" t="str">
        <f>IF(E36&lt;&gt;"",VLOOKUP($E36,licencies,9,FALSE),"")</f>
        <v/>
      </c>
      <c r="O36" s="86" t="str">
        <f>IF(F36&lt;&gt;"",VLOOKUP($F36,licencies,9,FALSE),"")</f>
        <v/>
      </c>
      <c r="P36" s="77" t="str">
        <f>IF(J36&lt;&gt;"",RANK(M36,M$4:M$68),"")</f>
        <v/>
      </c>
      <c r="Q36" s="78" t="str">
        <f t="shared" si="3"/>
        <v/>
      </c>
    </row>
    <row r="37" spans="2:17" ht="24" customHeight="1" x14ac:dyDescent="0.2">
      <c r="B37" s="88">
        <f t="shared" si="2"/>
        <v>32</v>
      </c>
      <c r="C37" s="99" t="str">
        <f>IF(E37&lt;&gt;"",VLOOKUP($E37,engagés,2,FALSE),"")</f>
        <v/>
      </c>
      <c r="D37" s="99" t="str">
        <f>IF(E37&lt;&gt;"",VLOOKUP($F37,engagés,2,FALSE),"")</f>
        <v/>
      </c>
      <c r="E37" s="141"/>
      <c r="F37" s="100" t="str">
        <f>IF(E37&lt;&gt;"",VLOOKUP($E37,engagés,34,FALSE),"")</f>
        <v/>
      </c>
      <c r="G37" s="82" t="str">
        <f>IF(E37&lt;&gt;"",VLOOKUP($E37,licencies,3,FALSE),"")</f>
        <v/>
      </c>
      <c r="H37" s="83" t="str">
        <f>IF(E37&lt;&gt;"",VLOOKUP($E37,licencies,4,FALSE),"")</f>
        <v/>
      </c>
      <c r="I37" s="73" t="str">
        <f>IF(E37&lt;&gt;"",VLOOKUP($E37,licencies,8,FALSE),"")</f>
        <v/>
      </c>
      <c r="J37" s="84" t="str">
        <f>IF(F37&lt;&gt;"",VLOOKUP($F37,licencies,3,FALSE),"")</f>
        <v/>
      </c>
      <c r="K37" s="83" t="str">
        <f>IF(F37&lt;&gt;"",VLOOKUP($F37,licencies,4,FALSE),"")</f>
        <v/>
      </c>
      <c r="L37" s="73" t="str">
        <f>IF(F37&lt;&gt;"",VLOOKUP($F37,licencies,8,FALSE),"")</f>
        <v/>
      </c>
      <c r="M37" s="85" t="str">
        <f>IF(J37&lt;&gt;"",+I37+L37,"")</f>
        <v/>
      </c>
      <c r="N37" s="76" t="str">
        <f>IF(E37&lt;&gt;"",VLOOKUP($E37,licencies,9,FALSE),"")</f>
        <v/>
      </c>
      <c r="O37" s="86" t="str">
        <f>IF(F37&lt;&gt;"",VLOOKUP($F37,licencies,9,FALSE),"")</f>
        <v/>
      </c>
      <c r="P37" s="77" t="str">
        <f>IF(J37&lt;&gt;"",RANK(M37,M$4:M$68),"")</f>
        <v/>
      </c>
      <c r="Q37" s="78" t="str">
        <f t="shared" ref="Q37:Q68" si="4">IF(M37="",IF(I37="","","PAIRE INCOMPLETE"),IF(COUNTIF(E$5:F$68,E37)&gt;1,"DOUBLON DEJA SAISI",IF(M37&gt;2400,"PAIRE INCORRECTE&gt;2400","PAIRE BONNE")))</f>
        <v/>
      </c>
    </row>
    <row r="38" spans="2:17" ht="24" customHeight="1" x14ac:dyDescent="0.2">
      <c r="B38" s="88">
        <f t="shared" si="2"/>
        <v>33</v>
      </c>
      <c r="C38" s="99" t="str">
        <f>IF(E38&lt;&gt;"",VLOOKUP($E38,engagés,2,FALSE),"")</f>
        <v/>
      </c>
      <c r="D38" s="99" t="str">
        <f>IF(E38&lt;&gt;"",VLOOKUP($F38,engagés,2,FALSE),"")</f>
        <v/>
      </c>
      <c r="E38" s="141"/>
      <c r="F38" s="100" t="str">
        <f>IF(E38&lt;&gt;"",VLOOKUP($E38,engagés,34,FALSE),"")</f>
        <v/>
      </c>
      <c r="G38" s="82" t="str">
        <f>IF(E38&lt;&gt;"",VLOOKUP($E38,licencies,3,FALSE),"")</f>
        <v/>
      </c>
      <c r="H38" s="83" t="str">
        <f>IF(E38&lt;&gt;"",VLOOKUP($E38,licencies,4,FALSE),"")</f>
        <v/>
      </c>
      <c r="I38" s="73" t="str">
        <f>IF(E38&lt;&gt;"",VLOOKUP($E38,licencies,8,FALSE),"")</f>
        <v/>
      </c>
      <c r="J38" s="84" t="str">
        <f>IF(F38&lt;&gt;"",VLOOKUP($F38,licencies,3,FALSE),"")</f>
        <v/>
      </c>
      <c r="K38" s="83" t="str">
        <f>IF(F38&lt;&gt;"",VLOOKUP($F38,licencies,4,FALSE),"")</f>
        <v/>
      </c>
      <c r="L38" s="73" t="str">
        <f>IF(F38&lt;&gt;"",VLOOKUP($F38,licencies,8,FALSE),"")</f>
        <v/>
      </c>
      <c r="M38" s="85" t="str">
        <f>IF(J38&lt;&gt;"",+I38+L38,"")</f>
        <v/>
      </c>
      <c r="N38" s="76" t="str">
        <f>IF(E38&lt;&gt;"",VLOOKUP($E38,licencies,9,FALSE),"")</f>
        <v/>
      </c>
      <c r="O38" s="86" t="str">
        <f>IF(F38&lt;&gt;"",VLOOKUP($F38,licencies,9,FALSE),"")</f>
        <v/>
      </c>
      <c r="P38" s="77" t="str">
        <f>IF(J38&lt;&gt;"",RANK(M38,M$4:M$68),"")</f>
        <v/>
      </c>
      <c r="Q38" s="78" t="str">
        <f t="shared" si="4"/>
        <v/>
      </c>
    </row>
    <row r="39" spans="2:17" ht="24" customHeight="1" x14ac:dyDescent="0.2">
      <c r="B39" s="88">
        <f t="shared" si="2"/>
        <v>34</v>
      </c>
      <c r="C39" s="99" t="str">
        <f>IF(E39&lt;&gt;"",VLOOKUP($E39,engagés,2,FALSE),"")</f>
        <v/>
      </c>
      <c r="D39" s="99" t="str">
        <f>IF(E39&lt;&gt;"",VLOOKUP($F39,engagés,2,FALSE),"")</f>
        <v/>
      </c>
      <c r="E39" s="141"/>
      <c r="F39" s="100" t="str">
        <f>IF(E39&lt;&gt;"",VLOOKUP($E39,engagés,34,FALSE),"")</f>
        <v/>
      </c>
      <c r="G39" s="82" t="str">
        <f>IF(E39&lt;&gt;"",VLOOKUP($E39,licencies,3,FALSE),"")</f>
        <v/>
      </c>
      <c r="H39" s="83" t="str">
        <f>IF(E39&lt;&gt;"",VLOOKUP($E39,licencies,4,FALSE),"")</f>
        <v/>
      </c>
      <c r="I39" s="73" t="str">
        <f>IF(E39&lt;&gt;"",VLOOKUP($E39,licencies,8,FALSE),"")</f>
        <v/>
      </c>
      <c r="J39" s="84" t="str">
        <f>IF(F39&lt;&gt;"",VLOOKUP($F39,licencies,3,FALSE),"")</f>
        <v/>
      </c>
      <c r="K39" s="83" t="str">
        <f>IF(F39&lt;&gt;"",VLOOKUP($F39,licencies,4,FALSE),"")</f>
        <v/>
      </c>
      <c r="L39" s="73" t="str">
        <f>IF(F39&lt;&gt;"",VLOOKUP($F39,licencies,8,FALSE),"")</f>
        <v/>
      </c>
      <c r="M39" s="85" t="str">
        <f>IF(J39&lt;&gt;"",+I39+L39,"")</f>
        <v/>
      </c>
      <c r="N39" s="76" t="str">
        <f>IF(E39&lt;&gt;"",VLOOKUP($E39,licencies,9,FALSE),"")</f>
        <v/>
      </c>
      <c r="O39" s="86" t="str">
        <f>IF(F39&lt;&gt;"",VLOOKUP($F39,licencies,9,FALSE),"")</f>
        <v/>
      </c>
      <c r="P39" s="77" t="str">
        <f>IF(J39&lt;&gt;"",RANK(M39,M$4:M$68),"")</f>
        <v/>
      </c>
      <c r="Q39" s="78" t="str">
        <f t="shared" si="4"/>
        <v/>
      </c>
    </row>
    <row r="40" spans="2:17" ht="24" customHeight="1" x14ac:dyDescent="0.2">
      <c r="B40" s="88">
        <f t="shared" si="2"/>
        <v>35</v>
      </c>
      <c r="C40" s="99" t="str">
        <f>IF(E40&lt;&gt;"",VLOOKUP($E40,engagés,2,FALSE),"")</f>
        <v/>
      </c>
      <c r="D40" s="99" t="str">
        <f>IF(E40&lt;&gt;"",VLOOKUP($F40,engagés,2,FALSE),"")</f>
        <v/>
      </c>
      <c r="E40" s="141"/>
      <c r="F40" s="100" t="str">
        <f>IF(E40&lt;&gt;"",VLOOKUP($E40,engagés,34,FALSE),"")</f>
        <v/>
      </c>
      <c r="G40" s="82" t="str">
        <f>IF(E40&lt;&gt;"",VLOOKUP($E40,licencies,3,FALSE),"")</f>
        <v/>
      </c>
      <c r="H40" s="83" t="str">
        <f>IF(E40&lt;&gt;"",VLOOKUP($E40,licencies,4,FALSE),"")</f>
        <v/>
      </c>
      <c r="I40" s="73" t="str">
        <f>IF(E40&lt;&gt;"",VLOOKUP($E40,licencies,8,FALSE),"")</f>
        <v/>
      </c>
      <c r="J40" s="84" t="str">
        <f>IF(F40&lt;&gt;"",VLOOKUP($F40,licencies,3,FALSE),"")</f>
        <v/>
      </c>
      <c r="K40" s="83" t="str">
        <f>IF(F40&lt;&gt;"",VLOOKUP($F40,licencies,4,FALSE),"")</f>
        <v/>
      </c>
      <c r="L40" s="73" t="str">
        <f>IF(F40&lt;&gt;"",VLOOKUP($F40,licencies,8,FALSE),"")</f>
        <v/>
      </c>
      <c r="M40" s="85" t="str">
        <f>IF(J40&lt;&gt;"",+I40+L40,"")</f>
        <v/>
      </c>
      <c r="N40" s="76" t="str">
        <f>IF(E40&lt;&gt;"",VLOOKUP($E40,licencies,9,FALSE),"")</f>
        <v/>
      </c>
      <c r="O40" s="86" t="str">
        <f>IF(F40&lt;&gt;"",VLOOKUP($F40,licencies,9,FALSE),"")</f>
        <v/>
      </c>
      <c r="P40" s="77" t="str">
        <f>IF(J40&lt;&gt;"",RANK(M40,M$4:M$68),"")</f>
        <v/>
      </c>
      <c r="Q40" s="78" t="str">
        <f t="shared" si="4"/>
        <v/>
      </c>
    </row>
    <row r="41" spans="2:17" ht="24" customHeight="1" x14ac:dyDescent="0.2">
      <c r="B41" s="88">
        <f t="shared" si="2"/>
        <v>36</v>
      </c>
      <c r="C41" s="99" t="str">
        <f>IF(E41&lt;&gt;"",VLOOKUP($E41,engagés,2,FALSE),"")</f>
        <v/>
      </c>
      <c r="D41" s="99" t="str">
        <f>IF(E41&lt;&gt;"",VLOOKUP($F41,engagés,2,FALSE),"")</f>
        <v/>
      </c>
      <c r="E41" s="141"/>
      <c r="F41" s="100" t="str">
        <f>IF(E41&lt;&gt;"",VLOOKUP($E41,engagés,34,FALSE),"")</f>
        <v/>
      </c>
      <c r="G41" s="82" t="str">
        <f>IF(E41&lt;&gt;"",VLOOKUP($E41,licencies,3,FALSE),"")</f>
        <v/>
      </c>
      <c r="H41" s="83" t="str">
        <f>IF(E41&lt;&gt;"",VLOOKUP($E41,licencies,4,FALSE),"")</f>
        <v/>
      </c>
      <c r="I41" s="73" t="str">
        <f>IF(E41&lt;&gt;"",VLOOKUP($E41,licencies,8,FALSE),"")</f>
        <v/>
      </c>
      <c r="J41" s="84" t="str">
        <f>IF(F41&lt;&gt;"",VLOOKUP($F41,licencies,3,FALSE),"")</f>
        <v/>
      </c>
      <c r="K41" s="83" t="str">
        <f>IF(F41&lt;&gt;"",VLOOKUP($F41,licencies,4,FALSE),"")</f>
        <v/>
      </c>
      <c r="L41" s="73" t="str">
        <f>IF(F41&lt;&gt;"",VLOOKUP($F41,licencies,8,FALSE),"")</f>
        <v/>
      </c>
      <c r="M41" s="85" t="str">
        <f>IF(J41&lt;&gt;"",+I41+L41,"")</f>
        <v/>
      </c>
      <c r="N41" s="76" t="str">
        <f>IF(E41&lt;&gt;"",VLOOKUP($E41,licencies,9,FALSE),"")</f>
        <v/>
      </c>
      <c r="O41" s="86" t="str">
        <f>IF(F41&lt;&gt;"",VLOOKUP($F41,licencies,9,FALSE),"")</f>
        <v/>
      </c>
      <c r="P41" s="77" t="str">
        <f>IF(J41&lt;&gt;"",RANK(M41,M$4:M$68),"")</f>
        <v/>
      </c>
      <c r="Q41" s="78" t="str">
        <f t="shared" si="4"/>
        <v/>
      </c>
    </row>
    <row r="42" spans="2:17" ht="24" customHeight="1" x14ac:dyDescent="0.2">
      <c r="B42" s="88">
        <f t="shared" si="2"/>
        <v>37</v>
      </c>
      <c r="C42" s="99" t="str">
        <f>IF(E42&lt;&gt;"",VLOOKUP($E42,engagés,2,FALSE),"")</f>
        <v/>
      </c>
      <c r="D42" s="99" t="str">
        <f>IF(E42&lt;&gt;"",VLOOKUP($F42,engagés,2,FALSE),"")</f>
        <v/>
      </c>
      <c r="E42" s="141"/>
      <c r="F42" s="100" t="str">
        <f>IF(E42&lt;&gt;"",VLOOKUP($E42,engagés,34,FALSE),"")</f>
        <v/>
      </c>
      <c r="G42" s="82" t="str">
        <f>IF(E42&lt;&gt;"",VLOOKUP($E42,licencies,3,FALSE),"")</f>
        <v/>
      </c>
      <c r="H42" s="83" t="str">
        <f>IF(E42&lt;&gt;"",VLOOKUP($E42,licencies,4,FALSE),"")</f>
        <v/>
      </c>
      <c r="I42" s="73" t="str">
        <f>IF(E42&lt;&gt;"",VLOOKUP($E42,licencies,8,FALSE),"")</f>
        <v/>
      </c>
      <c r="J42" s="84" t="str">
        <f>IF(F42&lt;&gt;"",VLOOKUP($F42,licencies,3,FALSE),"")</f>
        <v/>
      </c>
      <c r="K42" s="83" t="str">
        <f>IF(F42&lt;&gt;"",VLOOKUP($F42,licencies,4,FALSE),"")</f>
        <v/>
      </c>
      <c r="L42" s="73" t="str">
        <f>IF(F42&lt;&gt;"",VLOOKUP($F42,licencies,8,FALSE),"")</f>
        <v/>
      </c>
      <c r="M42" s="85" t="str">
        <f>IF(J42&lt;&gt;"",+I42+L42,"")</f>
        <v/>
      </c>
      <c r="N42" s="76" t="str">
        <f>IF(E42&lt;&gt;"",VLOOKUP($E42,licencies,9,FALSE),"")</f>
        <v/>
      </c>
      <c r="O42" s="86" t="str">
        <f>IF(F42&lt;&gt;"",VLOOKUP($F42,licencies,9,FALSE),"")</f>
        <v/>
      </c>
      <c r="P42" s="77" t="str">
        <f>IF(J42&lt;&gt;"",RANK(M42,M$4:M$68),"")</f>
        <v/>
      </c>
      <c r="Q42" s="78" t="str">
        <f t="shared" si="4"/>
        <v/>
      </c>
    </row>
    <row r="43" spans="2:17" ht="24" customHeight="1" x14ac:dyDescent="0.2">
      <c r="B43" s="88">
        <f t="shared" si="2"/>
        <v>38</v>
      </c>
      <c r="C43" s="99" t="str">
        <f>IF(E43&lt;&gt;"",VLOOKUP($E43,engagés,2,FALSE),"")</f>
        <v/>
      </c>
      <c r="D43" s="99" t="str">
        <f>IF(E43&lt;&gt;"",VLOOKUP($F43,engagés,2,FALSE),"")</f>
        <v/>
      </c>
      <c r="E43" s="141"/>
      <c r="F43" s="100" t="str">
        <f>IF(E43&lt;&gt;"",VLOOKUP($E43,engagés,34,FALSE),"")</f>
        <v/>
      </c>
      <c r="G43" s="82" t="str">
        <f>IF(E43&lt;&gt;"",VLOOKUP($E43,licencies,3,FALSE),"")</f>
        <v/>
      </c>
      <c r="H43" s="83" t="str">
        <f>IF(E43&lt;&gt;"",VLOOKUP($E43,licencies,4,FALSE),"")</f>
        <v/>
      </c>
      <c r="I43" s="73" t="str">
        <f>IF(E43&lt;&gt;"",VLOOKUP($E43,licencies,8,FALSE),"")</f>
        <v/>
      </c>
      <c r="J43" s="84" t="str">
        <f>IF(F43&lt;&gt;"",VLOOKUP($F43,licencies,3,FALSE),"")</f>
        <v/>
      </c>
      <c r="K43" s="83" t="str">
        <f>IF(F43&lt;&gt;"",VLOOKUP($F43,licencies,4,FALSE),"")</f>
        <v/>
      </c>
      <c r="L43" s="73" t="str">
        <f>IF(F43&lt;&gt;"",VLOOKUP($F43,licencies,8,FALSE),"")</f>
        <v/>
      </c>
      <c r="M43" s="85" t="str">
        <f>IF(J43&lt;&gt;"",+I43+L43,"")</f>
        <v/>
      </c>
      <c r="N43" s="76" t="str">
        <f>IF(E43&lt;&gt;"",VLOOKUP($E43,licencies,9,FALSE),"")</f>
        <v/>
      </c>
      <c r="O43" s="86" t="str">
        <f>IF(F43&lt;&gt;"",VLOOKUP($F43,licencies,9,FALSE),"")</f>
        <v/>
      </c>
      <c r="P43" s="77" t="str">
        <f>IF(J43&lt;&gt;"",RANK(M43,M$4:M$68),"")</f>
        <v/>
      </c>
      <c r="Q43" s="78" t="str">
        <f t="shared" si="4"/>
        <v/>
      </c>
    </row>
    <row r="44" spans="2:17" ht="24" customHeight="1" x14ac:dyDescent="0.2">
      <c r="B44" s="88">
        <f t="shared" si="2"/>
        <v>39</v>
      </c>
      <c r="C44" s="99" t="str">
        <f>IF(E44&lt;&gt;"",VLOOKUP($E44,engagés,2,FALSE),"")</f>
        <v/>
      </c>
      <c r="D44" s="99" t="str">
        <f>IF(E44&lt;&gt;"",VLOOKUP($F44,engagés,2,FALSE),"")</f>
        <v/>
      </c>
      <c r="E44" s="141"/>
      <c r="F44" s="100" t="str">
        <f>IF(E44&lt;&gt;"",VLOOKUP($E44,engagés,34,FALSE),"")</f>
        <v/>
      </c>
      <c r="G44" s="82" t="str">
        <f>IF(E44&lt;&gt;"",VLOOKUP($E44,licencies,3,FALSE),"")</f>
        <v/>
      </c>
      <c r="H44" s="83" t="str">
        <f>IF(E44&lt;&gt;"",VLOOKUP($E44,licencies,4,FALSE),"")</f>
        <v/>
      </c>
      <c r="I44" s="73" t="str">
        <f>IF(E44&lt;&gt;"",VLOOKUP($E44,licencies,8,FALSE),"")</f>
        <v/>
      </c>
      <c r="J44" s="84" t="str">
        <f>IF(F44&lt;&gt;"",VLOOKUP($F44,licencies,3,FALSE),"")</f>
        <v/>
      </c>
      <c r="K44" s="83" t="str">
        <f>IF(F44&lt;&gt;"",VLOOKUP($F44,licencies,4,FALSE),"")</f>
        <v/>
      </c>
      <c r="L44" s="73" t="str">
        <f>IF(F44&lt;&gt;"",VLOOKUP($F44,licencies,8,FALSE),"")</f>
        <v/>
      </c>
      <c r="M44" s="85" t="str">
        <f>IF(J44&lt;&gt;"",+I44+L44,"")</f>
        <v/>
      </c>
      <c r="N44" s="76" t="str">
        <f>IF(E44&lt;&gt;"",VLOOKUP($E44,licencies,9,FALSE),"")</f>
        <v/>
      </c>
      <c r="O44" s="86" t="str">
        <f>IF(F44&lt;&gt;"",VLOOKUP($F44,licencies,9,FALSE),"")</f>
        <v/>
      </c>
      <c r="P44" s="77" t="str">
        <f>IF(J44&lt;&gt;"",RANK(M44,M$4:M$68),"")</f>
        <v/>
      </c>
      <c r="Q44" s="78" t="str">
        <f t="shared" si="4"/>
        <v/>
      </c>
    </row>
    <row r="45" spans="2:17" ht="24" customHeight="1" x14ac:dyDescent="0.2">
      <c r="B45" s="88">
        <f t="shared" si="2"/>
        <v>40</v>
      </c>
      <c r="C45" s="99" t="str">
        <f>IF(E45&lt;&gt;"",VLOOKUP($E45,engagés,2,FALSE),"")</f>
        <v/>
      </c>
      <c r="D45" s="99" t="str">
        <f>IF(E45&lt;&gt;"",VLOOKUP($F45,engagés,2,FALSE),"")</f>
        <v/>
      </c>
      <c r="E45" s="141"/>
      <c r="F45" s="100" t="str">
        <f>IF(E45&lt;&gt;"",VLOOKUP($E45,engagés,34,FALSE),"")</f>
        <v/>
      </c>
      <c r="G45" s="82" t="str">
        <f>IF(E45&lt;&gt;"",VLOOKUP($E45,licencies,3,FALSE),"")</f>
        <v/>
      </c>
      <c r="H45" s="83" t="str">
        <f>IF(E45&lt;&gt;"",VLOOKUP($E45,licencies,4,FALSE),"")</f>
        <v/>
      </c>
      <c r="I45" s="73" t="str">
        <f>IF(E45&lt;&gt;"",VLOOKUP($E45,licencies,8,FALSE),"")</f>
        <v/>
      </c>
      <c r="J45" s="84" t="str">
        <f>IF(F45&lt;&gt;"",VLOOKUP($F45,licencies,3,FALSE),"")</f>
        <v/>
      </c>
      <c r="K45" s="83" t="str">
        <f>IF(F45&lt;&gt;"",VLOOKUP($F45,licencies,4,FALSE),"")</f>
        <v/>
      </c>
      <c r="L45" s="73" t="str">
        <f>IF(F45&lt;&gt;"",VLOOKUP($F45,licencies,8,FALSE),"")</f>
        <v/>
      </c>
      <c r="M45" s="85" t="str">
        <f>IF(J45&lt;&gt;"",+I45+L45,"")</f>
        <v/>
      </c>
      <c r="N45" s="76" t="str">
        <f>IF(E45&lt;&gt;"",VLOOKUP($E45,licencies,9,FALSE),"")</f>
        <v/>
      </c>
      <c r="O45" s="86" t="str">
        <f>IF(F45&lt;&gt;"",VLOOKUP($F45,licencies,9,FALSE),"")</f>
        <v/>
      </c>
      <c r="P45" s="77" t="str">
        <f>IF(J45&lt;&gt;"",RANK(M45,M$4:M$68),"")</f>
        <v/>
      </c>
      <c r="Q45" s="78" t="str">
        <f t="shared" si="4"/>
        <v/>
      </c>
    </row>
    <row r="46" spans="2:17" ht="24" customHeight="1" x14ac:dyDescent="0.2">
      <c r="B46" s="88">
        <f t="shared" si="2"/>
        <v>41</v>
      </c>
      <c r="C46" s="99" t="str">
        <f>IF(E46&lt;&gt;"",VLOOKUP($E46,engagés,2,FALSE),"")</f>
        <v/>
      </c>
      <c r="D46" s="99" t="str">
        <f>IF(E46&lt;&gt;"",VLOOKUP($F46,engagés,2,FALSE),"")</f>
        <v/>
      </c>
      <c r="E46" s="141"/>
      <c r="F46" s="100" t="str">
        <f>IF(E46&lt;&gt;"",VLOOKUP($E46,engagés,34,FALSE),"")</f>
        <v/>
      </c>
      <c r="G46" s="82" t="str">
        <f>IF(E46&lt;&gt;"",VLOOKUP($E46,licencies,3,FALSE),"")</f>
        <v/>
      </c>
      <c r="H46" s="83" t="str">
        <f>IF(E46&lt;&gt;"",VLOOKUP($E46,licencies,4,FALSE),"")</f>
        <v/>
      </c>
      <c r="I46" s="73" t="str">
        <f>IF(E46&lt;&gt;"",VLOOKUP($E46,licencies,8,FALSE),"")</f>
        <v/>
      </c>
      <c r="J46" s="84" t="str">
        <f>IF(F46&lt;&gt;"",VLOOKUP($F46,licencies,3,FALSE),"")</f>
        <v/>
      </c>
      <c r="K46" s="83" t="str">
        <f>IF(F46&lt;&gt;"",VLOOKUP($F46,licencies,4,FALSE),"")</f>
        <v/>
      </c>
      <c r="L46" s="73" t="str">
        <f>IF(F46&lt;&gt;"",VLOOKUP($F46,licencies,8,FALSE),"")</f>
        <v/>
      </c>
      <c r="M46" s="85" t="str">
        <f>IF(J46&lt;&gt;"",+I46+L46,"")</f>
        <v/>
      </c>
      <c r="N46" s="76" t="str">
        <f>IF(E46&lt;&gt;"",VLOOKUP($E46,licencies,9,FALSE),"")</f>
        <v/>
      </c>
      <c r="O46" s="86" t="str">
        <f>IF(F46&lt;&gt;"",VLOOKUP($F46,licencies,9,FALSE),"")</f>
        <v/>
      </c>
      <c r="P46" s="77" t="str">
        <f>IF(J46&lt;&gt;"",RANK(M46,M$4:M$68),"")</f>
        <v/>
      </c>
      <c r="Q46" s="78" t="str">
        <f t="shared" si="4"/>
        <v/>
      </c>
    </row>
    <row r="47" spans="2:17" ht="24" customHeight="1" x14ac:dyDescent="0.2">
      <c r="B47" s="88">
        <f t="shared" si="2"/>
        <v>42</v>
      </c>
      <c r="C47" s="99" t="str">
        <f>IF(E47&lt;&gt;"",VLOOKUP($E47,engagés,2,FALSE),"")</f>
        <v/>
      </c>
      <c r="D47" s="99" t="str">
        <f>IF(E47&lt;&gt;"",VLOOKUP($F47,engagés,2,FALSE),"")</f>
        <v/>
      </c>
      <c r="E47" s="141"/>
      <c r="F47" s="100" t="str">
        <f>IF(E47&lt;&gt;"",VLOOKUP($E47,engagés,34,FALSE),"")</f>
        <v/>
      </c>
      <c r="G47" s="82" t="str">
        <f>IF(E47&lt;&gt;"",VLOOKUP($E47,licencies,3,FALSE),"")</f>
        <v/>
      </c>
      <c r="H47" s="83" t="str">
        <f>IF(E47&lt;&gt;"",VLOOKUP($E47,licencies,4,FALSE),"")</f>
        <v/>
      </c>
      <c r="I47" s="73" t="str">
        <f>IF(E47&lt;&gt;"",VLOOKUP($E47,licencies,8,FALSE),"")</f>
        <v/>
      </c>
      <c r="J47" s="84" t="str">
        <f>IF(F47&lt;&gt;"",VLOOKUP($F47,licencies,3,FALSE),"")</f>
        <v/>
      </c>
      <c r="K47" s="83" t="str">
        <f>IF(F47&lt;&gt;"",VLOOKUP($F47,licencies,4,FALSE),"")</f>
        <v/>
      </c>
      <c r="L47" s="73" t="str">
        <f>IF(F47&lt;&gt;"",VLOOKUP($F47,licencies,8,FALSE),"")</f>
        <v/>
      </c>
      <c r="M47" s="85" t="str">
        <f>IF(J47&lt;&gt;"",+I47+L47,"")</f>
        <v/>
      </c>
      <c r="N47" s="76" t="str">
        <f>IF(E47&lt;&gt;"",VLOOKUP($E47,licencies,9,FALSE),"")</f>
        <v/>
      </c>
      <c r="O47" s="86" t="str">
        <f>IF(F47&lt;&gt;"",VLOOKUP($F47,licencies,9,FALSE),"")</f>
        <v/>
      </c>
      <c r="P47" s="77" t="str">
        <f>IF(J47&lt;&gt;"",RANK(M47,M$4:M$68),"")</f>
        <v/>
      </c>
      <c r="Q47" s="78" t="str">
        <f t="shared" si="4"/>
        <v/>
      </c>
    </row>
    <row r="48" spans="2:17" ht="24" customHeight="1" x14ac:dyDescent="0.2">
      <c r="B48" s="88">
        <f t="shared" si="2"/>
        <v>43</v>
      </c>
      <c r="C48" s="99" t="str">
        <f>IF(E48&lt;&gt;"",VLOOKUP($E48,engagés,2,FALSE),"")</f>
        <v/>
      </c>
      <c r="D48" s="99" t="str">
        <f>IF(E48&lt;&gt;"",VLOOKUP($F48,engagés,2,FALSE),"")</f>
        <v/>
      </c>
      <c r="E48" s="141"/>
      <c r="F48" s="100" t="str">
        <f>IF(E48&lt;&gt;"",VLOOKUP($E48,engagés,34,FALSE),"")</f>
        <v/>
      </c>
      <c r="G48" s="82" t="str">
        <f>IF(E48&lt;&gt;"",VLOOKUP($E48,licencies,3,FALSE),"")</f>
        <v/>
      </c>
      <c r="H48" s="83" t="str">
        <f>IF(E48&lt;&gt;"",VLOOKUP($E48,licencies,4,FALSE),"")</f>
        <v/>
      </c>
      <c r="I48" s="73" t="str">
        <f>IF(E48&lt;&gt;"",VLOOKUP($E48,licencies,8,FALSE),"")</f>
        <v/>
      </c>
      <c r="J48" s="84" t="str">
        <f>IF(F48&lt;&gt;"",VLOOKUP($F48,licencies,3,FALSE),"")</f>
        <v/>
      </c>
      <c r="K48" s="83" t="str">
        <f>IF(F48&lt;&gt;"",VLOOKUP($F48,licencies,4,FALSE),"")</f>
        <v/>
      </c>
      <c r="L48" s="73" t="str">
        <f>IF(F48&lt;&gt;"",VLOOKUP($F48,licencies,8,FALSE),"")</f>
        <v/>
      </c>
      <c r="M48" s="85" t="str">
        <f>IF(J48&lt;&gt;"",+I48+L48,"")</f>
        <v/>
      </c>
      <c r="N48" s="76" t="str">
        <f>IF(E48&lt;&gt;"",VLOOKUP($E48,licencies,9,FALSE),"")</f>
        <v/>
      </c>
      <c r="O48" s="86" t="str">
        <f>IF(F48&lt;&gt;"",VLOOKUP($F48,licencies,9,FALSE),"")</f>
        <v/>
      </c>
      <c r="P48" s="77" t="str">
        <f>IF(J48&lt;&gt;"",RANK(M48,M$4:M$68),"")</f>
        <v/>
      </c>
      <c r="Q48" s="78" t="str">
        <f t="shared" si="4"/>
        <v/>
      </c>
    </row>
    <row r="49" spans="2:17" ht="24" customHeight="1" x14ac:dyDescent="0.2">
      <c r="B49" s="88">
        <f t="shared" si="2"/>
        <v>44</v>
      </c>
      <c r="C49" s="99" t="str">
        <f>IF(E49&lt;&gt;"",VLOOKUP($E49,engagés,2,FALSE),"")</f>
        <v/>
      </c>
      <c r="D49" s="99" t="str">
        <f>IF(E49&lt;&gt;"",VLOOKUP($F49,engagés,2,FALSE),"")</f>
        <v/>
      </c>
      <c r="E49" s="141"/>
      <c r="F49" s="100" t="str">
        <f>IF(E49&lt;&gt;"",VLOOKUP($E49,engagés,34,FALSE),"")</f>
        <v/>
      </c>
      <c r="G49" s="82" t="str">
        <f>IF(E49&lt;&gt;"",VLOOKUP($E49,licencies,3,FALSE),"")</f>
        <v/>
      </c>
      <c r="H49" s="83" t="str">
        <f>IF(E49&lt;&gt;"",VLOOKUP($E49,licencies,4,FALSE),"")</f>
        <v/>
      </c>
      <c r="I49" s="73" t="str">
        <f>IF(E49&lt;&gt;"",VLOOKUP($E49,licencies,8,FALSE),"")</f>
        <v/>
      </c>
      <c r="J49" s="84" t="str">
        <f>IF(F49&lt;&gt;"",VLOOKUP($F49,licencies,3,FALSE),"")</f>
        <v/>
      </c>
      <c r="K49" s="83" t="str">
        <f>IF(F49&lt;&gt;"",VLOOKUP($F49,licencies,4,FALSE),"")</f>
        <v/>
      </c>
      <c r="L49" s="73" t="str">
        <f>IF(F49&lt;&gt;"",VLOOKUP($F49,licencies,8,FALSE),"")</f>
        <v/>
      </c>
      <c r="M49" s="85" t="str">
        <f>IF(J49&lt;&gt;"",+I49+L49,"")</f>
        <v/>
      </c>
      <c r="N49" s="76" t="str">
        <f>IF(E49&lt;&gt;"",VLOOKUP($E49,licencies,9,FALSE),"")</f>
        <v/>
      </c>
      <c r="O49" s="86" t="str">
        <f>IF(F49&lt;&gt;"",VLOOKUP($F49,licencies,9,FALSE),"")</f>
        <v/>
      </c>
      <c r="P49" s="77" t="str">
        <f>IF(J49&lt;&gt;"",RANK(M49,M$4:M$68),"")</f>
        <v/>
      </c>
      <c r="Q49" s="78" t="str">
        <f t="shared" si="4"/>
        <v/>
      </c>
    </row>
    <row r="50" spans="2:17" ht="24" customHeight="1" x14ac:dyDescent="0.2">
      <c r="B50" s="88">
        <f t="shared" si="2"/>
        <v>45</v>
      </c>
      <c r="C50" s="99" t="str">
        <f>IF(E50&lt;&gt;"",VLOOKUP($E50,engagés,2,FALSE),"")</f>
        <v/>
      </c>
      <c r="D50" s="99" t="str">
        <f>IF(E50&lt;&gt;"",VLOOKUP($F50,engagés,2,FALSE),"")</f>
        <v/>
      </c>
      <c r="E50" s="141"/>
      <c r="F50" s="100" t="str">
        <f>IF(E50&lt;&gt;"",VLOOKUP($E50,engagés,34,FALSE),"")</f>
        <v/>
      </c>
      <c r="G50" s="82" t="str">
        <f>IF(E50&lt;&gt;"",VLOOKUP($E50,licencies,3,FALSE),"")</f>
        <v/>
      </c>
      <c r="H50" s="83" t="str">
        <f>IF(E50&lt;&gt;"",VLOOKUP($E50,licencies,4,FALSE),"")</f>
        <v/>
      </c>
      <c r="I50" s="73" t="str">
        <f>IF(E50&lt;&gt;"",VLOOKUP($E50,licencies,8,FALSE),"")</f>
        <v/>
      </c>
      <c r="J50" s="84" t="str">
        <f>IF(F50&lt;&gt;"",VLOOKUP($F50,licencies,3,FALSE),"")</f>
        <v/>
      </c>
      <c r="K50" s="83" t="str">
        <f>IF(F50&lt;&gt;"",VLOOKUP($F50,licencies,4,FALSE),"")</f>
        <v/>
      </c>
      <c r="L50" s="73" t="str">
        <f>IF(F50&lt;&gt;"",VLOOKUP($F50,licencies,8,FALSE),"")</f>
        <v/>
      </c>
      <c r="M50" s="85" t="str">
        <f>IF(J50&lt;&gt;"",+I50+L50,"")</f>
        <v/>
      </c>
      <c r="N50" s="76" t="str">
        <f>IF(E50&lt;&gt;"",VLOOKUP($E50,licencies,9,FALSE),"")</f>
        <v/>
      </c>
      <c r="O50" s="86" t="str">
        <f>IF(F50&lt;&gt;"",VLOOKUP($F50,licencies,9,FALSE),"")</f>
        <v/>
      </c>
      <c r="P50" s="77" t="str">
        <f>IF(J50&lt;&gt;"",RANK(M50,M$4:M$68),"")</f>
        <v/>
      </c>
      <c r="Q50" s="78" t="str">
        <f t="shared" si="4"/>
        <v/>
      </c>
    </row>
    <row r="51" spans="2:17" ht="24" customHeight="1" x14ac:dyDescent="0.2">
      <c r="B51" s="88">
        <f t="shared" si="2"/>
        <v>46</v>
      </c>
      <c r="C51" s="99" t="str">
        <f>IF(E51&lt;&gt;"",VLOOKUP($E51,engagés,2,FALSE),"")</f>
        <v/>
      </c>
      <c r="D51" s="99" t="str">
        <f>IF(E51&lt;&gt;"",VLOOKUP($F51,engagés,2,FALSE),"")</f>
        <v/>
      </c>
      <c r="E51" s="141"/>
      <c r="F51" s="100" t="str">
        <f>IF(E51&lt;&gt;"",VLOOKUP($E51,engagés,34,FALSE),"")</f>
        <v/>
      </c>
      <c r="G51" s="82" t="str">
        <f>IF(E51&lt;&gt;"",VLOOKUP($E51,licencies,3,FALSE),"")</f>
        <v/>
      </c>
      <c r="H51" s="83" t="str">
        <f>IF(E51&lt;&gt;"",VLOOKUP($E51,licencies,4,FALSE),"")</f>
        <v/>
      </c>
      <c r="I51" s="73" t="str">
        <f>IF(E51&lt;&gt;"",VLOOKUP($E51,licencies,8,FALSE),"")</f>
        <v/>
      </c>
      <c r="J51" s="84" t="str">
        <f>IF(F51&lt;&gt;"",VLOOKUP($F51,licencies,3,FALSE),"")</f>
        <v/>
      </c>
      <c r="K51" s="83" t="str">
        <f>IF(F51&lt;&gt;"",VLOOKUP($F51,licencies,4,FALSE),"")</f>
        <v/>
      </c>
      <c r="L51" s="73" t="str">
        <f>IF(F51&lt;&gt;"",VLOOKUP($F51,licencies,8,FALSE),"")</f>
        <v/>
      </c>
      <c r="M51" s="85" t="str">
        <f>IF(J51&lt;&gt;"",+I51+L51,"")</f>
        <v/>
      </c>
      <c r="N51" s="76" t="str">
        <f>IF(E51&lt;&gt;"",VLOOKUP($E51,licencies,9,FALSE),"")</f>
        <v/>
      </c>
      <c r="O51" s="86" t="str">
        <f>IF(F51&lt;&gt;"",VLOOKUP($F51,licencies,9,FALSE),"")</f>
        <v/>
      </c>
      <c r="P51" s="77" t="str">
        <f>IF(J51&lt;&gt;"",RANK(M51,M$4:M$68),"")</f>
        <v/>
      </c>
      <c r="Q51" s="78" t="str">
        <f t="shared" si="4"/>
        <v/>
      </c>
    </row>
    <row r="52" spans="2:17" ht="24" customHeight="1" x14ac:dyDescent="0.2">
      <c r="B52" s="88">
        <f t="shared" si="2"/>
        <v>47</v>
      </c>
      <c r="C52" s="99" t="str">
        <f>IF(E52&lt;&gt;"",VLOOKUP($E52,engagés,2,FALSE),"")</f>
        <v/>
      </c>
      <c r="D52" s="99" t="str">
        <f>IF(E52&lt;&gt;"",VLOOKUP($F52,engagés,2,FALSE),"")</f>
        <v/>
      </c>
      <c r="E52" s="141"/>
      <c r="F52" s="100" t="str">
        <f>IF(E52&lt;&gt;"",VLOOKUP($E52,engagés,34,FALSE),"")</f>
        <v/>
      </c>
      <c r="G52" s="82" t="str">
        <f>IF(E52&lt;&gt;"",VLOOKUP($E52,licencies,3,FALSE),"")</f>
        <v/>
      </c>
      <c r="H52" s="83" t="str">
        <f>IF(E52&lt;&gt;"",VLOOKUP($E52,licencies,4,FALSE),"")</f>
        <v/>
      </c>
      <c r="I52" s="73" t="str">
        <f>IF(E52&lt;&gt;"",VLOOKUP($E52,licencies,8,FALSE),"")</f>
        <v/>
      </c>
      <c r="J52" s="84" t="str">
        <f>IF(F52&lt;&gt;"",VLOOKUP($F52,licencies,3,FALSE),"")</f>
        <v/>
      </c>
      <c r="K52" s="83" t="str">
        <f>IF(F52&lt;&gt;"",VLOOKUP($F52,licencies,4,FALSE),"")</f>
        <v/>
      </c>
      <c r="L52" s="73" t="str">
        <f>IF(F52&lt;&gt;"",VLOOKUP($F52,licencies,8,FALSE),"")</f>
        <v/>
      </c>
      <c r="M52" s="85" t="str">
        <f>IF(J52&lt;&gt;"",+I52+L52,"")</f>
        <v/>
      </c>
      <c r="N52" s="76" t="str">
        <f>IF(E52&lt;&gt;"",VLOOKUP($E52,licencies,9,FALSE),"")</f>
        <v/>
      </c>
      <c r="O52" s="86" t="str">
        <f>IF(F52&lt;&gt;"",VLOOKUP($F52,licencies,9,FALSE),"")</f>
        <v/>
      </c>
      <c r="P52" s="77" t="str">
        <f>IF(J52&lt;&gt;"",RANK(M52,M$4:M$68),"")</f>
        <v/>
      </c>
      <c r="Q52" s="78" t="str">
        <f t="shared" si="4"/>
        <v/>
      </c>
    </row>
    <row r="53" spans="2:17" ht="24" customHeight="1" x14ac:dyDescent="0.2">
      <c r="B53" s="88">
        <f t="shared" si="2"/>
        <v>48</v>
      </c>
      <c r="C53" s="99" t="str">
        <f>IF(E53&lt;&gt;"",VLOOKUP($E53,engagés,2,FALSE),"")</f>
        <v/>
      </c>
      <c r="D53" s="99" t="str">
        <f>IF(E53&lt;&gt;"",VLOOKUP($F53,engagés,2,FALSE),"")</f>
        <v/>
      </c>
      <c r="E53" s="141"/>
      <c r="F53" s="100" t="str">
        <f>IF(E53&lt;&gt;"",VLOOKUP($E53,engagés,34,FALSE),"")</f>
        <v/>
      </c>
      <c r="G53" s="82" t="str">
        <f>IF(E53&lt;&gt;"",VLOOKUP($E53,licencies,3,FALSE),"")</f>
        <v/>
      </c>
      <c r="H53" s="83" t="str">
        <f>IF(E53&lt;&gt;"",VLOOKUP($E53,licencies,4,FALSE),"")</f>
        <v/>
      </c>
      <c r="I53" s="73" t="str">
        <f>IF(E53&lt;&gt;"",VLOOKUP($E53,licencies,8,FALSE),"")</f>
        <v/>
      </c>
      <c r="J53" s="84" t="str">
        <f>IF(F53&lt;&gt;"",VLOOKUP($F53,licencies,3,FALSE),"")</f>
        <v/>
      </c>
      <c r="K53" s="83" t="str">
        <f>IF(F53&lt;&gt;"",VLOOKUP($F53,licencies,4,FALSE),"")</f>
        <v/>
      </c>
      <c r="L53" s="73" t="str">
        <f>IF(F53&lt;&gt;"",VLOOKUP($F53,licencies,8,FALSE),"")</f>
        <v/>
      </c>
      <c r="M53" s="85" t="str">
        <f>IF(J53&lt;&gt;"",+I53+L53,"")</f>
        <v/>
      </c>
      <c r="N53" s="76" t="str">
        <f>IF(E53&lt;&gt;"",VLOOKUP($E53,licencies,9,FALSE),"")</f>
        <v/>
      </c>
      <c r="O53" s="86" t="str">
        <f>IF(F53&lt;&gt;"",VLOOKUP($F53,licencies,9,FALSE),"")</f>
        <v/>
      </c>
      <c r="P53" s="77" t="str">
        <f>IF(J53&lt;&gt;"",RANK(M53,M$4:M$68),"")</f>
        <v/>
      </c>
      <c r="Q53" s="78" t="str">
        <f t="shared" si="4"/>
        <v/>
      </c>
    </row>
    <row r="54" spans="2:17" ht="24" customHeight="1" x14ac:dyDescent="0.2">
      <c r="B54" s="88">
        <f t="shared" si="2"/>
        <v>49</v>
      </c>
      <c r="C54" s="99" t="str">
        <f>IF(E54&lt;&gt;"",VLOOKUP($E54,engagés,2,FALSE),"")</f>
        <v/>
      </c>
      <c r="D54" s="99" t="str">
        <f>IF(E54&lt;&gt;"",VLOOKUP($F54,engagés,2,FALSE),"")</f>
        <v/>
      </c>
      <c r="E54" s="141"/>
      <c r="F54" s="100" t="str">
        <f>IF(E54&lt;&gt;"",VLOOKUP($E54,engagés,34,FALSE),"")</f>
        <v/>
      </c>
      <c r="G54" s="82" t="str">
        <f>IF(E54&lt;&gt;"",VLOOKUP($E54,licencies,3,FALSE),"")</f>
        <v/>
      </c>
      <c r="H54" s="83" t="str">
        <f>IF(E54&lt;&gt;"",VLOOKUP($E54,licencies,4,FALSE),"")</f>
        <v/>
      </c>
      <c r="I54" s="73" t="str">
        <f>IF(E54&lt;&gt;"",VLOOKUP($E54,licencies,8,FALSE),"")</f>
        <v/>
      </c>
      <c r="J54" s="84" t="str">
        <f>IF(F54&lt;&gt;"",VLOOKUP($F54,licencies,3,FALSE),"")</f>
        <v/>
      </c>
      <c r="K54" s="83" t="str">
        <f>IF(F54&lt;&gt;"",VLOOKUP($F54,licencies,4,FALSE),"")</f>
        <v/>
      </c>
      <c r="L54" s="73" t="str">
        <f>IF(F54&lt;&gt;"",VLOOKUP($F54,licencies,8,FALSE),"")</f>
        <v/>
      </c>
      <c r="M54" s="85" t="str">
        <f>IF(J54&lt;&gt;"",+I54+L54,"")</f>
        <v/>
      </c>
      <c r="N54" s="76" t="str">
        <f>IF(E54&lt;&gt;"",VLOOKUP($E54,licencies,9,FALSE),"")</f>
        <v/>
      </c>
      <c r="O54" s="86" t="str">
        <f>IF(F54&lt;&gt;"",VLOOKUP($F54,licencies,9,FALSE),"")</f>
        <v/>
      </c>
      <c r="P54" s="77" t="str">
        <f>IF(J54&lt;&gt;"",RANK(M54,M$4:M$68),"")</f>
        <v/>
      </c>
      <c r="Q54" s="78" t="str">
        <f t="shared" si="4"/>
        <v/>
      </c>
    </row>
    <row r="55" spans="2:17" ht="24" customHeight="1" x14ac:dyDescent="0.2">
      <c r="B55" s="88">
        <f t="shared" si="2"/>
        <v>50</v>
      </c>
      <c r="C55" s="99" t="str">
        <f>IF(E55&lt;&gt;"",VLOOKUP($E55,engagés,2,FALSE),"")</f>
        <v/>
      </c>
      <c r="D55" s="99" t="str">
        <f>IF(E55&lt;&gt;"",VLOOKUP($F55,engagés,2,FALSE),"")</f>
        <v/>
      </c>
      <c r="E55" s="141"/>
      <c r="F55" s="100" t="str">
        <f>IF(E55&lt;&gt;"",VLOOKUP($E55,engagés,34,FALSE),"")</f>
        <v/>
      </c>
      <c r="G55" s="82" t="str">
        <f>IF(E55&lt;&gt;"",VLOOKUP($E55,licencies,3,FALSE),"")</f>
        <v/>
      </c>
      <c r="H55" s="83" t="str">
        <f>IF(E55&lt;&gt;"",VLOOKUP($E55,licencies,4,FALSE),"")</f>
        <v/>
      </c>
      <c r="I55" s="73" t="str">
        <f>IF(E55&lt;&gt;"",VLOOKUP($E55,licencies,8,FALSE),"")</f>
        <v/>
      </c>
      <c r="J55" s="84" t="str">
        <f>IF(F55&lt;&gt;"",VLOOKUP($F55,licencies,3,FALSE),"")</f>
        <v/>
      </c>
      <c r="K55" s="83" t="str">
        <f>IF(F55&lt;&gt;"",VLOOKUP($F55,licencies,4,FALSE),"")</f>
        <v/>
      </c>
      <c r="L55" s="73" t="str">
        <f>IF(F55&lt;&gt;"",VLOOKUP($F55,licencies,8,FALSE),"")</f>
        <v/>
      </c>
      <c r="M55" s="85" t="str">
        <f>IF(J55&lt;&gt;"",+I55+L55,"")</f>
        <v/>
      </c>
      <c r="N55" s="76" t="str">
        <f>IF(E55&lt;&gt;"",VLOOKUP($E55,licencies,9,FALSE),"")</f>
        <v/>
      </c>
      <c r="O55" s="86" t="str">
        <f>IF(F55&lt;&gt;"",VLOOKUP($F55,licencies,9,FALSE),"")</f>
        <v/>
      </c>
      <c r="P55" s="77" t="str">
        <f>IF(J55&lt;&gt;"",RANK(M55,M$4:M$68),"")</f>
        <v/>
      </c>
      <c r="Q55" s="78" t="str">
        <f t="shared" si="4"/>
        <v/>
      </c>
    </row>
    <row r="56" spans="2:17" ht="24" customHeight="1" x14ac:dyDescent="0.2">
      <c r="B56" s="88">
        <f t="shared" si="2"/>
        <v>51</v>
      </c>
      <c r="C56" s="99" t="str">
        <f>IF(E56&lt;&gt;"",VLOOKUP($E56,engagés,2,FALSE),"")</f>
        <v/>
      </c>
      <c r="D56" s="99" t="str">
        <f>IF(E56&lt;&gt;"",VLOOKUP($F56,engagés,2,FALSE),"")</f>
        <v/>
      </c>
      <c r="E56" s="141"/>
      <c r="F56" s="100" t="str">
        <f>IF(E56&lt;&gt;"",VLOOKUP($E56,engagés,34,FALSE),"")</f>
        <v/>
      </c>
      <c r="G56" s="82" t="str">
        <f>IF(E56&lt;&gt;"",VLOOKUP($E56,licencies,3,FALSE),"")</f>
        <v/>
      </c>
      <c r="H56" s="83" t="str">
        <f>IF(E56&lt;&gt;"",VLOOKUP($E56,licencies,4,FALSE),"")</f>
        <v/>
      </c>
      <c r="I56" s="73" t="str">
        <f>IF(E56&lt;&gt;"",VLOOKUP($E56,licencies,8,FALSE),"")</f>
        <v/>
      </c>
      <c r="J56" s="84" t="str">
        <f>IF(F56&lt;&gt;"",VLOOKUP($F56,licencies,3,FALSE),"")</f>
        <v/>
      </c>
      <c r="K56" s="83" t="str">
        <f>IF(F56&lt;&gt;"",VLOOKUP($F56,licencies,4,FALSE),"")</f>
        <v/>
      </c>
      <c r="L56" s="73" t="str">
        <f>IF(F56&lt;&gt;"",VLOOKUP($F56,licencies,8,FALSE),"")</f>
        <v/>
      </c>
      <c r="M56" s="85" t="str">
        <f>IF(J56&lt;&gt;"",+I56+L56,"")</f>
        <v/>
      </c>
      <c r="N56" s="76" t="str">
        <f>IF(E56&lt;&gt;"",VLOOKUP($E56,licencies,9,FALSE),"")</f>
        <v/>
      </c>
      <c r="O56" s="86" t="str">
        <f>IF(F56&lt;&gt;"",VLOOKUP($F56,licencies,9,FALSE),"")</f>
        <v/>
      </c>
      <c r="P56" s="77" t="str">
        <f>IF(J56&lt;&gt;"",RANK(M56,M$4:M$68),"")</f>
        <v/>
      </c>
      <c r="Q56" s="78" t="str">
        <f t="shared" si="4"/>
        <v/>
      </c>
    </row>
    <row r="57" spans="2:17" ht="24" customHeight="1" x14ac:dyDescent="0.2">
      <c r="B57" s="88">
        <f t="shared" si="2"/>
        <v>52</v>
      </c>
      <c r="C57" s="99" t="str">
        <f>IF(E57&lt;&gt;"",VLOOKUP($E57,engagés,2,FALSE),"")</f>
        <v/>
      </c>
      <c r="D57" s="99" t="str">
        <f>IF(E57&lt;&gt;"",VLOOKUP($F57,engagés,2,FALSE),"")</f>
        <v/>
      </c>
      <c r="E57" s="141"/>
      <c r="F57" s="100" t="str">
        <f>IF(E57&lt;&gt;"",VLOOKUP($E57,engagés,34,FALSE),"")</f>
        <v/>
      </c>
      <c r="G57" s="82" t="str">
        <f>IF(E57&lt;&gt;"",VLOOKUP($E57,licencies,3,FALSE),"")</f>
        <v/>
      </c>
      <c r="H57" s="83" t="str">
        <f>IF(E57&lt;&gt;"",VLOOKUP($E57,licencies,4,FALSE),"")</f>
        <v/>
      </c>
      <c r="I57" s="73" t="str">
        <f>IF(E57&lt;&gt;"",VLOOKUP($E57,licencies,8,FALSE),"")</f>
        <v/>
      </c>
      <c r="J57" s="84" t="str">
        <f>IF(F57&lt;&gt;"",VLOOKUP($F57,licencies,3,FALSE),"")</f>
        <v/>
      </c>
      <c r="K57" s="83" t="str">
        <f>IF(F57&lt;&gt;"",VLOOKUP($F57,licencies,4,FALSE),"")</f>
        <v/>
      </c>
      <c r="L57" s="73" t="str">
        <f>IF(F57&lt;&gt;"",VLOOKUP($F57,licencies,8,FALSE),"")</f>
        <v/>
      </c>
      <c r="M57" s="85" t="str">
        <f>IF(J57&lt;&gt;"",+I57+L57,"")</f>
        <v/>
      </c>
      <c r="N57" s="76" t="str">
        <f>IF(E57&lt;&gt;"",VLOOKUP($E57,licencies,9,FALSE),"")</f>
        <v/>
      </c>
      <c r="O57" s="86" t="str">
        <f>IF(F57&lt;&gt;"",VLOOKUP($F57,licencies,9,FALSE),"")</f>
        <v/>
      </c>
      <c r="P57" s="77" t="str">
        <f>IF(J57&lt;&gt;"",RANK(M57,M$4:M$68),"")</f>
        <v/>
      </c>
      <c r="Q57" s="78" t="str">
        <f t="shared" si="4"/>
        <v/>
      </c>
    </row>
    <row r="58" spans="2:17" ht="24" customHeight="1" x14ac:dyDescent="0.2">
      <c r="B58" s="88">
        <f t="shared" si="2"/>
        <v>53</v>
      </c>
      <c r="C58" s="99" t="str">
        <f>IF(E58&lt;&gt;"",VLOOKUP($E58,engagés,2,FALSE),"")</f>
        <v/>
      </c>
      <c r="D58" s="99" t="str">
        <f>IF(E58&lt;&gt;"",VLOOKUP($F58,engagés,2,FALSE),"")</f>
        <v/>
      </c>
      <c r="E58" s="141"/>
      <c r="F58" s="100" t="str">
        <f>IF(E58&lt;&gt;"",VLOOKUP($E58,engagés,34,FALSE),"")</f>
        <v/>
      </c>
      <c r="G58" s="82" t="str">
        <f>IF(E58&lt;&gt;"",VLOOKUP($E58,licencies,3,FALSE),"")</f>
        <v/>
      </c>
      <c r="H58" s="83" t="str">
        <f>IF(E58&lt;&gt;"",VLOOKUP($E58,licencies,4,FALSE),"")</f>
        <v/>
      </c>
      <c r="I58" s="73" t="str">
        <f>IF(E58&lt;&gt;"",VLOOKUP($E58,licencies,8,FALSE),"")</f>
        <v/>
      </c>
      <c r="J58" s="84" t="str">
        <f>IF(F58&lt;&gt;"",VLOOKUP($F58,licencies,3,FALSE),"")</f>
        <v/>
      </c>
      <c r="K58" s="83" t="str">
        <f>IF(F58&lt;&gt;"",VLOOKUP($F58,licencies,4,FALSE),"")</f>
        <v/>
      </c>
      <c r="L58" s="73" t="str">
        <f>IF(F58&lt;&gt;"",VLOOKUP($F58,licencies,8,FALSE),"")</f>
        <v/>
      </c>
      <c r="M58" s="85" t="str">
        <f>IF(J58&lt;&gt;"",+I58+L58,"")</f>
        <v/>
      </c>
      <c r="N58" s="76" t="str">
        <f>IF(E58&lt;&gt;"",VLOOKUP($E58,licencies,9,FALSE),"")</f>
        <v/>
      </c>
      <c r="O58" s="86" t="str">
        <f>IF(F58&lt;&gt;"",VLOOKUP($F58,licencies,9,FALSE),"")</f>
        <v/>
      </c>
      <c r="P58" s="77" t="str">
        <f>IF(J58&lt;&gt;"",RANK(M58,M$4:M$68),"")</f>
        <v/>
      </c>
      <c r="Q58" s="78" t="str">
        <f t="shared" si="4"/>
        <v/>
      </c>
    </row>
    <row r="59" spans="2:17" ht="24" customHeight="1" x14ac:dyDescent="0.2">
      <c r="B59" s="88">
        <f t="shared" si="2"/>
        <v>54</v>
      </c>
      <c r="C59" s="99" t="str">
        <f>IF(E59&lt;&gt;"",VLOOKUP($E59,engagés,2,FALSE),"")</f>
        <v/>
      </c>
      <c r="D59" s="99" t="str">
        <f>IF(E59&lt;&gt;"",VLOOKUP($F59,engagés,2,FALSE),"")</f>
        <v/>
      </c>
      <c r="E59" s="141"/>
      <c r="F59" s="100" t="str">
        <f>IF(E59&lt;&gt;"",VLOOKUP($E59,engagés,34,FALSE),"")</f>
        <v/>
      </c>
      <c r="G59" s="82" t="str">
        <f>IF(E59&lt;&gt;"",VLOOKUP($E59,licencies,3,FALSE),"")</f>
        <v/>
      </c>
      <c r="H59" s="83" t="str">
        <f>IF(E59&lt;&gt;"",VLOOKUP($E59,licencies,4,FALSE),"")</f>
        <v/>
      </c>
      <c r="I59" s="73" t="str">
        <f>IF(E59&lt;&gt;"",VLOOKUP($E59,licencies,8,FALSE),"")</f>
        <v/>
      </c>
      <c r="J59" s="84" t="str">
        <f>IF(F59&lt;&gt;"",VLOOKUP($F59,licencies,3,FALSE),"")</f>
        <v/>
      </c>
      <c r="K59" s="83" t="str">
        <f>IF(F59&lt;&gt;"",VLOOKUP($F59,licencies,4,FALSE),"")</f>
        <v/>
      </c>
      <c r="L59" s="73" t="str">
        <f>IF(F59&lt;&gt;"",VLOOKUP($F59,licencies,8,FALSE),"")</f>
        <v/>
      </c>
      <c r="M59" s="85" t="str">
        <f>IF(J59&lt;&gt;"",+I59+L59,"")</f>
        <v/>
      </c>
      <c r="N59" s="76" t="str">
        <f>IF(E59&lt;&gt;"",VLOOKUP($E59,licencies,9,FALSE),"")</f>
        <v/>
      </c>
      <c r="O59" s="86" t="str">
        <f>IF(F59&lt;&gt;"",VLOOKUP($F59,licencies,9,FALSE),"")</f>
        <v/>
      </c>
      <c r="P59" s="77" t="str">
        <f>IF(J59&lt;&gt;"",RANK(M59,M$4:M$68),"")</f>
        <v/>
      </c>
      <c r="Q59" s="78" t="str">
        <f t="shared" si="4"/>
        <v/>
      </c>
    </row>
    <row r="60" spans="2:17" ht="24" customHeight="1" x14ac:dyDescent="0.2">
      <c r="B60" s="88">
        <f t="shared" si="2"/>
        <v>55</v>
      </c>
      <c r="C60" s="99" t="str">
        <f>IF(E60&lt;&gt;"",VLOOKUP($E60,engagés,2,FALSE),"")</f>
        <v/>
      </c>
      <c r="D60" s="99" t="str">
        <f>IF(E60&lt;&gt;"",VLOOKUP($F60,engagés,2,FALSE),"")</f>
        <v/>
      </c>
      <c r="E60" s="141"/>
      <c r="F60" s="100" t="str">
        <f>IF(E60&lt;&gt;"",VLOOKUP($E60,engagés,34,FALSE),"")</f>
        <v/>
      </c>
      <c r="G60" s="82" t="str">
        <f>IF(E60&lt;&gt;"",VLOOKUP($E60,licencies,3,FALSE),"")</f>
        <v/>
      </c>
      <c r="H60" s="83" t="str">
        <f>IF(E60&lt;&gt;"",VLOOKUP($E60,licencies,4,FALSE),"")</f>
        <v/>
      </c>
      <c r="I60" s="73" t="str">
        <f>IF(E60&lt;&gt;"",VLOOKUP($E60,licencies,8,FALSE),"")</f>
        <v/>
      </c>
      <c r="J60" s="84" t="str">
        <f>IF(F60&lt;&gt;"",VLOOKUP($F60,licencies,3,FALSE),"")</f>
        <v/>
      </c>
      <c r="K60" s="83" t="str">
        <f>IF(F60&lt;&gt;"",VLOOKUP($F60,licencies,4,FALSE),"")</f>
        <v/>
      </c>
      <c r="L60" s="73" t="str">
        <f>IF(F60&lt;&gt;"",VLOOKUP($F60,licencies,8,FALSE),"")</f>
        <v/>
      </c>
      <c r="M60" s="85" t="str">
        <f>IF(J60&lt;&gt;"",+I60+L60,"")</f>
        <v/>
      </c>
      <c r="N60" s="76" t="str">
        <f>IF(E60&lt;&gt;"",VLOOKUP($E60,licencies,9,FALSE),"")</f>
        <v/>
      </c>
      <c r="O60" s="86" t="str">
        <f>IF(F60&lt;&gt;"",VLOOKUP($F60,licencies,9,FALSE),"")</f>
        <v/>
      </c>
      <c r="P60" s="77" t="str">
        <f>IF(J60&lt;&gt;"",RANK(M60,M$4:M$68),"")</f>
        <v/>
      </c>
      <c r="Q60" s="78" t="str">
        <f t="shared" si="4"/>
        <v/>
      </c>
    </row>
    <row r="61" spans="2:17" ht="24" customHeight="1" x14ac:dyDescent="0.2">
      <c r="B61" s="88">
        <f t="shared" si="2"/>
        <v>56</v>
      </c>
      <c r="C61" s="99" t="str">
        <f>IF(E61&lt;&gt;"",VLOOKUP($E61,engagés,2,FALSE),"")</f>
        <v/>
      </c>
      <c r="D61" s="99" t="str">
        <f>IF(E61&lt;&gt;"",VLOOKUP($F61,engagés,2,FALSE),"")</f>
        <v/>
      </c>
      <c r="E61" s="141"/>
      <c r="F61" s="100" t="str">
        <f>IF(E61&lt;&gt;"",VLOOKUP($E61,engagés,34,FALSE),"")</f>
        <v/>
      </c>
      <c r="G61" s="82" t="str">
        <f>IF(E61&lt;&gt;"",VLOOKUP($E61,licencies,3,FALSE),"")</f>
        <v/>
      </c>
      <c r="H61" s="83" t="str">
        <f>IF(E61&lt;&gt;"",VLOOKUP($E61,licencies,4,FALSE),"")</f>
        <v/>
      </c>
      <c r="I61" s="73" t="str">
        <f>IF(E61&lt;&gt;"",VLOOKUP($E61,licencies,8,FALSE),"")</f>
        <v/>
      </c>
      <c r="J61" s="84" t="str">
        <f>IF(F61&lt;&gt;"",VLOOKUP($F61,licencies,3,FALSE),"")</f>
        <v/>
      </c>
      <c r="K61" s="83" t="str">
        <f>IF(F61&lt;&gt;"",VLOOKUP($F61,licencies,4,FALSE),"")</f>
        <v/>
      </c>
      <c r="L61" s="73" t="str">
        <f>IF(F61&lt;&gt;"",VLOOKUP($F61,licencies,8,FALSE),"")</f>
        <v/>
      </c>
      <c r="M61" s="85" t="str">
        <f>IF(J61&lt;&gt;"",+I61+L61,"")</f>
        <v/>
      </c>
      <c r="N61" s="76" t="str">
        <f>IF(E61&lt;&gt;"",VLOOKUP($E61,licencies,9,FALSE),"")</f>
        <v/>
      </c>
      <c r="O61" s="86" t="str">
        <f>IF(F61&lt;&gt;"",VLOOKUP($F61,licencies,9,FALSE),"")</f>
        <v/>
      </c>
      <c r="P61" s="77" t="str">
        <f>IF(J61&lt;&gt;"",RANK(M61,M$4:M$68),"")</f>
        <v/>
      </c>
      <c r="Q61" s="78" t="str">
        <f t="shared" si="4"/>
        <v/>
      </c>
    </row>
    <row r="62" spans="2:17" ht="24" customHeight="1" x14ac:dyDescent="0.2">
      <c r="B62" s="88">
        <f t="shared" si="2"/>
        <v>57</v>
      </c>
      <c r="C62" s="99" t="str">
        <f>IF(E62&lt;&gt;"",VLOOKUP($E62,engagés,2,FALSE),"")</f>
        <v/>
      </c>
      <c r="D62" s="99" t="str">
        <f>IF(E62&lt;&gt;"",VLOOKUP($F62,engagés,2,FALSE),"")</f>
        <v/>
      </c>
      <c r="E62" s="141"/>
      <c r="F62" s="100" t="str">
        <f>IF(E62&lt;&gt;"",VLOOKUP($E62,engagés,34,FALSE),"")</f>
        <v/>
      </c>
      <c r="G62" s="82" t="str">
        <f>IF(E62&lt;&gt;"",VLOOKUP($E62,licencies,3,FALSE),"")</f>
        <v/>
      </c>
      <c r="H62" s="83" t="str">
        <f>IF(E62&lt;&gt;"",VLOOKUP($E62,licencies,4,FALSE),"")</f>
        <v/>
      </c>
      <c r="I62" s="73" t="str">
        <f>IF(E62&lt;&gt;"",VLOOKUP($E62,licencies,8,FALSE),"")</f>
        <v/>
      </c>
      <c r="J62" s="84" t="str">
        <f>IF(F62&lt;&gt;"",VLOOKUP($F62,licencies,3,FALSE),"")</f>
        <v/>
      </c>
      <c r="K62" s="83" t="str">
        <f>IF(F62&lt;&gt;"",VLOOKUP($F62,licencies,4,FALSE),"")</f>
        <v/>
      </c>
      <c r="L62" s="73" t="str">
        <f>IF(F62&lt;&gt;"",VLOOKUP($F62,licencies,8,FALSE),"")</f>
        <v/>
      </c>
      <c r="M62" s="85" t="str">
        <f>IF(J62&lt;&gt;"",+I62+L62,"")</f>
        <v/>
      </c>
      <c r="N62" s="76" t="str">
        <f>IF(E62&lt;&gt;"",VLOOKUP($E62,licencies,9,FALSE),"")</f>
        <v/>
      </c>
      <c r="O62" s="86" t="str">
        <f>IF(F62&lt;&gt;"",VLOOKUP($F62,licencies,9,FALSE),"")</f>
        <v/>
      </c>
      <c r="P62" s="77" t="str">
        <f>IF(J62&lt;&gt;"",RANK(M62,M$4:M$68),"")</f>
        <v/>
      </c>
      <c r="Q62" s="78" t="str">
        <f t="shared" si="4"/>
        <v/>
      </c>
    </row>
    <row r="63" spans="2:17" ht="24" customHeight="1" x14ac:dyDescent="0.2">
      <c r="B63" s="88">
        <f t="shared" si="2"/>
        <v>58</v>
      </c>
      <c r="C63" s="99" t="str">
        <f>IF(E63&lt;&gt;"",VLOOKUP($E63,engagés,2,FALSE),"")</f>
        <v/>
      </c>
      <c r="D63" s="99" t="str">
        <f>IF(E63&lt;&gt;"",VLOOKUP($F63,engagés,2,FALSE),"")</f>
        <v/>
      </c>
      <c r="E63" s="141"/>
      <c r="F63" s="100" t="str">
        <f>IF(E63&lt;&gt;"",VLOOKUP($E63,engagés,34,FALSE),"")</f>
        <v/>
      </c>
      <c r="G63" s="82" t="str">
        <f>IF(E63&lt;&gt;"",VLOOKUP($E63,licencies,3,FALSE),"")</f>
        <v/>
      </c>
      <c r="H63" s="83" t="str">
        <f>IF(E63&lt;&gt;"",VLOOKUP($E63,licencies,4,FALSE),"")</f>
        <v/>
      </c>
      <c r="I63" s="73" t="str">
        <f>IF(E63&lt;&gt;"",VLOOKUP($E63,licencies,8,FALSE),"")</f>
        <v/>
      </c>
      <c r="J63" s="84" t="str">
        <f>IF(F63&lt;&gt;"",VLOOKUP($F63,licencies,3,FALSE),"")</f>
        <v/>
      </c>
      <c r="K63" s="83" t="str">
        <f>IF(F63&lt;&gt;"",VLOOKUP($F63,licencies,4,FALSE),"")</f>
        <v/>
      </c>
      <c r="L63" s="73" t="str">
        <f>IF(F63&lt;&gt;"",VLOOKUP($F63,licencies,8,FALSE),"")</f>
        <v/>
      </c>
      <c r="M63" s="85" t="str">
        <f>IF(J63&lt;&gt;"",+I63+L63,"")</f>
        <v/>
      </c>
      <c r="N63" s="76" t="str">
        <f>IF(E63&lt;&gt;"",VLOOKUP($E63,licencies,9,FALSE),"")</f>
        <v/>
      </c>
      <c r="O63" s="86" t="str">
        <f>IF(F63&lt;&gt;"",VLOOKUP($F63,licencies,9,FALSE),"")</f>
        <v/>
      </c>
      <c r="P63" s="77" t="str">
        <f>IF(J63&lt;&gt;"",RANK(M63,M$4:M$68),"")</f>
        <v/>
      </c>
      <c r="Q63" s="78" t="str">
        <f t="shared" si="4"/>
        <v/>
      </c>
    </row>
    <row r="64" spans="2:17" ht="24" customHeight="1" x14ac:dyDescent="0.2">
      <c r="B64" s="88">
        <f t="shared" si="2"/>
        <v>59</v>
      </c>
      <c r="C64" s="99" t="str">
        <f>IF(E64&lt;&gt;"",VLOOKUP($E64,engagés,2,FALSE),"")</f>
        <v/>
      </c>
      <c r="D64" s="99" t="str">
        <f>IF(E64&lt;&gt;"",VLOOKUP($F64,engagés,2,FALSE),"")</f>
        <v/>
      </c>
      <c r="E64" s="141"/>
      <c r="F64" s="100" t="str">
        <f>IF(E64&lt;&gt;"",VLOOKUP($E64,engagés,34,FALSE),"")</f>
        <v/>
      </c>
      <c r="G64" s="82" t="str">
        <f>IF(E64&lt;&gt;"",VLOOKUP($E64,licencies,3,FALSE),"")</f>
        <v/>
      </c>
      <c r="H64" s="83" t="str">
        <f>IF(E64&lt;&gt;"",VLOOKUP($E64,licencies,4,FALSE),"")</f>
        <v/>
      </c>
      <c r="I64" s="73" t="str">
        <f>IF(E64&lt;&gt;"",VLOOKUP($E64,licencies,8,FALSE),"")</f>
        <v/>
      </c>
      <c r="J64" s="84" t="str">
        <f>IF(F64&lt;&gt;"",VLOOKUP($F64,licencies,3,FALSE),"")</f>
        <v/>
      </c>
      <c r="K64" s="83" t="str">
        <f>IF(F64&lt;&gt;"",VLOOKUP($F64,licencies,4,FALSE),"")</f>
        <v/>
      </c>
      <c r="L64" s="73" t="str">
        <f>IF(F64&lt;&gt;"",VLOOKUP($F64,licencies,8,FALSE),"")</f>
        <v/>
      </c>
      <c r="M64" s="85" t="str">
        <f>IF(J64&lt;&gt;"",+I64+L64,"")</f>
        <v/>
      </c>
      <c r="N64" s="76" t="str">
        <f>IF(E64&lt;&gt;"",VLOOKUP($E64,licencies,9,FALSE),"")</f>
        <v/>
      </c>
      <c r="O64" s="86" t="str">
        <f>IF(F64&lt;&gt;"",VLOOKUP($F64,licencies,9,FALSE),"")</f>
        <v/>
      </c>
      <c r="P64" s="77" t="str">
        <f>IF(J64&lt;&gt;"",RANK(M64,M$4:M$68),"")</f>
        <v/>
      </c>
      <c r="Q64" s="78" t="str">
        <f t="shared" si="4"/>
        <v/>
      </c>
    </row>
    <row r="65" spans="2:17" ht="24" customHeight="1" x14ac:dyDescent="0.2">
      <c r="B65" s="88">
        <f t="shared" si="2"/>
        <v>60</v>
      </c>
      <c r="C65" s="99" t="str">
        <f>IF(E65&lt;&gt;"",VLOOKUP($E65,engagés,2,FALSE),"")</f>
        <v/>
      </c>
      <c r="D65" s="99" t="str">
        <f>IF(E65&lt;&gt;"",VLOOKUP($F65,engagés,2,FALSE),"")</f>
        <v/>
      </c>
      <c r="E65" s="141"/>
      <c r="F65" s="100" t="str">
        <f>IF(E65&lt;&gt;"",VLOOKUP($E65,engagés,34,FALSE),"")</f>
        <v/>
      </c>
      <c r="G65" s="82" t="str">
        <f>IF(E65&lt;&gt;"",VLOOKUP($E65,licencies,3,FALSE),"")</f>
        <v/>
      </c>
      <c r="H65" s="83" t="str">
        <f>IF(E65&lt;&gt;"",VLOOKUP($E65,licencies,4,FALSE),"")</f>
        <v/>
      </c>
      <c r="I65" s="73" t="str">
        <f>IF(E65&lt;&gt;"",VLOOKUP($E65,licencies,8,FALSE),"")</f>
        <v/>
      </c>
      <c r="J65" s="84" t="str">
        <f>IF(F65&lt;&gt;"",VLOOKUP($F65,licencies,3,FALSE),"")</f>
        <v/>
      </c>
      <c r="K65" s="83" t="str">
        <f>IF(F65&lt;&gt;"",VLOOKUP($F65,licencies,4,FALSE),"")</f>
        <v/>
      </c>
      <c r="L65" s="73" t="str">
        <f>IF(F65&lt;&gt;"",VLOOKUP($F65,licencies,8,FALSE),"")</f>
        <v/>
      </c>
      <c r="M65" s="85" t="str">
        <f>IF(J65&lt;&gt;"",+I65+L65,"")</f>
        <v/>
      </c>
      <c r="N65" s="76" t="str">
        <f>IF(E65&lt;&gt;"",VLOOKUP($E65,licencies,9,FALSE),"")</f>
        <v/>
      </c>
      <c r="O65" s="86" t="str">
        <f>IF(F65&lt;&gt;"",VLOOKUP($F65,licencies,9,FALSE),"")</f>
        <v/>
      </c>
      <c r="P65" s="77" t="str">
        <f>IF(J65&lt;&gt;"",RANK(M65,M$4:M$68),"")</f>
        <v/>
      </c>
      <c r="Q65" s="78" t="str">
        <f t="shared" si="4"/>
        <v/>
      </c>
    </row>
    <row r="66" spans="2:17" ht="24" customHeight="1" x14ac:dyDescent="0.2">
      <c r="B66" s="88">
        <f t="shared" si="2"/>
        <v>61</v>
      </c>
      <c r="C66" s="99" t="str">
        <f>IF(E66&lt;&gt;"",VLOOKUP($E66,engagés,2,FALSE),"")</f>
        <v/>
      </c>
      <c r="D66" s="99" t="str">
        <f>IF(E66&lt;&gt;"",VLOOKUP($F66,engagés,2,FALSE),"")</f>
        <v/>
      </c>
      <c r="E66" s="141"/>
      <c r="F66" s="100" t="str">
        <f>IF(E66&lt;&gt;"",VLOOKUP($E66,engagés,34,FALSE),"")</f>
        <v/>
      </c>
      <c r="G66" s="82" t="str">
        <f>IF(E66&lt;&gt;"",VLOOKUP($E66,licencies,3,FALSE),"")</f>
        <v/>
      </c>
      <c r="H66" s="83" t="str">
        <f>IF(E66&lt;&gt;"",VLOOKUP($E66,licencies,4,FALSE),"")</f>
        <v/>
      </c>
      <c r="I66" s="73" t="str">
        <f>IF(E66&lt;&gt;"",VLOOKUP($E66,licencies,8,FALSE),"")</f>
        <v/>
      </c>
      <c r="J66" s="84" t="str">
        <f>IF(F66&lt;&gt;"",VLOOKUP($F66,licencies,3,FALSE),"")</f>
        <v/>
      </c>
      <c r="K66" s="83" t="str">
        <f>IF(F66&lt;&gt;"",VLOOKUP($F66,licencies,4,FALSE),"")</f>
        <v/>
      </c>
      <c r="L66" s="73" t="str">
        <f>IF(F66&lt;&gt;"",VLOOKUP($F66,licencies,8,FALSE),"")</f>
        <v/>
      </c>
      <c r="M66" s="85" t="str">
        <f>IF(J66&lt;&gt;"",+I66+L66,"")</f>
        <v/>
      </c>
      <c r="N66" s="76" t="str">
        <f>IF(E66&lt;&gt;"",VLOOKUP($E66,licencies,9,FALSE),"")</f>
        <v/>
      </c>
      <c r="O66" s="86" t="str">
        <f>IF(F66&lt;&gt;"",VLOOKUP($F66,licencies,9,FALSE),"")</f>
        <v/>
      </c>
      <c r="P66" s="77" t="str">
        <f>IF(J66&lt;&gt;"",RANK(M66,M$4:M$68),"")</f>
        <v/>
      </c>
      <c r="Q66" s="78" t="str">
        <f t="shared" si="4"/>
        <v/>
      </c>
    </row>
    <row r="67" spans="2:17" ht="24" customHeight="1" x14ac:dyDescent="0.2">
      <c r="B67" s="88">
        <f t="shared" si="2"/>
        <v>62</v>
      </c>
      <c r="C67" s="99" t="str">
        <f>IF(E67&lt;&gt;"",VLOOKUP($E67,engagés,2,FALSE),"")</f>
        <v/>
      </c>
      <c r="D67" s="99" t="str">
        <f>IF(E67&lt;&gt;"",VLOOKUP($F67,engagés,2,FALSE),"")</f>
        <v/>
      </c>
      <c r="E67" s="141"/>
      <c r="F67" s="100" t="str">
        <f>IF(E67&lt;&gt;"",VLOOKUP($E67,engagés,34,FALSE),"")</f>
        <v/>
      </c>
      <c r="G67" s="82" t="str">
        <f>IF(E67&lt;&gt;"",VLOOKUP($E67,licencies,3,FALSE),"")</f>
        <v/>
      </c>
      <c r="H67" s="83" t="str">
        <f>IF(E67&lt;&gt;"",VLOOKUP($E67,licencies,4,FALSE),"")</f>
        <v/>
      </c>
      <c r="I67" s="73" t="str">
        <f>IF(E67&lt;&gt;"",VLOOKUP($E67,licencies,8,FALSE),"")</f>
        <v/>
      </c>
      <c r="J67" s="84" t="str">
        <f>IF(F67&lt;&gt;"",VLOOKUP($F67,licencies,3,FALSE),"")</f>
        <v/>
      </c>
      <c r="K67" s="83" t="str">
        <f>IF(F67&lt;&gt;"",VLOOKUP($F67,licencies,4,FALSE),"")</f>
        <v/>
      </c>
      <c r="L67" s="73" t="str">
        <f>IF(F67&lt;&gt;"",VLOOKUP($F67,licencies,8,FALSE),"")</f>
        <v/>
      </c>
      <c r="M67" s="85" t="str">
        <f>IF(J67&lt;&gt;"",+I67+L67,"")</f>
        <v/>
      </c>
      <c r="N67" s="76" t="str">
        <f>IF(E67&lt;&gt;"",VLOOKUP($E67,licencies,9,FALSE),"")</f>
        <v/>
      </c>
      <c r="O67" s="86" t="str">
        <f>IF(F67&lt;&gt;"",VLOOKUP($F67,licencies,9,FALSE),"")</f>
        <v/>
      </c>
      <c r="P67" s="77" t="str">
        <f>IF(J67&lt;&gt;"",RANK(M67,M$4:M$68),"")</f>
        <v/>
      </c>
      <c r="Q67" s="78" t="str">
        <f t="shared" si="4"/>
        <v/>
      </c>
    </row>
    <row r="68" spans="2:17" ht="24" customHeight="1" x14ac:dyDescent="0.2">
      <c r="B68" s="88">
        <f t="shared" si="2"/>
        <v>63</v>
      </c>
      <c r="C68" s="99" t="str">
        <f>IF(E68&lt;&gt;"",VLOOKUP($E68,engagés,2,FALSE),"")</f>
        <v/>
      </c>
      <c r="D68" s="99" t="str">
        <f>IF(E68&lt;&gt;"",VLOOKUP($F68,engagés,2,FALSE),"")</f>
        <v/>
      </c>
      <c r="E68" s="141"/>
      <c r="F68" s="100" t="str">
        <f>IF(E68&lt;&gt;"",VLOOKUP($E68,engagés,34,FALSE),"")</f>
        <v/>
      </c>
      <c r="G68" s="82" t="str">
        <f>IF(E68&lt;&gt;"",VLOOKUP($E68,licencies,3,FALSE),"")</f>
        <v/>
      </c>
      <c r="H68" s="83" t="str">
        <f>IF(E68&lt;&gt;"",VLOOKUP($E68,licencies,4,FALSE),"")</f>
        <v/>
      </c>
      <c r="I68" s="73" t="str">
        <f>IF(E68&lt;&gt;"",VLOOKUP($E68,licencies,8,FALSE),"")</f>
        <v/>
      </c>
      <c r="J68" s="84" t="str">
        <f>IF(F68&lt;&gt;"",VLOOKUP($F68,licencies,3,FALSE),"")</f>
        <v/>
      </c>
      <c r="K68" s="83" t="str">
        <f>IF(F68&lt;&gt;"",VLOOKUP($F68,licencies,4,FALSE),"")</f>
        <v/>
      </c>
      <c r="L68" s="73" t="str">
        <f>IF(F68&lt;&gt;"",VLOOKUP($F68,licencies,8,FALSE),"")</f>
        <v/>
      </c>
      <c r="M68" s="85" t="str">
        <f>IF(J68&lt;&gt;"",+I68+L68,"")</f>
        <v/>
      </c>
      <c r="N68" s="76" t="str">
        <f>IF(E68&lt;&gt;"",VLOOKUP($E68,licencies,9,FALSE),"")</f>
        <v/>
      </c>
      <c r="O68" s="86" t="str">
        <f>IF(F68&lt;&gt;"",VLOOKUP($F68,licencies,9,FALSE),"")</f>
        <v/>
      </c>
      <c r="P68" s="77" t="str">
        <f>IF(J68&lt;&gt;"",RANK(M68,M$4:M$68),"")</f>
        <v/>
      </c>
      <c r="Q68" s="78" t="str">
        <f t="shared" si="4"/>
        <v/>
      </c>
    </row>
    <row r="69" spans="2:17" ht="20.100000000000001" customHeight="1" x14ac:dyDescent="0.2">
      <c r="E69" s="119"/>
      <c r="I69" s="89"/>
    </row>
    <row r="70" spans="2:17" ht="20.100000000000001" customHeight="1" x14ac:dyDescent="0.2">
      <c r="E70" s="119"/>
      <c r="I70" s="89"/>
    </row>
    <row r="71" spans="2:17" ht="20.100000000000001" customHeight="1" x14ac:dyDescent="0.2">
      <c r="I71" s="89"/>
    </row>
    <row r="72" spans="2:17" ht="20.100000000000001" customHeight="1" x14ac:dyDescent="0.2">
      <c r="I72" s="89"/>
    </row>
    <row r="73" spans="2:17" ht="20.100000000000001" customHeight="1" x14ac:dyDescent="0.2">
      <c r="I73" s="89"/>
    </row>
    <row r="74" spans="2:17" ht="20.100000000000001" customHeight="1" x14ac:dyDescent="0.2">
      <c r="I74" s="89"/>
    </row>
    <row r="75" spans="2:17" ht="20.100000000000001" customHeight="1" x14ac:dyDescent="0.2">
      <c r="I75" s="89"/>
    </row>
    <row r="76" spans="2:17" ht="20.100000000000001" customHeight="1" x14ac:dyDescent="0.2">
      <c r="I76" s="89"/>
    </row>
    <row r="77" spans="2:17" ht="20.100000000000001" customHeight="1" x14ac:dyDescent="0.2">
      <c r="I77" s="89"/>
    </row>
    <row r="78" spans="2:17" ht="20.100000000000001" customHeight="1" x14ac:dyDescent="0.2">
      <c r="I78" s="89"/>
    </row>
    <row r="79" spans="2:17" ht="20.100000000000001" customHeight="1" x14ac:dyDescent="0.2">
      <c r="I79" s="89"/>
    </row>
    <row r="80" spans="2:17" ht="20.100000000000001" customHeight="1" x14ac:dyDescent="0.2"/>
    <row r="81" ht="20.100000000000001" customHeight="1" x14ac:dyDescent="0.2"/>
    <row r="82" ht="20.100000000000001" customHeight="1" x14ac:dyDescent="0.2"/>
  </sheetData>
  <sheetProtection sort="0"/>
  <sortState ref="C5:P68">
    <sortCondition ref="P5:P68"/>
    <sortCondition descending="1" ref="I5:I68"/>
  </sortState>
  <mergeCells count="4">
    <mergeCell ref="S4:Z4"/>
    <mergeCell ref="G4:H4"/>
    <mergeCell ref="J4:K4"/>
    <mergeCell ref="N4:O4"/>
  </mergeCells>
  <conditionalFormatting sqref="M5:M68">
    <cfRule type="expression" dxfId="9" priority="1" stopIfTrue="1">
      <formula>I5+L5&gt;2400</formula>
    </cfRule>
  </conditionalFormatting>
  <conditionalFormatting sqref="C5:D68 F5:F68">
    <cfRule type="cellIs" dxfId="8" priority="3" stopIfTrue="1" operator="equal">
      <formula>"DEJA SAISI"</formula>
    </cfRule>
  </conditionalFormatting>
  <dataValidations count="3">
    <dataValidation type="custom" allowBlank="1" showInputMessage="1" showErrorMessage="1" errorTitle="numéro de licence déja saisi" error="                  _x000a_               vérifier votre saisie" sqref="E20:E21 E17 E15 E24 E29:E32">
      <formula1>COUNTIF(E:E,E15)=1</formula1>
    </dataValidation>
    <dataValidation type="custom" allowBlank="1" showInputMessage="1" errorTitle="numéro de licence déja saisi" error="                  _x000a_               vérifier votre saisie" sqref="E26 E33:E70">
      <formula1>COUNTIF(E:E,E26)=1</formula1>
    </dataValidation>
    <dataValidation type="custom" allowBlank="1" showInputMessage="1" errorTitle="numéro de licence déja saisi" sqref="E22">
      <formula1>COUNTIF(E:E,E22)=1</formula1>
    </dataValidation>
  </dataValidations>
  <pageMargins left="0.19685039370078741" right="0.19685039370078741" top="0.19685039370078741" bottom="0.19685039370078741" header="0.51181102362204722" footer="0.51181102362204722"/>
  <pageSetup paperSize="9" scale="71" orientation="portrait" r:id="rId1"/>
  <headerFooter alignWithMargins="0"/>
  <customProperties>
    <customPr name="DVSECTIONI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DOUBLE_2400">
                <anchor moveWithCells="1" sizeWithCells="1">
                  <from>
                    <xdr:col>19</xdr:col>
                    <xdr:colOff>409575</xdr:colOff>
                    <xdr:row>6</xdr:row>
                    <xdr:rowOff>161925</xdr:rowOff>
                  </from>
                  <to>
                    <xdr:col>22</xdr:col>
                    <xdr:colOff>142875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9" r:id="rId6" name="Button 3">
              <controlPr defaultSize="0" print="0" autoFill="0" autoPict="0" macro="[0]!Tri_double2400">
                <anchor moveWithCells="1" sizeWithCells="1">
                  <from>
                    <xdr:col>19</xdr:col>
                    <xdr:colOff>409575</xdr:colOff>
                    <xdr:row>9</xdr:row>
                    <xdr:rowOff>161925</xdr:rowOff>
                  </from>
                  <to>
                    <xdr:col>22</xdr:col>
                    <xdr:colOff>142875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 enableFormatConditionsCalculation="0">
    <tabColor rgb="FFFFC000"/>
  </sheetPr>
  <dimension ref="A1:Z87"/>
  <sheetViews>
    <sheetView zoomScale="95" zoomScaleNormal="95" workbookViewId="0">
      <pane ySplit="4" topLeftCell="A5" activePane="bottomLeft" state="frozen"/>
      <selection activeCell="G3" sqref="G3"/>
      <selection pane="bottomLeft" activeCell="C5" sqref="C5:P68"/>
    </sheetView>
  </sheetViews>
  <sheetFormatPr baseColWidth="10" defaultColWidth="10.28515625" defaultRowHeight="12.75" x14ac:dyDescent="0.2"/>
  <cols>
    <col min="1" max="1" width="2.85546875" style="14" customWidth="1"/>
    <col min="2" max="2" width="4.42578125" style="1" customWidth="1"/>
    <col min="3" max="3" width="6" style="2" customWidth="1"/>
    <col min="4" max="4" width="7.42578125" style="2" customWidth="1"/>
    <col min="5" max="5" width="12.7109375" style="1" customWidth="1"/>
    <col min="6" max="6" width="12" style="1" customWidth="1"/>
    <col min="7" max="7" width="16.42578125" style="9" customWidth="1"/>
    <col min="8" max="8" width="8.42578125" style="1" customWidth="1"/>
    <col min="9" max="9" width="8.42578125" style="7" customWidth="1"/>
    <col min="10" max="10" width="16.42578125" style="1" customWidth="1"/>
    <col min="11" max="11" width="11" style="1" bestFit="1" customWidth="1"/>
    <col min="12" max="12" width="8.42578125" style="7" customWidth="1"/>
    <col min="13" max="13" width="10" style="11" customWidth="1"/>
    <col min="14" max="14" width="23.85546875" style="4" customWidth="1"/>
    <col min="15" max="15" width="18.42578125" style="4" customWidth="1"/>
    <col min="16" max="16" width="6.5703125" style="5" bestFit="1" customWidth="1"/>
    <col min="17" max="17" width="20.5703125" style="15" bestFit="1" customWidth="1"/>
    <col min="18" max="16384" width="10.28515625" style="1"/>
  </cols>
  <sheetData>
    <row r="1" spans="1:26" x14ac:dyDescent="0.2">
      <c r="E1" s="116"/>
      <c r="F1" s="144" t="s">
        <v>111</v>
      </c>
    </row>
    <row r="3" spans="1:26" ht="15.75" customHeight="1" x14ac:dyDescent="0.2">
      <c r="A3" s="181"/>
      <c r="B3" s="182" t="s">
        <v>826</v>
      </c>
      <c r="C3" s="177"/>
      <c r="D3" s="177"/>
      <c r="E3" s="177"/>
      <c r="F3" s="177"/>
      <c r="G3" s="177"/>
      <c r="H3" s="177"/>
      <c r="I3" s="177" t="e">
        <f>date_s</f>
        <v>#REF!</v>
      </c>
      <c r="J3" s="177"/>
      <c r="K3" s="177"/>
      <c r="L3" s="177" t="s">
        <v>825</v>
      </c>
      <c r="M3" s="177"/>
      <c r="N3" s="178" t="s">
        <v>47</v>
      </c>
      <c r="O3" s="179">
        <f>COUNTIF(M5:M68,"&gt;1")</f>
        <v>12</v>
      </c>
      <c r="P3" s="183"/>
      <c r="Q3" s="59"/>
    </row>
    <row r="4" spans="1:26" ht="63.75" customHeight="1" x14ac:dyDescent="0.2">
      <c r="A4" s="184"/>
      <c r="B4" s="181"/>
      <c r="C4" s="180" t="s">
        <v>13</v>
      </c>
      <c r="D4" s="185" t="s">
        <v>14</v>
      </c>
      <c r="E4" s="186" t="s">
        <v>32</v>
      </c>
      <c r="F4" s="187" t="s">
        <v>33</v>
      </c>
      <c r="G4" s="188" t="s">
        <v>35</v>
      </c>
      <c r="H4" s="189"/>
      <c r="I4" s="190" t="s">
        <v>5</v>
      </c>
      <c r="J4" s="191" t="s">
        <v>36</v>
      </c>
      <c r="K4" s="189"/>
      <c r="L4" s="190" t="s">
        <v>5</v>
      </c>
      <c r="M4" s="192" t="s">
        <v>42</v>
      </c>
      <c r="N4" s="193" t="s">
        <v>37</v>
      </c>
      <c r="O4" s="194"/>
      <c r="P4" s="195" t="s">
        <v>34</v>
      </c>
      <c r="S4" s="288" t="s">
        <v>23</v>
      </c>
      <c r="T4" s="288"/>
      <c r="U4" s="288"/>
      <c r="V4" s="288"/>
      <c r="W4" s="288"/>
      <c r="X4" s="288"/>
      <c r="Y4" s="288"/>
      <c r="Z4" s="288"/>
    </row>
    <row r="5" spans="1:26" ht="24.95" customHeight="1" x14ac:dyDescent="0.2">
      <c r="A5" s="15"/>
      <c r="B5" s="94">
        <f t="shared" ref="B5:B36" si="0">+B4+1</f>
        <v>1</v>
      </c>
      <c r="C5" s="97">
        <f>IF(E5&lt;&gt;"",VLOOKUP($E5,engagés,2,FALSE),"")</f>
        <v>201</v>
      </c>
      <c r="D5" s="97">
        <f>IF(E5&lt;&gt;"",VLOOKUP($F5,engagés,2,FALSE),"")</f>
        <v>211</v>
      </c>
      <c r="E5" s="141">
        <v>3317413</v>
      </c>
      <c r="F5" s="72">
        <f>IF(E5&lt;&gt;"",VLOOKUP($E5,engagés,31,FALSE),"")</f>
        <v>3338173</v>
      </c>
      <c r="G5" s="72" t="str">
        <f>IF(E5&lt;&gt;"",VLOOKUP($E5,licencies,3,FALSE),"")</f>
        <v>BONNAUD</v>
      </c>
      <c r="H5" s="67" t="str">
        <f>IF(E5&lt;&gt;"",VLOOKUP($E5,licencies,4,FALSE),"")</f>
        <v>Adrien</v>
      </c>
      <c r="I5" s="73">
        <f>IF(E5&lt;&gt;"",VLOOKUP($E5,licencies,8,FALSE),"")</f>
        <v>1902</v>
      </c>
      <c r="J5" s="74" t="str">
        <f>IF(F5&lt;&gt;"",VLOOKUP($F5,licencies,3,FALSE),"")</f>
        <v>KLEIN</v>
      </c>
      <c r="K5" s="67" t="str">
        <f>IF(F5&lt;&gt;"",VLOOKUP($F5,licencies,4,FALSE),"")</f>
        <v>Hugo</v>
      </c>
      <c r="L5" s="73">
        <f>IF(J5&lt;&gt;"",VLOOKUP($F5,licencies,8,FALSE),"")</f>
        <v>1439</v>
      </c>
      <c r="M5" s="75">
        <f>IF(J5&lt;&gt;"",+I5+L5,"")</f>
        <v>3341</v>
      </c>
      <c r="N5" s="76" t="str">
        <f>IF(E5&lt;&gt;"",VLOOKUP($E5,licencies,9,FALSE),"")</f>
        <v>CAM BORDEAUX</v>
      </c>
      <c r="O5" s="76" t="str">
        <f>IF(F5&lt;&gt;"",VLOOKUP($F5,licencies,9,FALSE),"")</f>
        <v>CAM BORDEAUX</v>
      </c>
      <c r="P5" s="77">
        <f>IF(J5&lt;&gt;"",RANK(M5,M$5:M$68),"")</f>
        <v>1</v>
      </c>
      <c r="Q5" s="58" t="str">
        <f t="shared" ref="Q5:Q48" si="1">IF(M5="",IF(I5="","","PAIRE INCOMPLETE"),IF(COUNTIF(E$5:F$68,E5)&gt;1,"DOUBLON DEJA SAISI","PAIRE BONNE"))</f>
        <v>DOUBLON DEJA SAISI</v>
      </c>
    </row>
    <row r="6" spans="1:26" ht="24.95" customHeight="1" x14ac:dyDescent="0.2">
      <c r="A6" s="15"/>
      <c r="B6" s="31">
        <f t="shared" si="0"/>
        <v>2</v>
      </c>
      <c r="C6" s="97">
        <f>IF(E6&lt;&gt;"",VLOOKUP($E6,engagés,2,FALSE),"")</f>
        <v>211</v>
      </c>
      <c r="D6" s="97">
        <f>IF(E6&lt;&gt;"",VLOOKUP($F6,engagés,2,FALSE),"")</f>
        <v>201</v>
      </c>
      <c r="E6" s="141">
        <v>3338173</v>
      </c>
      <c r="F6" s="72">
        <f>IF(E6&lt;&gt;"",VLOOKUP($E6,engagés,31,FALSE),"")</f>
        <v>3317413</v>
      </c>
      <c r="G6" s="72" t="str">
        <f>IF(E6&lt;&gt;"",VLOOKUP($E6,licencies,3,FALSE),"")</f>
        <v>KLEIN</v>
      </c>
      <c r="H6" s="67" t="str">
        <f>IF(E6&lt;&gt;"",VLOOKUP($E6,licencies,4,FALSE),"")</f>
        <v>Hugo</v>
      </c>
      <c r="I6" s="73">
        <f>IF(E6&lt;&gt;"",VLOOKUP($E6,licencies,8,FALSE),"")</f>
        <v>1439</v>
      </c>
      <c r="J6" s="74" t="str">
        <f>IF(F6&lt;&gt;"",VLOOKUP($F6,licencies,3,FALSE),"")</f>
        <v>BONNAUD</v>
      </c>
      <c r="K6" s="67" t="str">
        <f>IF(F6&lt;&gt;"",VLOOKUP($F6,licencies,4,FALSE),"")</f>
        <v>Adrien</v>
      </c>
      <c r="L6" s="73">
        <f>IF(J6&lt;&gt;"",VLOOKUP($F6,licencies,8,FALSE),"")</f>
        <v>1902</v>
      </c>
      <c r="M6" s="75">
        <f>IF(J6&lt;&gt;"",+I6+L6,"")</f>
        <v>3341</v>
      </c>
      <c r="N6" s="76" t="str">
        <f>IF(E6&lt;&gt;"",VLOOKUP($E6,licencies,9,FALSE),"")</f>
        <v>CAM BORDEAUX</v>
      </c>
      <c r="O6" s="76" t="str">
        <f>IF(F6&lt;&gt;"",VLOOKUP($F6,licencies,9,FALSE),"")</f>
        <v>CAM BORDEAUX</v>
      </c>
      <c r="P6" s="77">
        <f>IF(J6&lt;&gt;"",RANK(M6,M$5:M$68),"")</f>
        <v>1</v>
      </c>
      <c r="Q6" s="58" t="str">
        <f t="shared" si="1"/>
        <v>DOUBLON DEJA SAISI</v>
      </c>
      <c r="T6" s="22" t="s">
        <v>83</v>
      </c>
      <c r="U6" s="15"/>
      <c r="V6" s="15"/>
      <c r="W6" s="15"/>
      <c r="X6" s="15"/>
      <c r="Y6" s="15"/>
      <c r="Z6" s="15"/>
    </row>
    <row r="7" spans="1:26" ht="24.95" customHeight="1" x14ac:dyDescent="0.2">
      <c r="A7" s="15"/>
      <c r="B7" s="31">
        <f t="shared" si="0"/>
        <v>3</v>
      </c>
      <c r="C7" s="97">
        <f>IF(E7&lt;&gt;"",VLOOKUP($E7,engagés,2,FALSE),"")</f>
        <v>71</v>
      </c>
      <c r="D7" s="97">
        <f>IF(E7&lt;&gt;"",VLOOKUP($F7,engagés,2,FALSE),"")</f>
        <v>212</v>
      </c>
      <c r="E7" s="141">
        <v>3332154</v>
      </c>
      <c r="F7" s="72">
        <f>IF(E7&lt;&gt;"",VLOOKUP($E7,engagés,31,FALSE),"")</f>
        <v>3336361</v>
      </c>
      <c r="G7" s="72" t="str">
        <f>IF(E7&lt;&gt;"",VLOOKUP($E7,licencies,3,FALSE),"")</f>
        <v>GIREAU</v>
      </c>
      <c r="H7" s="67" t="str">
        <f>IF(E7&lt;&gt;"",VLOOKUP($E7,licencies,4,FALSE),"")</f>
        <v>Arnaud</v>
      </c>
      <c r="I7" s="73">
        <f>IF(E7&lt;&gt;"",VLOOKUP($E7,licencies,8,FALSE),"")</f>
        <v>1970</v>
      </c>
      <c r="J7" s="74" t="str">
        <f>IF(F7&lt;&gt;"",VLOOKUP($F7,licencies,3,FALSE),"")</f>
        <v>DUFFAU</v>
      </c>
      <c r="K7" s="67" t="str">
        <f>IF(F7&lt;&gt;"",VLOOKUP($F7,licencies,4,FALSE),"")</f>
        <v>Louis</v>
      </c>
      <c r="L7" s="73">
        <f>IF(J7&lt;&gt;"",VLOOKUP($F7,licencies,8,FALSE),"")</f>
        <v>1353</v>
      </c>
      <c r="M7" s="75">
        <f>IF(J7&lt;&gt;"",+I7+L7,"")</f>
        <v>3323</v>
      </c>
      <c r="N7" s="76" t="str">
        <f>IF(E7&lt;&gt;"",VLOOKUP($E7,licencies,9,FALSE),"")</f>
        <v>CAM BORDEAUX</v>
      </c>
      <c r="O7" s="76" t="str">
        <f>IF(F7&lt;&gt;"",VLOOKUP($F7,licencies,9,FALSE),"")</f>
        <v>CAM BORDEAUX</v>
      </c>
      <c r="P7" s="77">
        <f>IF(J7&lt;&gt;"",RANK(M7,M$5:M$68),"")</f>
        <v>3</v>
      </c>
      <c r="Q7" s="58" t="str">
        <f t="shared" si="1"/>
        <v>DOUBLON DEJA SAISI</v>
      </c>
    </row>
    <row r="8" spans="1:26" ht="24.95" customHeight="1" x14ac:dyDescent="0.2">
      <c r="A8" s="15"/>
      <c r="B8" s="31">
        <f t="shared" si="0"/>
        <v>4</v>
      </c>
      <c r="C8" s="97">
        <f>IF(E8&lt;&gt;"",VLOOKUP($E8,engagés,2,FALSE),"")</f>
        <v>212</v>
      </c>
      <c r="D8" s="97">
        <f>IF(E8&lt;&gt;"",VLOOKUP($F8,engagés,2,FALSE),"")</f>
        <v>71</v>
      </c>
      <c r="E8" s="141">
        <v>3336361</v>
      </c>
      <c r="F8" s="72">
        <f>IF(E8&lt;&gt;"",VLOOKUP($E8,engagés,31,FALSE),"")</f>
        <v>3332154</v>
      </c>
      <c r="G8" s="72" t="str">
        <f>IF(E8&lt;&gt;"",VLOOKUP($E8,licencies,3,FALSE),"")</f>
        <v>DUFFAU</v>
      </c>
      <c r="H8" s="67" t="str">
        <f>IF(E8&lt;&gt;"",VLOOKUP($E8,licencies,4,FALSE),"")</f>
        <v>Louis</v>
      </c>
      <c r="I8" s="73">
        <f>IF(E8&lt;&gt;"",VLOOKUP($E8,licencies,8,FALSE),"")</f>
        <v>1353</v>
      </c>
      <c r="J8" s="74" t="str">
        <f>IF(F8&lt;&gt;"",VLOOKUP($F8,licencies,3,FALSE),"")</f>
        <v>GIREAU</v>
      </c>
      <c r="K8" s="67" t="str">
        <f>IF(F8&lt;&gt;"",VLOOKUP($F8,licencies,4,FALSE),"")</f>
        <v>Arnaud</v>
      </c>
      <c r="L8" s="73">
        <f>IF(J8&lt;&gt;"",VLOOKUP($F8,licencies,8,FALSE),"")</f>
        <v>1970</v>
      </c>
      <c r="M8" s="75">
        <f>IF(J8&lt;&gt;"",+I8+L8,"")</f>
        <v>3323</v>
      </c>
      <c r="N8" s="76" t="str">
        <f>IF(E8&lt;&gt;"",VLOOKUP($E8,licencies,9,FALSE),"")</f>
        <v>CAM BORDEAUX</v>
      </c>
      <c r="O8" s="76" t="str">
        <f>IF(F8&lt;&gt;"",VLOOKUP($F8,licencies,9,FALSE),"")</f>
        <v>CAM BORDEAUX</v>
      </c>
      <c r="P8" s="77">
        <f>IF(J8&lt;&gt;"",RANK(M8,M$5:M$68),"")</f>
        <v>3</v>
      </c>
      <c r="Q8" s="58" t="str">
        <f t="shared" si="1"/>
        <v>DOUBLON DEJA SAISI</v>
      </c>
    </row>
    <row r="9" spans="1:26" ht="24.95" customHeight="1" x14ac:dyDescent="0.2">
      <c r="A9" s="15"/>
      <c r="B9" s="31">
        <f t="shared" si="0"/>
        <v>5</v>
      </c>
      <c r="C9" s="97">
        <f>IF(E9&lt;&gt;"",VLOOKUP($E9,engagés,2,FALSE),"")</f>
        <v>65</v>
      </c>
      <c r="D9" s="97">
        <f>IF(E9&lt;&gt;"",VLOOKUP($F9,engagés,2,FALSE),"")</f>
        <v>94</v>
      </c>
      <c r="E9" s="141" t="s">
        <v>838</v>
      </c>
      <c r="F9" s="72">
        <f>IF(E9&lt;&gt;"",VLOOKUP($E9,engagés,31,FALSE),"")</f>
        <v>3338475</v>
      </c>
      <c r="G9" s="72" t="str">
        <f>IF(E9&lt;&gt;"",VLOOKUP($E9,licencies,3,FALSE),"")</f>
        <v>FREITAG</v>
      </c>
      <c r="H9" s="67" t="str">
        <f>IF(E9&lt;&gt;"",VLOOKUP($E9,licencies,4,FALSE),"")</f>
        <v>Paul</v>
      </c>
      <c r="I9" s="73">
        <f>IF(E9&lt;&gt;"",VLOOKUP($E9,licencies,8,FALSE),"")</f>
        <v>2450</v>
      </c>
      <c r="J9" s="74" t="str">
        <f>IF(F9&lt;&gt;"",VLOOKUP($F9,licencies,3,FALSE),"")</f>
        <v>KLEIN</v>
      </c>
      <c r="K9" s="67" t="str">
        <f>IF(F9&lt;&gt;"",VLOOKUP($F9,licencies,4,FALSE),"")</f>
        <v>Cyril</v>
      </c>
      <c r="L9" s="73">
        <f>IF(J9&lt;&gt;"",VLOOKUP($F9,licencies,8,FALSE),"")</f>
        <v>846</v>
      </c>
      <c r="M9" s="75">
        <f>IF(J9&lt;&gt;"",+I9+L9,"")</f>
        <v>3296</v>
      </c>
      <c r="N9" s="76" t="str">
        <f>IF(E9&lt;&gt;"",VLOOKUP($E9,licencies,9,FALSE),"")</f>
        <v>CAM BORDEAUX</v>
      </c>
      <c r="O9" s="76" t="str">
        <f>IF(F9&lt;&gt;"",VLOOKUP($F9,licencies,9,FALSE),"")</f>
        <v>CAM BORDEAUX</v>
      </c>
      <c r="P9" s="77">
        <f>IF(J9&lt;&gt;"",RANK(M9,M$5:M$68),"")</f>
        <v>5</v>
      </c>
      <c r="Q9" s="58" t="str">
        <f t="shared" si="1"/>
        <v>DOUBLON DEJA SAISI</v>
      </c>
    </row>
    <row r="10" spans="1:26" ht="24.95" customHeight="1" x14ac:dyDescent="0.2">
      <c r="A10" s="15"/>
      <c r="B10" s="31">
        <f t="shared" si="0"/>
        <v>6</v>
      </c>
      <c r="C10" s="97">
        <f>IF(E10&lt;&gt;"",VLOOKUP($E10,engagés,2,FALSE),"")</f>
        <v>94</v>
      </c>
      <c r="D10" s="97">
        <f>IF(E10&lt;&gt;"",VLOOKUP($F10,engagés,2,FALSE),"")</f>
        <v>65</v>
      </c>
      <c r="E10" s="141">
        <v>3338475</v>
      </c>
      <c r="F10" s="72" t="str">
        <f>IF(E10&lt;&gt;"",VLOOKUP($E10,engagés,31,FALSE),"")</f>
        <v>L103</v>
      </c>
      <c r="G10" s="72" t="str">
        <f>IF(E10&lt;&gt;"",VLOOKUP($E10,licencies,3,FALSE),"")</f>
        <v>KLEIN</v>
      </c>
      <c r="H10" s="67" t="str">
        <f>IF(E10&lt;&gt;"",VLOOKUP($E10,licencies,4,FALSE),"")</f>
        <v>Cyril</v>
      </c>
      <c r="I10" s="73">
        <f>IF(E10&lt;&gt;"",VLOOKUP($E10,licencies,8,FALSE),"")</f>
        <v>846</v>
      </c>
      <c r="J10" s="74" t="str">
        <f>IF(F10&lt;&gt;"",VLOOKUP($F10,licencies,3,FALSE),"")</f>
        <v>FREITAG</v>
      </c>
      <c r="K10" s="67" t="str">
        <f>IF(F10&lt;&gt;"",VLOOKUP($F10,licencies,4,FALSE),"")</f>
        <v>Paul</v>
      </c>
      <c r="L10" s="73">
        <f>IF(J10&lt;&gt;"",VLOOKUP($F10,licencies,8,FALSE),"")</f>
        <v>2450</v>
      </c>
      <c r="M10" s="75">
        <f>IF(J10&lt;&gt;"",+I10+L10,"")</f>
        <v>3296</v>
      </c>
      <c r="N10" s="76" t="str">
        <f>IF(E10&lt;&gt;"",VLOOKUP($E10,licencies,9,FALSE),"")</f>
        <v>CAM BORDEAUX</v>
      </c>
      <c r="O10" s="76" t="str">
        <f>IF(F10&lt;&gt;"",VLOOKUP($F10,licencies,9,FALSE),"")</f>
        <v>CAM BORDEAUX</v>
      </c>
      <c r="P10" s="77">
        <f>IF(J10&lt;&gt;"",RANK(M10,M$5:M$68),"")</f>
        <v>5</v>
      </c>
      <c r="Q10" s="58" t="str">
        <f t="shared" si="1"/>
        <v>DOUBLON DEJA SAISI</v>
      </c>
    </row>
    <row r="11" spans="1:26" ht="24.95" customHeight="1" x14ac:dyDescent="0.2">
      <c r="A11" s="15"/>
      <c r="B11" s="31">
        <f t="shared" si="0"/>
        <v>7</v>
      </c>
      <c r="C11" s="97">
        <f>IF(E11&lt;&gt;"",VLOOKUP($E11,engagés,2,FALSE),"")</f>
        <v>17</v>
      </c>
      <c r="D11" s="97">
        <f>IF(E11&lt;&gt;"",VLOOKUP($F11,engagés,2,FALSE),"")</f>
        <v>5</v>
      </c>
      <c r="E11" s="141">
        <v>3335783</v>
      </c>
      <c r="F11" s="72">
        <f>IF(E11&lt;&gt;"",VLOOKUP($E11,engagés,31,FALSE),"")</f>
        <v>3333122</v>
      </c>
      <c r="G11" s="72" t="str">
        <f>IF(E11&lt;&gt;"",VLOOKUP($E11,licencies,3,FALSE),"")</f>
        <v>BENARD</v>
      </c>
      <c r="H11" s="67" t="str">
        <f>IF(E11&lt;&gt;"",VLOOKUP($E11,licencies,4,FALSE),"")</f>
        <v>Tristan</v>
      </c>
      <c r="I11" s="73">
        <f>IF(E11&lt;&gt;"",VLOOKUP($E11,licencies,8,FALSE),"")</f>
        <v>807</v>
      </c>
      <c r="J11" s="74" t="str">
        <f>IF(F11&lt;&gt;"",VLOOKUP($F11,licencies,3,FALSE),"")</f>
        <v>ANGHELIDI</v>
      </c>
      <c r="K11" s="67" t="str">
        <f>IF(F11&lt;&gt;"",VLOOKUP($F11,licencies,4,FALSE),"")</f>
        <v>Cyril</v>
      </c>
      <c r="L11" s="73">
        <f>IF(J11&lt;&gt;"",VLOOKUP($F11,licencies,8,FALSE),"")</f>
        <v>641</v>
      </c>
      <c r="M11" s="75">
        <f>IF(J11&lt;&gt;"",+I11+L11,"")</f>
        <v>1448</v>
      </c>
      <c r="N11" s="76" t="str">
        <f>IF(E11&lt;&gt;"",VLOOKUP($E11,licencies,9,FALSE),"")</f>
        <v>CAM BORDEAUX</v>
      </c>
      <c r="O11" s="76" t="str">
        <f>IF(F11&lt;&gt;"",VLOOKUP($F11,licencies,9,FALSE),"")</f>
        <v>CAM BORDEAUX</v>
      </c>
      <c r="P11" s="77">
        <f>IF(J11&lt;&gt;"",RANK(M11,M$5:M$68),"")</f>
        <v>7</v>
      </c>
      <c r="Q11" s="58" t="str">
        <f t="shared" si="1"/>
        <v>DOUBLON DEJA SAISI</v>
      </c>
    </row>
    <row r="12" spans="1:26" ht="24.95" customHeight="1" x14ac:dyDescent="0.2">
      <c r="A12" s="15"/>
      <c r="B12" s="31">
        <f t="shared" si="0"/>
        <v>8</v>
      </c>
      <c r="C12" s="97">
        <f>IF(E12&lt;&gt;"",VLOOKUP($E12,engagés,2,FALSE),"")</f>
        <v>5</v>
      </c>
      <c r="D12" s="97">
        <f>IF(E12&lt;&gt;"",VLOOKUP($F12,engagés,2,FALSE),"")</f>
        <v>17</v>
      </c>
      <c r="E12" s="141">
        <v>3333122</v>
      </c>
      <c r="F12" s="72">
        <f>IF(E12&lt;&gt;"",VLOOKUP($E12,engagés,31,FALSE),"")</f>
        <v>3335783</v>
      </c>
      <c r="G12" s="72" t="str">
        <f>IF(E12&lt;&gt;"",VLOOKUP($E12,licencies,3,FALSE),"")</f>
        <v>ANGHELIDI</v>
      </c>
      <c r="H12" s="67" t="str">
        <f>IF(E12&lt;&gt;"",VLOOKUP($E12,licencies,4,FALSE),"")</f>
        <v>Cyril</v>
      </c>
      <c r="I12" s="73">
        <f>IF(E12&lt;&gt;"",VLOOKUP($E12,licencies,8,FALSE),"")</f>
        <v>641</v>
      </c>
      <c r="J12" s="74" t="str">
        <f>IF(F12&lt;&gt;"",VLOOKUP($F12,licencies,3,FALSE),"")</f>
        <v>BENARD</v>
      </c>
      <c r="K12" s="67" t="str">
        <f>IF(F12&lt;&gt;"",VLOOKUP($F12,licencies,4,FALSE),"")</f>
        <v>Tristan</v>
      </c>
      <c r="L12" s="73">
        <f>IF(J12&lt;&gt;"",VLOOKUP($F12,licencies,8,FALSE),"")</f>
        <v>807</v>
      </c>
      <c r="M12" s="75">
        <f>IF(J12&lt;&gt;"",+I12+L12,"")</f>
        <v>1448</v>
      </c>
      <c r="N12" s="76" t="str">
        <f>IF(E12&lt;&gt;"",VLOOKUP($E12,licencies,9,FALSE),"")</f>
        <v>CAM BORDEAUX</v>
      </c>
      <c r="O12" s="76" t="str">
        <f>IF(F12&lt;&gt;"",VLOOKUP($F12,licencies,9,FALSE),"")</f>
        <v>CAM BORDEAUX</v>
      </c>
      <c r="P12" s="77">
        <f>IF(J12&lt;&gt;"",RANK(M12,M$5:M$68),"")</f>
        <v>7</v>
      </c>
      <c r="Q12" s="58" t="str">
        <f t="shared" si="1"/>
        <v>DOUBLON DEJA SAISI</v>
      </c>
    </row>
    <row r="13" spans="1:26" ht="24.95" customHeight="1" x14ac:dyDescent="0.2">
      <c r="A13" s="15"/>
      <c r="B13" s="31">
        <f t="shared" si="0"/>
        <v>9</v>
      </c>
      <c r="C13" s="97">
        <f>IF(E13&lt;&gt;"",VLOOKUP($E13,engagés,2,FALSE),"")</f>
        <v>52</v>
      </c>
      <c r="D13" s="97">
        <f>IF(E13&lt;&gt;"",VLOOKUP($F13,engagés,2,FALSE),"")</f>
        <v>53</v>
      </c>
      <c r="E13" s="141">
        <v>3339022</v>
      </c>
      <c r="F13" s="72">
        <f>IF(E13&lt;&gt;"",VLOOKUP($E13,engagés,31,FALSE),"")</f>
        <v>3338066</v>
      </c>
      <c r="G13" s="72" t="str">
        <f>IF(E13&lt;&gt;"",VLOOKUP($E13,licencies,3,FALSE),"")</f>
        <v>DUBOIS</v>
      </c>
      <c r="H13" s="67" t="str">
        <f>IF(E13&lt;&gt;"",VLOOKUP($E13,licencies,4,FALSE),"")</f>
        <v>Stéphane</v>
      </c>
      <c r="I13" s="73">
        <f>IF(E13&lt;&gt;"",VLOOKUP($E13,licencies,8,FALSE),"")</f>
        <v>830</v>
      </c>
      <c r="J13" s="74" t="str">
        <f>IF(F13&lt;&gt;"",VLOOKUP($F13,licencies,3,FALSE),"")</f>
        <v>DUBOIS</v>
      </c>
      <c r="K13" s="67" t="str">
        <f>IF(F13&lt;&gt;"",VLOOKUP($F13,licencies,4,FALSE),"")</f>
        <v>Léo</v>
      </c>
      <c r="L13" s="73">
        <f>IF(J13&lt;&gt;"",VLOOKUP($F13,licencies,8,FALSE),"")</f>
        <v>599</v>
      </c>
      <c r="M13" s="75">
        <f>IF(J13&lt;&gt;"",+I13+L13,"")</f>
        <v>1429</v>
      </c>
      <c r="N13" s="76" t="str">
        <f>IF(E13&lt;&gt;"",VLOOKUP($E13,licencies,9,FALSE),"")</f>
        <v>CAM BORDEAUX</v>
      </c>
      <c r="O13" s="76" t="str">
        <f>IF(F13&lt;&gt;"",VLOOKUP($F13,licencies,9,FALSE),"")</f>
        <v>CAM BORDEAUX</v>
      </c>
      <c r="P13" s="77">
        <f>IF(J13&lt;&gt;"",RANK(M13,M$5:M$68),"")</f>
        <v>9</v>
      </c>
      <c r="Q13" s="58" t="str">
        <f t="shared" si="1"/>
        <v>DOUBLON DEJA SAISI</v>
      </c>
    </row>
    <row r="14" spans="1:26" ht="24.95" customHeight="1" x14ac:dyDescent="0.2">
      <c r="A14" s="15"/>
      <c r="B14" s="31">
        <f t="shared" si="0"/>
        <v>10</v>
      </c>
      <c r="C14" s="97">
        <f>IF(E14&lt;&gt;"",VLOOKUP($E14,engagés,2,FALSE),"")</f>
        <v>53</v>
      </c>
      <c r="D14" s="97">
        <f>IF(E14&lt;&gt;"",VLOOKUP($F14,engagés,2,FALSE),"")</f>
        <v>52</v>
      </c>
      <c r="E14" s="141">
        <v>3338066</v>
      </c>
      <c r="F14" s="72">
        <f>IF(E14&lt;&gt;"",VLOOKUP($E14,engagés,31,FALSE),"")</f>
        <v>3339022</v>
      </c>
      <c r="G14" s="72" t="str">
        <f>IF(E14&lt;&gt;"",VLOOKUP($E14,licencies,3,FALSE),"")</f>
        <v>DUBOIS</v>
      </c>
      <c r="H14" s="67" t="str">
        <f>IF(E14&lt;&gt;"",VLOOKUP($E14,licencies,4,FALSE),"")</f>
        <v>Léo</v>
      </c>
      <c r="I14" s="73">
        <f>IF(E14&lt;&gt;"",VLOOKUP($E14,licencies,8,FALSE),"")</f>
        <v>599</v>
      </c>
      <c r="J14" s="74" t="str">
        <f>IF(F14&lt;&gt;"",VLOOKUP($F14,licencies,3,FALSE),"")</f>
        <v>DUBOIS</v>
      </c>
      <c r="K14" s="67" t="str">
        <f>IF(F14&lt;&gt;"",VLOOKUP($F14,licencies,4,FALSE),"")</f>
        <v>Stéphane</v>
      </c>
      <c r="L14" s="73">
        <f>IF(J14&lt;&gt;"",VLOOKUP($F14,licencies,8,FALSE),"")</f>
        <v>830</v>
      </c>
      <c r="M14" s="75">
        <f>IF(J14&lt;&gt;"",+I14+L14,"")</f>
        <v>1429</v>
      </c>
      <c r="N14" s="76" t="str">
        <f>IF(E14&lt;&gt;"",VLOOKUP($E14,licencies,9,FALSE),"")</f>
        <v>CAM BORDEAUX</v>
      </c>
      <c r="O14" s="76" t="str">
        <f>IF(F14&lt;&gt;"",VLOOKUP($F14,licencies,9,FALSE),"")</f>
        <v>CAM BORDEAUX</v>
      </c>
      <c r="P14" s="77">
        <f>IF(J14&lt;&gt;"",RANK(M14,M$5:M$68),"")</f>
        <v>9</v>
      </c>
      <c r="Q14" s="58" t="str">
        <f t="shared" si="1"/>
        <v>DOUBLON DEJA SAISI</v>
      </c>
    </row>
    <row r="15" spans="1:26" ht="24.95" customHeight="1" x14ac:dyDescent="0.2">
      <c r="A15" s="15"/>
      <c r="B15" s="31">
        <f t="shared" si="0"/>
        <v>11</v>
      </c>
      <c r="C15" s="97">
        <f>IF(E15&lt;&gt;"",VLOOKUP($E15,engagés,2,FALSE),"")</f>
        <v>100</v>
      </c>
      <c r="D15" s="97">
        <f>IF(E15&lt;&gt;"",VLOOKUP($F15,engagés,2,FALSE),"")</f>
        <v>54</v>
      </c>
      <c r="E15" s="141">
        <v>3333262</v>
      </c>
      <c r="F15" s="72">
        <f>IF(E15&lt;&gt;"",VLOOKUP($E15,engagés,31,FALSE),"")</f>
        <v>3338295</v>
      </c>
      <c r="G15" s="72" t="str">
        <f>IF(E15&lt;&gt;"",VLOOKUP($E15,licencies,3,FALSE),"")</f>
        <v>LAMBERT</v>
      </c>
      <c r="H15" s="67" t="str">
        <f>IF(E15&lt;&gt;"",VLOOKUP($E15,licencies,4,FALSE),"")</f>
        <v>Guillaume</v>
      </c>
      <c r="I15" s="73">
        <f>IF(E15&lt;&gt;"",VLOOKUP($E15,licencies,8,FALSE),"")</f>
        <v>636</v>
      </c>
      <c r="J15" s="74" t="str">
        <f>IF(F15&lt;&gt;"",VLOOKUP($F15,licencies,3,FALSE),"")</f>
        <v>DUBOIS</v>
      </c>
      <c r="K15" s="67" t="str">
        <f>IF(F15&lt;&gt;"",VLOOKUP($F15,licencies,4,FALSE),"")</f>
        <v>Arthur</v>
      </c>
      <c r="L15" s="73">
        <f>IF(J15&lt;&gt;"",VLOOKUP($F15,licencies,8,FALSE),"")</f>
        <v>503</v>
      </c>
      <c r="M15" s="75">
        <f>IF(J15&lt;&gt;"",+I15+L15,"")</f>
        <v>1139</v>
      </c>
      <c r="N15" s="76" t="str">
        <f>IF(E15&lt;&gt;"",VLOOKUP($E15,licencies,9,FALSE),"")</f>
        <v>CAM BORDEAUX</v>
      </c>
      <c r="O15" s="76" t="str">
        <f>IF(F15&lt;&gt;"",VLOOKUP($F15,licencies,9,FALSE),"")</f>
        <v>CAM BORDEAUX</v>
      </c>
      <c r="P15" s="77">
        <f>IF(J15&lt;&gt;"",RANK(M15,M$5:M$68),"")</f>
        <v>11</v>
      </c>
      <c r="Q15" s="58" t="str">
        <f t="shared" si="1"/>
        <v>DOUBLON DEJA SAISI</v>
      </c>
    </row>
    <row r="16" spans="1:26" ht="30" customHeight="1" x14ac:dyDescent="0.2">
      <c r="A16" s="15"/>
      <c r="B16" s="31">
        <f t="shared" si="0"/>
        <v>12</v>
      </c>
      <c r="C16" s="97">
        <f>IF(E16&lt;&gt;"",VLOOKUP($E16,engagés,2,FALSE),"")</f>
        <v>54</v>
      </c>
      <c r="D16" s="97">
        <f>IF(E16&lt;&gt;"",VLOOKUP($F16,engagés,2,FALSE),"")</f>
        <v>100</v>
      </c>
      <c r="E16" s="141">
        <v>3338295</v>
      </c>
      <c r="F16" s="72">
        <f>IF(E16&lt;&gt;"",VLOOKUP($E16,engagés,31,FALSE),"")</f>
        <v>3333262</v>
      </c>
      <c r="G16" s="72" t="str">
        <f>IF(E16&lt;&gt;"",VLOOKUP($E16,licencies,3,FALSE),"")</f>
        <v>DUBOIS</v>
      </c>
      <c r="H16" s="67" t="str">
        <f>IF(E16&lt;&gt;"",VLOOKUP($E16,licencies,4,FALSE),"")</f>
        <v>Arthur</v>
      </c>
      <c r="I16" s="73">
        <f>IF(E16&lt;&gt;"",VLOOKUP($E16,licencies,8,FALSE),"")</f>
        <v>503</v>
      </c>
      <c r="J16" s="74" t="str">
        <f>IF(F16&lt;&gt;"",VLOOKUP($F16,licencies,3,FALSE),"")</f>
        <v>LAMBERT</v>
      </c>
      <c r="K16" s="67" t="str">
        <f>IF(F16&lt;&gt;"",VLOOKUP($F16,licencies,4,FALSE),"")</f>
        <v>Guillaume</v>
      </c>
      <c r="L16" s="73">
        <f>IF(J16&lt;&gt;"",VLOOKUP($F16,licencies,8,FALSE),"")</f>
        <v>636</v>
      </c>
      <c r="M16" s="75">
        <f>IF(J16&lt;&gt;"",+I16+L16,"")</f>
        <v>1139</v>
      </c>
      <c r="N16" s="76" t="str">
        <f>IF(E16&lt;&gt;"",VLOOKUP($E16,licencies,9,FALSE),"")</f>
        <v>CAM BORDEAUX</v>
      </c>
      <c r="O16" s="76" t="str">
        <f>IF(F16&lt;&gt;"",VLOOKUP($F16,licencies,9,FALSE),"")</f>
        <v>CAM BORDEAUX</v>
      </c>
      <c r="P16" s="77">
        <f>IF(J16&lt;&gt;"",RANK(M16,M$5:M$68),"")</f>
        <v>11</v>
      </c>
      <c r="Q16" s="58" t="str">
        <f t="shared" si="1"/>
        <v>DOUBLON DEJA SAISI</v>
      </c>
    </row>
    <row r="17" spans="1:17" ht="24.95" customHeight="1" x14ac:dyDescent="0.2">
      <c r="A17" s="15"/>
      <c r="B17" s="31">
        <f>+B16+1</f>
        <v>13</v>
      </c>
      <c r="C17" s="97" t="str">
        <f>IF(E17&lt;&gt;"",VLOOKUP($E17,engagés,2,FALSE),"")</f>
        <v/>
      </c>
      <c r="D17" s="97" t="str">
        <f>IF(E17&lt;&gt;"",VLOOKUP($F17,engagés,2,FALSE),"")</f>
        <v/>
      </c>
      <c r="E17" s="141"/>
      <c r="F17" s="72" t="str">
        <f>IF(E17&lt;&gt;"",VLOOKUP($E17,engagés,31,FALSE),"")</f>
        <v/>
      </c>
      <c r="G17" s="72" t="str">
        <f>IF(E17&lt;&gt;"",VLOOKUP($E17,licencies,3,FALSE),"")</f>
        <v/>
      </c>
      <c r="H17" s="67" t="str">
        <f>IF(E17&lt;&gt;"",VLOOKUP($E17,licencies,4,FALSE),"")</f>
        <v/>
      </c>
      <c r="I17" s="73" t="str">
        <f>IF(E17&lt;&gt;"",VLOOKUP($E17,licencies,8,FALSE),"")</f>
        <v/>
      </c>
      <c r="J17" s="74" t="str">
        <f>IF(F17&lt;&gt;"",VLOOKUP($F17,licencies,3,FALSE),"")</f>
        <v/>
      </c>
      <c r="K17" s="67" t="str">
        <f>IF(F17&lt;&gt;"",VLOOKUP($F17,licencies,4,FALSE),"")</f>
        <v/>
      </c>
      <c r="L17" s="73" t="str">
        <f>IF(J17&lt;&gt;"",VLOOKUP($F17,licencies,8,FALSE),"")</f>
        <v/>
      </c>
      <c r="M17" s="75" t="str">
        <f>IF(J17&lt;&gt;"",+I17+L17,"")</f>
        <v/>
      </c>
      <c r="N17" s="76" t="str">
        <f>IF(E17&lt;&gt;"",VLOOKUP($E17,licencies,9,FALSE),"")</f>
        <v/>
      </c>
      <c r="O17" s="76" t="str">
        <f>IF(F17&lt;&gt;"",VLOOKUP($F17,licencies,9,FALSE),"")</f>
        <v/>
      </c>
      <c r="P17" s="77" t="str">
        <f>IF(J17&lt;&gt;"",RANK(M17,M$5:M$68),"")</f>
        <v/>
      </c>
      <c r="Q17" s="58" t="str">
        <f t="shared" si="1"/>
        <v/>
      </c>
    </row>
    <row r="18" spans="1:17" ht="24.95" customHeight="1" x14ac:dyDescent="0.2">
      <c r="A18" s="15"/>
      <c r="B18" s="31">
        <f t="shared" si="0"/>
        <v>14</v>
      </c>
      <c r="C18" s="97" t="str">
        <f>IF(E18&lt;&gt;"",VLOOKUP($E18,engagés,2,FALSE),"")</f>
        <v/>
      </c>
      <c r="D18" s="97" t="str">
        <f>IF(E18&lt;&gt;"",VLOOKUP($F18,engagés,2,FALSE),"")</f>
        <v/>
      </c>
      <c r="E18" s="141"/>
      <c r="F18" s="72" t="str">
        <f>IF(E18&lt;&gt;"",VLOOKUP($E18,engagés,31,FALSE),"")</f>
        <v/>
      </c>
      <c r="G18" s="72" t="str">
        <f>IF(E18&lt;&gt;"",VLOOKUP($E18,licencies,3,FALSE),"")</f>
        <v/>
      </c>
      <c r="H18" s="67" t="str">
        <f>IF(E18&lt;&gt;"",VLOOKUP($E18,licencies,4,FALSE),"")</f>
        <v/>
      </c>
      <c r="I18" s="73" t="str">
        <f>IF(E18&lt;&gt;"",VLOOKUP($E18,licencies,8,FALSE),"")</f>
        <v/>
      </c>
      <c r="J18" s="74" t="str">
        <f>IF(F18&lt;&gt;"",VLOOKUP($F18,licencies,3,FALSE),"")</f>
        <v/>
      </c>
      <c r="K18" s="67" t="str">
        <f>IF(F18&lt;&gt;"",VLOOKUP($F18,licencies,4,FALSE),"")</f>
        <v/>
      </c>
      <c r="L18" s="73" t="str">
        <f>IF(J18&lt;&gt;"",VLOOKUP($F18,licencies,8,FALSE),"")</f>
        <v/>
      </c>
      <c r="M18" s="75" t="str">
        <f>IF(J18&lt;&gt;"",+I18+L18,"")</f>
        <v/>
      </c>
      <c r="N18" s="76" t="str">
        <f>IF(E18&lt;&gt;"",VLOOKUP($E18,licencies,9,FALSE),"")</f>
        <v/>
      </c>
      <c r="O18" s="76" t="str">
        <f>IF(F18&lt;&gt;"",VLOOKUP($F18,licencies,9,FALSE),"")</f>
        <v/>
      </c>
      <c r="P18" s="77" t="str">
        <f>IF(J18&lt;&gt;"",RANK(M18,M$5:M$68),"")</f>
        <v/>
      </c>
      <c r="Q18" s="58" t="str">
        <f t="shared" si="1"/>
        <v/>
      </c>
    </row>
    <row r="19" spans="1:17" ht="24.95" customHeight="1" x14ac:dyDescent="0.2">
      <c r="A19" s="15"/>
      <c r="B19" s="31">
        <f t="shared" si="0"/>
        <v>15</v>
      </c>
      <c r="C19" s="97" t="str">
        <f>IF(E19&lt;&gt;"",VLOOKUP($E19,engagés,2,FALSE),"")</f>
        <v/>
      </c>
      <c r="D19" s="97" t="str">
        <f>IF(E19&lt;&gt;"",VLOOKUP($F19,engagés,2,FALSE),"")</f>
        <v/>
      </c>
      <c r="E19" s="141"/>
      <c r="F19" s="72" t="str">
        <f>IF(E19&lt;&gt;"",VLOOKUP($E19,engagés,31,FALSE),"")</f>
        <v/>
      </c>
      <c r="G19" s="72" t="str">
        <f>IF(E19&lt;&gt;"",VLOOKUP($E19,licencies,3,FALSE),"")</f>
        <v/>
      </c>
      <c r="H19" s="67" t="str">
        <f>IF(E19&lt;&gt;"",VLOOKUP($E19,licencies,4,FALSE),"")</f>
        <v/>
      </c>
      <c r="I19" s="73" t="str">
        <f>IF(E19&lt;&gt;"",VLOOKUP($E19,licencies,8,FALSE),"")</f>
        <v/>
      </c>
      <c r="J19" s="74" t="str">
        <f>IF(F19&lt;&gt;"",VLOOKUP($F19,licencies,3,FALSE),"")</f>
        <v/>
      </c>
      <c r="K19" s="67" t="str">
        <f>IF(F19&lt;&gt;"",VLOOKUP($F19,licencies,4,FALSE),"")</f>
        <v/>
      </c>
      <c r="L19" s="73" t="str">
        <f>IF(J19&lt;&gt;"",VLOOKUP($F19,licencies,8,FALSE),"")</f>
        <v/>
      </c>
      <c r="M19" s="75" t="str">
        <f>IF(J19&lt;&gt;"",+I19+L19,"")</f>
        <v/>
      </c>
      <c r="N19" s="76" t="str">
        <f>IF(E19&lt;&gt;"",VLOOKUP($E19,licencies,9,FALSE),"")</f>
        <v/>
      </c>
      <c r="O19" s="76" t="str">
        <f>IF(F19&lt;&gt;"",VLOOKUP($F19,licencies,9,FALSE),"")</f>
        <v/>
      </c>
      <c r="P19" s="77" t="str">
        <f>IF(J19&lt;&gt;"",RANK(M19,M$5:M$68),"")</f>
        <v/>
      </c>
      <c r="Q19" s="58" t="str">
        <f t="shared" si="1"/>
        <v/>
      </c>
    </row>
    <row r="20" spans="1:17" ht="24.95" customHeight="1" x14ac:dyDescent="0.2">
      <c r="A20" s="15"/>
      <c r="B20" s="31">
        <f t="shared" si="0"/>
        <v>16</v>
      </c>
      <c r="C20" s="97" t="str">
        <f>IF(E20&lt;&gt;"",VLOOKUP($E20,engagés,2,FALSE),"")</f>
        <v/>
      </c>
      <c r="D20" s="97" t="str">
        <f>IF(E20&lt;&gt;"",VLOOKUP($F20,engagés,2,FALSE),"")</f>
        <v/>
      </c>
      <c r="E20" s="141"/>
      <c r="F20" s="72" t="str">
        <f>IF(E20&lt;&gt;"",VLOOKUP($E20,engagés,31,FALSE),"")</f>
        <v/>
      </c>
      <c r="G20" s="72" t="str">
        <f>IF(E20&lt;&gt;"",VLOOKUP($E20,licencies,3,FALSE),"")</f>
        <v/>
      </c>
      <c r="H20" s="67" t="str">
        <f>IF(E20&lt;&gt;"",VLOOKUP($E20,licencies,4,FALSE),"")</f>
        <v/>
      </c>
      <c r="I20" s="73" t="str">
        <f>IF(E20&lt;&gt;"",VLOOKUP($E20,licencies,8,FALSE),"")</f>
        <v/>
      </c>
      <c r="J20" s="74" t="str">
        <f>IF(F20&lt;&gt;"",VLOOKUP($F20,licencies,3,FALSE),"")</f>
        <v/>
      </c>
      <c r="K20" s="67" t="str">
        <f>IF(F20&lt;&gt;"",VLOOKUP($F20,licencies,4,FALSE),"")</f>
        <v/>
      </c>
      <c r="L20" s="73" t="str">
        <f>IF(J20&lt;&gt;"",VLOOKUP($F20,licencies,8,FALSE),"")</f>
        <v/>
      </c>
      <c r="M20" s="75" t="str">
        <f>IF(J20&lt;&gt;"",+I20+L20,"")</f>
        <v/>
      </c>
      <c r="N20" s="76" t="str">
        <f>IF(E20&lt;&gt;"",VLOOKUP($E20,licencies,9,FALSE),"")</f>
        <v/>
      </c>
      <c r="O20" s="76" t="str">
        <f>IF(F20&lt;&gt;"",VLOOKUP($F20,licencies,9,FALSE),"")</f>
        <v/>
      </c>
      <c r="P20" s="77" t="str">
        <f>IF(J20&lt;&gt;"",RANK(M20,M$5:M$68),"")</f>
        <v/>
      </c>
      <c r="Q20" s="58" t="str">
        <f t="shared" si="1"/>
        <v/>
      </c>
    </row>
    <row r="21" spans="1:17" ht="24.95" customHeight="1" x14ac:dyDescent="0.2">
      <c r="A21" s="15"/>
      <c r="B21" s="31">
        <f t="shared" si="0"/>
        <v>17</v>
      </c>
      <c r="C21" s="97" t="str">
        <f>IF(E21&lt;&gt;"",VLOOKUP($E21,engagés,2,FALSE),"")</f>
        <v/>
      </c>
      <c r="D21" s="97" t="str">
        <f>IF(E21&lt;&gt;"",VLOOKUP($F21,engagés,2,FALSE),"")</f>
        <v/>
      </c>
      <c r="E21" s="141"/>
      <c r="F21" s="72" t="str">
        <f>IF(E21&lt;&gt;"",VLOOKUP($E21,engagés,31,FALSE),"")</f>
        <v/>
      </c>
      <c r="G21" s="72" t="str">
        <f>IF(E21&lt;&gt;"",VLOOKUP($E21,licencies,3,FALSE),"")</f>
        <v/>
      </c>
      <c r="H21" s="67" t="str">
        <f>IF(E21&lt;&gt;"",VLOOKUP($E21,licencies,4,FALSE),"")</f>
        <v/>
      </c>
      <c r="I21" s="73" t="str">
        <f>IF(E21&lt;&gt;"",VLOOKUP($E21,licencies,8,FALSE),"")</f>
        <v/>
      </c>
      <c r="J21" s="74" t="str">
        <f>IF(F21&lt;&gt;"",VLOOKUP($F21,licencies,3,FALSE),"")</f>
        <v/>
      </c>
      <c r="K21" s="67" t="str">
        <f>IF(F21&lt;&gt;"",VLOOKUP($F21,licencies,4,FALSE),"")</f>
        <v/>
      </c>
      <c r="L21" s="73" t="str">
        <f>IF(J21&lt;&gt;"",VLOOKUP($F21,licencies,8,FALSE),"")</f>
        <v/>
      </c>
      <c r="M21" s="75" t="str">
        <f>IF(J21&lt;&gt;"",+I21+L21,"")</f>
        <v/>
      </c>
      <c r="N21" s="76" t="str">
        <f>IF(E21&lt;&gt;"",VLOOKUP($E21,licencies,9,FALSE),"")</f>
        <v/>
      </c>
      <c r="O21" s="76" t="str">
        <f>IF(F21&lt;&gt;"",VLOOKUP($F21,licencies,9,FALSE),"")</f>
        <v/>
      </c>
      <c r="P21" s="77" t="str">
        <f>IF(J21&lt;&gt;"",RANK(M21,M$5:M$68),"")</f>
        <v/>
      </c>
      <c r="Q21" s="58" t="str">
        <f t="shared" si="1"/>
        <v/>
      </c>
    </row>
    <row r="22" spans="1:17" ht="24.95" customHeight="1" x14ac:dyDescent="0.2">
      <c r="A22" s="15"/>
      <c r="B22" s="31">
        <f t="shared" si="0"/>
        <v>18</v>
      </c>
      <c r="C22" s="97" t="str">
        <f>IF(E22&lt;&gt;"",VLOOKUP($E22,engagés,2,FALSE),"")</f>
        <v/>
      </c>
      <c r="D22" s="97" t="str">
        <f>IF(E22&lt;&gt;"",VLOOKUP($F22,engagés,2,FALSE),"")</f>
        <v/>
      </c>
      <c r="E22" s="141"/>
      <c r="F22" s="72" t="str">
        <f>IF(E22&lt;&gt;"",VLOOKUP($E22,engagés,31,FALSE),"")</f>
        <v/>
      </c>
      <c r="G22" s="72" t="str">
        <f>IF(E22&lt;&gt;"",VLOOKUP($E22,licencies,3,FALSE),"")</f>
        <v/>
      </c>
      <c r="H22" s="67" t="str">
        <f>IF(E22&lt;&gt;"",VLOOKUP($E22,licencies,4,FALSE),"")</f>
        <v/>
      </c>
      <c r="I22" s="73" t="str">
        <f>IF(E22&lt;&gt;"",VLOOKUP($E22,licencies,8,FALSE),"")</f>
        <v/>
      </c>
      <c r="J22" s="74" t="str">
        <f>IF(F22&lt;&gt;"",VLOOKUP($F22,licencies,3,FALSE),"")</f>
        <v/>
      </c>
      <c r="K22" s="67" t="str">
        <f>IF(F22&lt;&gt;"",VLOOKUP($F22,licencies,4,FALSE),"")</f>
        <v/>
      </c>
      <c r="L22" s="73" t="str">
        <f>IF(J22&lt;&gt;"",VLOOKUP($F22,licencies,8,FALSE),"")</f>
        <v/>
      </c>
      <c r="M22" s="75" t="str">
        <f>IF(J22&lt;&gt;"",+I22+L22,"")</f>
        <v/>
      </c>
      <c r="N22" s="76" t="str">
        <f>IF(E22&lt;&gt;"",VLOOKUP($E22,licencies,9,FALSE),"")</f>
        <v/>
      </c>
      <c r="O22" s="76" t="str">
        <f>IF(F22&lt;&gt;"",VLOOKUP($F22,licencies,9,FALSE),"")</f>
        <v/>
      </c>
      <c r="P22" s="77" t="str">
        <f>IF(J22&lt;&gt;"",RANK(M22,M$5:M$68),"")</f>
        <v/>
      </c>
      <c r="Q22" s="58" t="str">
        <f t="shared" si="1"/>
        <v/>
      </c>
    </row>
    <row r="23" spans="1:17" ht="24.95" customHeight="1" x14ac:dyDescent="0.2">
      <c r="A23" s="15"/>
      <c r="B23" s="31">
        <f t="shared" si="0"/>
        <v>19</v>
      </c>
      <c r="C23" s="97" t="str">
        <f>IF(E23&lt;&gt;"",VLOOKUP($E23,engagés,2,FALSE),"")</f>
        <v/>
      </c>
      <c r="D23" s="97" t="str">
        <f>IF(E23&lt;&gt;"",VLOOKUP($F23,engagés,2,FALSE),"")</f>
        <v/>
      </c>
      <c r="E23" s="141"/>
      <c r="F23" s="72" t="str">
        <f>IF(E23&lt;&gt;"",VLOOKUP($E23,engagés,31,FALSE),"")</f>
        <v/>
      </c>
      <c r="G23" s="72" t="str">
        <f>IF(E23&lt;&gt;"",VLOOKUP($E23,licencies,3,FALSE),"")</f>
        <v/>
      </c>
      <c r="H23" s="67" t="str">
        <f>IF(E23&lt;&gt;"",VLOOKUP($E23,licencies,4,FALSE),"")</f>
        <v/>
      </c>
      <c r="I23" s="73" t="str">
        <f>IF(E23&lt;&gt;"",VLOOKUP($E23,licencies,8,FALSE),"")</f>
        <v/>
      </c>
      <c r="J23" s="74" t="str">
        <f>IF(F23&lt;&gt;"",VLOOKUP($F23,licencies,3,FALSE),"")</f>
        <v/>
      </c>
      <c r="K23" s="67" t="str">
        <f>IF(F23&lt;&gt;"",VLOOKUP($F23,licencies,4,FALSE),"")</f>
        <v/>
      </c>
      <c r="L23" s="73" t="str">
        <f>IF(J23&lt;&gt;"",VLOOKUP($F23,licencies,8,FALSE),"")</f>
        <v/>
      </c>
      <c r="M23" s="75" t="str">
        <f>IF(J23&lt;&gt;"",+I23+L23,"")</f>
        <v/>
      </c>
      <c r="N23" s="76" t="str">
        <f>IF(E23&lt;&gt;"",VLOOKUP($E23,licencies,9,FALSE),"")</f>
        <v/>
      </c>
      <c r="O23" s="76" t="str">
        <f>IF(F23&lt;&gt;"",VLOOKUP($F23,licencies,9,FALSE),"")</f>
        <v/>
      </c>
      <c r="P23" s="77" t="str">
        <f>IF(J23&lt;&gt;"",RANK(M23,M$5:M$68),"")</f>
        <v/>
      </c>
      <c r="Q23" s="58" t="str">
        <f t="shared" si="1"/>
        <v/>
      </c>
    </row>
    <row r="24" spans="1:17" ht="24.95" customHeight="1" x14ac:dyDescent="0.2">
      <c r="A24" s="15"/>
      <c r="B24" s="31">
        <f t="shared" si="0"/>
        <v>20</v>
      </c>
      <c r="C24" s="97" t="str">
        <f>IF(E24&lt;&gt;"",VLOOKUP($E24,engagés,2,FALSE),"")</f>
        <v/>
      </c>
      <c r="D24" s="97" t="str">
        <f>IF(E24&lt;&gt;"",VLOOKUP($F24,engagés,2,FALSE),"")</f>
        <v/>
      </c>
      <c r="E24" s="141"/>
      <c r="F24" s="72" t="str">
        <f>IF(E24&lt;&gt;"",VLOOKUP($E24,engagés,31,FALSE),"")</f>
        <v/>
      </c>
      <c r="G24" s="72" t="str">
        <f>IF(E24&lt;&gt;"",VLOOKUP($E24,licencies,3,FALSE),"")</f>
        <v/>
      </c>
      <c r="H24" s="67" t="str">
        <f>IF(E24&lt;&gt;"",VLOOKUP($E24,licencies,4,FALSE),"")</f>
        <v/>
      </c>
      <c r="I24" s="73" t="str">
        <f>IF(E24&lt;&gt;"",VLOOKUP($E24,licencies,8,FALSE),"")</f>
        <v/>
      </c>
      <c r="J24" s="74" t="str">
        <f>IF(F24&lt;&gt;"",VLOOKUP($F24,licencies,3,FALSE),"")</f>
        <v/>
      </c>
      <c r="K24" s="67" t="str">
        <f>IF(F24&lt;&gt;"",VLOOKUP($F24,licencies,4,FALSE),"")</f>
        <v/>
      </c>
      <c r="L24" s="73" t="str">
        <f>IF(J24&lt;&gt;"",VLOOKUP($F24,licencies,8,FALSE),"")</f>
        <v/>
      </c>
      <c r="M24" s="75" t="str">
        <f>IF(J24&lt;&gt;"",+I24+L24,"")</f>
        <v/>
      </c>
      <c r="N24" s="76" t="str">
        <f>IF(E24&lt;&gt;"",VLOOKUP($E24,licencies,9,FALSE),"")</f>
        <v/>
      </c>
      <c r="O24" s="76" t="str">
        <f>IF(F24&lt;&gt;"",VLOOKUP($F24,licencies,9,FALSE),"")</f>
        <v/>
      </c>
      <c r="P24" s="77" t="str">
        <f>IF(J24&lt;&gt;"",RANK(M24,M$5:M$68),"")</f>
        <v/>
      </c>
      <c r="Q24" s="58" t="str">
        <f t="shared" si="1"/>
        <v/>
      </c>
    </row>
    <row r="25" spans="1:17" ht="24.95" customHeight="1" x14ac:dyDescent="0.2">
      <c r="A25" s="15"/>
      <c r="B25" s="31">
        <f t="shared" si="0"/>
        <v>21</v>
      </c>
      <c r="C25" s="97" t="str">
        <f>IF(E25&lt;&gt;"",VLOOKUP($E25,engagés,2,FALSE),"")</f>
        <v/>
      </c>
      <c r="D25" s="97" t="str">
        <f>IF(E25&lt;&gt;"",VLOOKUP($F25,engagés,2,FALSE),"")</f>
        <v/>
      </c>
      <c r="E25" s="141"/>
      <c r="F25" s="72" t="str">
        <f>IF(E25&lt;&gt;"",VLOOKUP($E25,engagés,31,FALSE),"")</f>
        <v/>
      </c>
      <c r="G25" s="72" t="str">
        <f>IF(E25&lt;&gt;"",VLOOKUP($E25,licencies,3,FALSE),"")</f>
        <v/>
      </c>
      <c r="H25" s="67" t="str">
        <f>IF(E25&lt;&gt;"",VLOOKUP($E25,licencies,4,FALSE),"")</f>
        <v/>
      </c>
      <c r="I25" s="73" t="str">
        <f>IF(E25&lt;&gt;"",VLOOKUP($E25,licencies,8,FALSE),"")</f>
        <v/>
      </c>
      <c r="J25" s="74" t="str">
        <f>IF(F25&lt;&gt;"",VLOOKUP($F25,licencies,3,FALSE),"")</f>
        <v/>
      </c>
      <c r="K25" s="67" t="str">
        <f>IF(F25&lt;&gt;"",VLOOKUP($F25,licencies,4,FALSE),"")</f>
        <v/>
      </c>
      <c r="L25" s="73" t="str">
        <f>IF(J25&lt;&gt;"",VLOOKUP($F25,licencies,8,FALSE),"")</f>
        <v/>
      </c>
      <c r="M25" s="75" t="str">
        <f>IF(J25&lt;&gt;"",+I25+L25,"")</f>
        <v/>
      </c>
      <c r="N25" s="76" t="str">
        <f>IF(E25&lt;&gt;"",VLOOKUP($E25,licencies,9,FALSE),"")</f>
        <v/>
      </c>
      <c r="O25" s="76" t="str">
        <f>IF(F25&lt;&gt;"",VLOOKUP($F25,licencies,9,FALSE),"")</f>
        <v/>
      </c>
      <c r="P25" s="77" t="str">
        <f>IF(J25&lt;&gt;"",RANK(M25,M$5:M$68),"")</f>
        <v/>
      </c>
      <c r="Q25" s="58" t="str">
        <f t="shared" si="1"/>
        <v/>
      </c>
    </row>
    <row r="26" spans="1:17" ht="24.95" customHeight="1" x14ac:dyDescent="0.2">
      <c r="A26" s="15"/>
      <c r="B26" s="31">
        <f t="shared" si="0"/>
        <v>22</v>
      </c>
      <c r="C26" s="97" t="str">
        <f>IF(E26&lt;&gt;"",VLOOKUP($E26,engagés,2,FALSE),"")</f>
        <v/>
      </c>
      <c r="D26" s="97" t="str">
        <f>IF(E26&lt;&gt;"",VLOOKUP($F26,engagés,2,FALSE),"")</f>
        <v/>
      </c>
      <c r="E26" s="141"/>
      <c r="F26" s="72" t="str">
        <f>IF(E26&lt;&gt;"",VLOOKUP($E26,engagés,31,FALSE),"")</f>
        <v/>
      </c>
      <c r="G26" s="72" t="str">
        <f>IF(E26&lt;&gt;"",VLOOKUP($E26,licencies,3,FALSE),"")</f>
        <v/>
      </c>
      <c r="H26" s="67" t="str">
        <f>IF(E26&lt;&gt;"",VLOOKUP($E26,licencies,4,FALSE),"")</f>
        <v/>
      </c>
      <c r="I26" s="73" t="str">
        <f>IF(E26&lt;&gt;"",VLOOKUP($E26,licencies,8,FALSE),"")</f>
        <v/>
      </c>
      <c r="J26" s="74" t="str">
        <f>IF(F26&lt;&gt;"",VLOOKUP($F26,licencies,3,FALSE),"")</f>
        <v/>
      </c>
      <c r="K26" s="67" t="str">
        <f>IF(F26&lt;&gt;"",VLOOKUP($F26,licencies,4,FALSE),"")</f>
        <v/>
      </c>
      <c r="L26" s="73" t="str">
        <f>IF(J26&lt;&gt;"",VLOOKUP($F26,licencies,8,FALSE),"")</f>
        <v/>
      </c>
      <c r="M26" s="75" t="str">
        <f>IF(J26&lt;&gt;"",+I26+L26,"")</f>
        <v/>
      </c>
      <c r="N26" s="76" t="str">
        <f>IF(E26&lt;&gt;"",VLOOKUP($E26,licencies,9,FALSE),"")</f>
        <v/>
      </c>
      <c r="O26" s="76" t="str">
        <f>IF(F26&lt;&gt;"",VLOOKUP($F26,licencies,9,FALSE),"")</f>
        <v/>
      </c>
      <c r="P26" s="77" t="str">
        <f>IF(J26&lt;&gt;"",RANK(M26,M$5:M$68),"")</f>
        <v/>
      </c>
      <c r="Q26" s="58" t="str">
        <f t="shared" si="1"/>
        <v/>
      </c>
    </row>
    <row r="27" spans="1:17" ht="30" customHeight="1" x14ac:dyDescent="0.2">
      <c r="A27" s="15"/>
      <c r="B27" s="31">
        <f t="shared" si="0"/>
        <v>23</v>
      </c>
      <c r="C27" s="97" t="str">
        <f>IF(E27&lt;&gt;"",VLOOKUP($E27,engagés,2,FALSE),"")</f>
        <v/>
      </c>
      <c r="D27" s="97" t="str">
        <f>IF(E27&lt;&gt;"",VLOOKUP($F27,engagés,2,FALSE),"")</f>
        <v/>
      </c>
      <c r="E27" s="141"/>
      <c r="F27" s="72" t="str">
        <f>IF(E27&lt;&gt;"",VLOOKUP($E27,engagés,31,FALSE),"")</f>
        <v/>
      </c>
      <c r="G27" s="72" t="str">
        <f>IF(E27&lt;&gt;"",VLOOKUP($E27,licencies,3,FALSE),"")</f>
        <v/>
      </c>
      <c r="H27" s="67" t="str">
        <f>IF(E27&lt;&gt;"",VLOOKUP($E27,licencies,4,FALSE),"")</f>
        <v/>
      </c>
      <c r="I27" s="73" t="str">
        <f>IF(E27&lt;&gt;"",VLOOKUP($E27,licencies,8,FALSE),"")</f>
        <v/>
      </c>
      <c r="J27" s="74" t="str">
        <f>IF(F27&lt;&gt;"",VLOOKUP($F27,licencies,3,FALSE),"")</f>
        <v/>
      </c>
      <c r="K27" s="67" t="str">
        <f>IF(F27&lt;&gt;"",VLOOKUP($F27,licencies,4,FALSE),"")</f>
        <v/>
      </c>
      <c r="L27" s="73" t="str">
        <f>IF(J27&lt;&gt;"",VLOOKUP($F27,licencies,8,FALSE),"")</f>
        <v/>
      </c>
      <c r="M27" s="75" t="str">
        <f>IF(J27&lt;&gt;"",+I27+L27,"")</f>
        <v/>
      </c>
      <c r="N27" s="76" t="str">
        <f>IF(E27&lt;&gt;"",VLOOKUP($E27,licencies,9,FALSE),"")</f>
        <v/>
      </c>
      <c r="O27" s="76" t="str">
        <f>IF(F27&lt;&gt;"",VLOOKUP($F27,licencies,9,FALSE),"")</f>
        <v/>
      </c>
      <c r="P27" s="77" t="str">
        <f>IF(J27&lt;&gt;"",RANK(M27,M$5:M$68),"")</f>
        <v/>
      </c>
      <c r="Q27" s="58" t="str">
        <f t="shared" si="1"/>
        <v/>
      </c>
    </row>
    <row r="28" spans="1:17" ht="30" customHeight="1" x14ac:dyDescent="0.2">
      <c r="A28" s="15"/>
      <c r="B28" s="31">
        <f t="shared" si="0"/>
        <v>24</v>
      </c>
      <c r="C28" s="97" t="str">
        <f>IF(E28&lt;&gt;"",VLOOKUP($E28,engagés,2,FALSE),"")</f>
        <v/>
      </c>
      <c r="D28" s="97" t="str">
        <f>IF(E28&lt;&gt;"",VLOOKUP($F28,engagés,2,FALSE),"")</f>
        <v/>
      </c>
      <c r="E28" s="141"/>
      <c r="F28" s="72" t="str">
        <f>IF(E28&lt;&gt;"",VLOOKUP($E28,engagés,31,FALSE),"")</f>
        <v/>
      </c>
      <c r="G28" s="72" t="str">
        <f>IF(E28&lt;&gt;"",VLOOKUP($E28,licencies,3,FALSE),"")</f>
        <v/>
      </c>
      <c r="H28" s="67" t="str">
        <f>IF(E28&lt;&gt;"",VLOOKUP($E28,licencies,4,FALSE),"")</f>
        <v/>
      </c>
      <c r="I28" s="73" t="str">
        <f>IF(E28&lt;&gt;"",VLOOKUP($E28,licencies,8,FALSE),"")</f>
        <v/>
      </c>
      <c r="J28" s="74" t="str">
        <f>IF(F28&lt;&gt;"",VLOOKUP($F28,licencies,3,FALSE),"")</f>
        <v/>
      </c>
      <c r="K28" s="67" t="str">
        <f>IF(F28&lt;&gt;"",VLOOKUP($F28,licencies,4,FALSE),"")</f>
        <v/>
      </c>
      <c r="L28" s="73" t="str">
        <f>IF(J28&lt;&gt;"",VLOOKUP($F28,licencies,8,FALSE),"")</f>
        <v/>
      </c>
      <c r="M28" s="75" t="str">
        <f>IF(J28&lt;&gt;"",+I28+L28,"")</f>
        <v/>
      </c>
      <c r="N28" s="76" t="str">
        <f>IF(E28&lt;&gt;"",VLOOKUP($E28,licencies,9,FALSE),"")</f>
        <v/>
      </c>
      <c r="O28" s="76" t="str">
        <f>IF(F28&lt;&gt;"",VLOOKUP($F28,licencies,9,FALSE),"")</f>
        <v/>
      </c>
      <c r="P28" s="77" t="str">
        <f>IF(J28&lt;&gt;"",RANK(M28,M$5:M$68),"")</f>
        <v/>
      </c>
      <c r="Q28" s="58" t="str">
        <f t="shared" si="1"/>
        <v/>
      </c>
    </row>
    <row r="29" spans="1:17" ht="30" customHeight="1" x14ac:dyDescent="0.2">
      <c r="A29" s="15"/>
      <c r="B29" s="31">
        <f t="shared" si="0"/>
        <v>25</v>
      </c>
      <c r="C29" s="97" t="str">
        <f>IF(E29&lt;&gt;"",VLOOKUP($E29,engagés,2,FALSE),"")</f>
        <v/>
      </c>
      <c r="D29" s="97" t="str">
        <f>IF(E29&lt;&gt;"",VLOOKUP($F29,engagés,2,FALSE),"")</f>
        <v/>
      </c>
      <c r="E29" s="141"/>
      <c r="F29" s="72" t="str">
        <f>IF(E29&lt;&gt;"",VLOOKUP($E29,engagés,31,FALSE),"")</f>
        <v/>
      </c>
      <c r="G29" s="72" t="str">
        <f>IF(E29&lt;&gt;"",VLOOKUP($E29,licencies,3,FALSE),"")</f>
        <v/>
      </c>
      <c r="H29" s="67" t="str">
        <f>IF(E29&lt;&gt;"",VLOOKUP($E29,licencies,4,FALSE),"")</f>
        <v/>
      </c>
      <c r="I29" s="73" t="str">
        <f>IF(E29&lt;&gt;"",VLOOKUP($E29,licencies,8,FALSE),"")</f>
        <v/>
      </c>
      <c r="J29" s="74" t="str">
        <f>IF(F29&lt;&gt;"",VLOOKUP($F29,licencies,3,FALSE),"")</f>
        <v/>
      </c>
      <c r="K29" s="67" t="str">
        <f>IF(F29&lt;&gt;"",VLOOKUP($F29,licencies,4,FALSE),"")</f>
        <v/>
      </c>
      <c r="L29" s="73" t="str">
        <f>IF(J29&lt;&gt;"",VLOOKUP($F29,licencies,8,FALSE),"")</f>
        <v/>
      </c>
      <c r="M29" s="75" t="str">
        <f>IF(J29&lt;&gt;"",+I29+L29,"")</f>
        <v/>
      </c>
      <c r="N29" s="76" t="str">
        <f>IF(E29&lt;&gt;"",VLOOKUP($E29,licencies,9,FALSE),"")</f>
        <v/>
      </c>
      <c r="O29" s="76" t="str">
        <f>IF(F29&lt;&gt;"",VLOOKUP($F29,licencies,9,FALSE),"")</f>
        <v/>
      </c>
      <c r="P29" s="77" t="str">
        <f>IF(J29&lt;&gt;"",RANK(M29,M$5:M$68),"")</f>
        <v/>
      </c>
      <c r="Q29" s="58" t="str">
        <f t="shared" si="1"/>
        <v/>
      </c>
    </row>
    <row r="30" spans="1:17" ht="30" customHeight="1" x14ac:dyDescent="0.2">
      <c r="A30" s="15"/>
      <c r="B30" s="31">
        <f t="shared" si="0"/>
        <v>26</v>
      </c>
      <c r="C30" s="97" t="str">
        <f>IF(E30&lt;&gt;"",VLOOKUP($E30,engagés,2,FALSE),"")</f>
        <v/>
      </c>
      <c r="D30" s="97" t="str">
        <f>IF(E30&lt;&gt;"",VLOOKUP($F30,engagés,2,FALSE),"")</f>
        <v/>
      </c>
      <c r="E30" s="141"/>
      <c r="F30" s="72" t="str">
        <f>IF(E30&lt;&gt;"",VLOOKUP($E30,engagés,31,FALSE),"")</f>
        <v/>
      </c>
      <c r="G30" s="72" t="str">
        <f>IF(E30&lt;&gt;"",VLOOKUP($E30,licencies,3,FALSE),"")</f>
        <v/>
      </c>
      <c r="H30" s="67" t="str">
        <f>IF(E30&lt;&gt;"",VLOOKUP($E30,licencies,4,FALSE),"")</f>
        <v/>
      </c>
      <c r="I30" s="73" t="str">
        <f>IF(E30&lt;&gt;"",VLOOKUP($E30,licencies,8,FALSE),"")</f>
        <v/>
      </c>
      <c r="J30" s="74" t="str">
        <f>IF(F30&lt;&gt;"",VLOOKUP($F30,licencies,3,FALSE),"")</f>
        <v/>
      </c>
      <c r="K30" s="67" t="str">
        <f>IF(F30&lt;&gt;"",VLOOKUP($F30,licencies,4,FALSE),"")</f>
        <v/>
      </c>
      <c r="L30" s="73" t="str">
        <f>IF(J30&lt;&gt;"",VLOOKUP($F30,licencies,8,FALSE),"")</f>
        <v/>
      </c>
      <c r="M30" s="75" t="str">
        <f>IF(J30&lt;&gt;"",+I30+L30,"")</f>
        <v/>
      </c>
      <c r="N30" s="76" t="str">
        <f>IF(E30&lt;&gt;"",VLOOKUP($E30,licencies,9,FALSE),"")</f>
        <v/>
      </c>
      <c r="O30" s="76" t="str">
        <f>IF(F30&lt;&gt;"",VLOOKUP($F30,licencies,9,FALSE),"")</f>
        <v/>
      </c>
      <c r="P30" s="77" t="str">
        <f>IF(J30&lt;&gt;"",RANK(M30,M$5:M$68),"")</f>
        <v/>
      </c>
      <c r="Q30" s="58" t="str">
        <f t="shared" si="1"/>
        <v/>
      </c>
    </row>
    <row r="31" spans="1:17" ht="30" customHeight="1" x14ac:dyDescent="0.2">
      <c r="A31" s="15"/>
      <c r="B31" s="31">
        <f t="shared" si="0"/>
        <v>27</v>
      </c>
      <c r="C31" s="97" t="str">
        <f>IF(E31&lt;&gt;"",VLOOKUP($E31,engagés,2,FALSE),"")</f>
        <v/>
      </c>
      <c r="D31" s="97" t="str">
        <f>IF(E31&lt;&gt;"",VLOOKUP($F31,engagés,2,FALSE),"")</f>
        <v/>
      </c>
      <c r="E31" s="141"/>
      <c r="F31" s="72" t="str">
        <f>IF(E31&lt;&gt;"",VLOOKUP($E31,engagés,31,FALSE),"")</f>
        <v/>
      </c>
      <c r="G31" s="72" t="str">
        <f>IF(E31&lt;&gt;"",VLOOKUP($E31,licencies,3,FALSE),"")</f>
        <v/>
      </c>
      <c r="H31" s="67" t="str">
        <f>IF(E31&lt;&gt;"",VLOOKUP($E31,licencies,4,FALSE),"")</f>
        <v/>
      </c>
      <c r="I31" s="73" t="str">
        <f>IF(E31&lt;&gt;"",VLOOKUP($E31,licencies,8,FALSE),"")</f>
        <v/>
      </c>
      <c r="J31" s="74" t="str">
        <f>IF(F31&lt;&gt;"",VLOOKUP($F31,licencies,3,FALSE),"")</f>
        <v/>
      </c>
      <c r="K31" s="67" t="str">
        <f>IF(F31&lt;&gt;"",VLOOKUP($F31,licencies,4,FALSE),"")</f>
        <v/>
      </c>
      <c r="L31" s="73" t="str">
        <f>IF(J31&lt;&gt;"",VLOOKUP($F31,licencies,8,FALSE),"")</f>
        <v/>
      </c>
      <c r="M31" s="75" t="str">
        <f>IF(J31&lt;&gt;"",+I31+L31,"")</f>
        <v/>
      </c>
      <c r="N31" s="76" t="str">
        <f>IF(E31&lt;&gt;"",VLOOKUP($E31,licencies,9,FALSE),"")</f>
        <v/>
      </c>
      <c r="O31" s="76" t="str">
        <f>IF(F31&lt;&gt;"",VLOOKUP($F31,licencies,9,FALSE),"")</f>
        <v/>
      </c>
      <c r="P31" s="77" t="str">
        <f>IF(J31&lt;&gt;"",RANK(M31,M$5:M$68),"")</f>
        <v/>
      </c>
      <c r="Q31" s="58" t="str">
        <f t="shared" si="1"/>
        <v/>
      </c>
    </row>
    <row r="32" spans="1:17" ht="30" customHeight="1" x14ac:dyDescent="0.2">
      <c r="A32" s="15"/>
      <c r="B32" s="31">
        <f t="shared" si="0"/>
        <v>28</v>
      </c>
      <c r="C32" s="97" t="str">
        <f>IF(E32&lt;&gt;"",VLOOKUP($E32,engagés,2,FALSE),"")</f>
        <v/>
      </c>
      <c r="D32" s="97" t="str">
        <f>IF(E32&lt;&gt;"",VLOOKUP($F32,engagés,2,FALSE),"")</f>
        <v/>
      </c>
      <c r="E32" s="141"/>
      <c r="F32" s="72" t="str">
        <f>IF(E32&lt;&gt;"",VLOOKUP($E32,engagés,31,FALSE),"")</f>
        <v/>
      </c>
      <c r="G32" s="72" t="str">
        <f>IF(E32&lt;&gt;"",VLOOKUP($E32,licencies,3,FALSE),"")</f>
        <v/>
      </c>
      <c r="H32" s="67" t="str">
        <f>IF(E32&lt;&gt;"",VLOOKUP($E32,licencies,4,FALSE),"")</f>
        <v/>
      </c>
      <c r="I32" s="73" t="str">
        <f>IF(E32&lt;&gt;"",VLOOKUP($E32,licencies,8,FALSE),"")</f>
        <v/>
      </c>
      <c r="J32" s="74" t="str">
        <f>IF(F32&lt;&gt;"",VLOOKUP($F32,licencies,3,FALSE),"")</f>
        <v/>
      </c>
      <c r="K32" s="67" t="str">
        <f>IF(F32&lt;&gt;"",VLOOKUP($F32,licencies,4,FALSE),"")</f>
        <v/>
      </c>
      <c r="L32" s="73" t="str">
        <f>IF(J32&lt;&gt;"",VLOOKUP($F32,licencies,8,FALSE),"")</f>
        <v/>
      </c>
      <c r="M32" s="75" t="str">
        <f>IF(J32&lt;&gt;"",+I32+L32,"")</f>
        <v/>
      </c>
      <c r="N32" s="76" t="str">
        <f>IF(E32&lt;&gt;"",VLOOKUP($E32,licencies,9,FALSE),"")</f>
        <v/>
      </c>
      <c r="O32" s="76" t="str">
        <f>IF(F32&lt;&gt;"",VLOOKUP($F32,licencies,9,FALSE),"")</f>
        <v/>
      </c>
      <c r="P32" s="77" t="str">
        <f>IF(J32&lt;&gt;"",RANK(M32,M$5:M$68),"")</f>
        <v/>
      </c>
      <c r="Q32" s="58" t="str">
        <f t="shared" si="1"/>
        <v/>
      </c>
    </row>
    <row r="33" spans="1:17" ht="30" customHeight="1" x14ac:dyDescent="0.2">
      <c r="A33" s="15"/>
      <c r="B33" s="31">
        <f t="shared" si="0"/>
        <v>29</v>
      </c>
      <c r="C33" s="97" t="str">
        <f>IF(E33&lt;&gt;"",VLOOKUP($E33,engagés,2,FALSE),"")</f>
        <v/>
      </c>
      <c r="D33" s="97" t="str">
        <f>IF(E33&lt;&gt;"",VLOOKUP($F33,engagés,2,FALSE),"")</f>
        <v/>
      </c>
      <c r="E33" s="141"/>
      <c r="F33" s="72" t="str">
        <f>IF(E33&lt;&gt;"",VLOOKUP($E33,engagés,31,FALSE),"")</f>
        <v/>
      </c>
      <c r="G33" s="72" t="str">
        <f>IF(E33&lt;&gt;"",VLOOKUP($E33,licencies,3,FALSE),"")</f>
        <v/>
      </c>
      <c r="H33" s="67" t="str">
        <f>IF(E33&lt;&gt;"",VLOOKUP($E33,licencies,4,FALSE),"")</f>
        <v/>
      </c>
      <c r="I33" s="73" t="str">
        <f>IF(E33&lt;&gt;"",VLOOKUP($E33,licencies,8,FALSE),"")</f>
        <v/>
      </c>
      <c r="J33" s="74" t="str">
        <f>IF(F33&lt;&gt;"",VLOOKUP($F33,licencies,3,FALSE),"")</f>
        <v/>
      </c>
      <c r="K33" s="67" t="str">
        <f>IF(F33&lt;&gt;"",VLOOKUP($F33,licencies,4,FALSE),"")</f>
        <v/>
      </c>
      <c r="L33" s="73" t="str">
        <f>IF(J33&lt;&gt;"",VLOOKUP($F33,licencies,8,FALSE),"")</f>
        <v/>
      </c>
      <c r="M33" s="75" t="str">
        <f>IF(J33&lt;&gt;"",+I33+L33,"")</f>
        <v/>
      </c>
      <c r="N33" s="76" t="str">
        <f>IF(E33&lt;&gt;"",VLOOKUP($E33,licencies,9,FALSE),"")</f>
        <v/>
      </c>
      <c r="O33" s="76" t="str">
        <f>IF(F33&lt;&gt;"",VLOOKUP($F33,licencies,9,FALSE),"")</f>
        <v/>
      </c>
      <c r="P33" s="77" t="str">
        <f>IF(J33&lt;&gt;"",RANK(M33,M$5:M$68),"")</f>
        <v/>
      </c>
      <c r="Q33" s="58" t="str">
        <f t="shared" si="1"/>
        <v/>
      </c>
    </row>
    <row r="34" spans="1:17" ht="30" customHeight="1" x14ac:dyDescent="0.2">
      <c r="A34" s="15"/>
      <c r="B34" s="31">
        <f t="shared" si="0"/>
        <v>30</v>
      </c>
      <c r="C34" s="97" t="str">
        <f>IF(E34&lt;&gt;"",VLOOKUP($E34,engagés,2,FALSE),"")</f>
        <v/>
      </c>
      <c r="D34" s="97" t="str">
        <f>IF(E34&lt;&gt;"",VLOOKUP($F34,engagés,2,FALSE),"")</f>
        <v/>
      </c>
      <c r="E34" s="141"/>
      <c r="F34" s="72" t="str">
        <f>IF(E34&lt;&gt;"",VLOOKUP($E34,engagés,31,FALSE),"")</f>
        <v/>
      </c>
      <c r="G34" s="72" t="str">
        <f>IF(E34&lt;&gt;"",VLOOKUP($E34,licencies,3,FALSE),"")</f>
        <v/>
      </c>
      <c r="H34" s="67" t="str">
        <f>IF(E34&lt;&gt;"",VLOOKUP($E34,licencies,4,FALSE),"")</f>
        <v/>
      </c>
      <c r="I34" s="73" t="str">
        <f>IF(E34&lt;&gt;"",VLOOKUP($E34,licencies,8,FALSE),"")</f>
        <v/>
      </c>
      <c r="J34" s="74" t="str">
        <f>IF(F34&lt;&gt;"",VLOOKUP($F34,licencies,3,FALSE),"")</f>
        <v/>
      </c>
      <c r="K34" s="67" t="str">
        <f>IF(F34&lt;&gt;"",VLOOKUP($F34,licencies,4,FALSE),"")</f>
        <v/>
      </c>
      <c r="L34" s="73" t="str">
        <f>IF(J34&lt;&gt;"",VLOOKUP($F34,licencies,8,FALSE),"")</f>
        <v/>
      </c>
      <c r="M34" s="75" t="str">
        <f>IF(J34&lt;&gt;"",+I34+L34,"")</f>
        <v/>
      </c>
      <c r="N34" s="76" t="str">
        <f>IF(E34&lt;&gt;"",VLOOKUP($E34,licencies,9,FALSE),"")</f>
        <v/>
      </c>
      <c r="O34" s="76" t="str">
        <f>IF(F34&lt;&gt;"",VLOOKUP($F34,licencies,9,FALSE),"")</f>
        <v/>
      </c>
      <c r="P34" s="77" t="str">
        <f>IF(J34&lt;&gt;"",RANK(M34,M$5:M$68),"")</f>
        <v/>
      </c>
      <c r="Q34" s="58" t="str">
        <f t="shared" si="1"/>
        <v/>
      </c>
    </row>
    <row r="35" spans="1:17" ht="30" customHeight="1" x14ac:dyDescent="0.2">
      <c r="A35" s="15"/>
      <c r="B35" s="31">
        <f t="shared" si="0"/>
        <v>31</v>
      </c>
      <c r="C35" s="97" t="str">
        <f>IF(E35&lt;&gt;"",VLOOKUP($E35,engagés,2,FALSE),"")</f>
        <v/>
      </c>
      <c r="D35" s="97" t="str">
        <f>IF(E35&lt;&gt;"",VLOOKUP($F35,engagés,2,FALSE),"")</f>
        <v/>
      </c>
      <c r="E35" s="141"/>
      <c r="F35" s="72" t="str">
        <f>IF(E35&lt;&gt;"",VLOOKUP($E35,engagés,31,FALSE),"")</f>
        <v/>
      </c>
      <c r="G35" s="72" t="str">
        <f>IF(E35&lt;&gt;"",VLOOKUP($E35,licencies,3,FALSE),"")</f>
        <v/>
      </c>
      <c r="H35" s="67" t="str">
        <f>IF(E35&lt;&gt;"",VLOOKUP($E35,licencies,4,FALSE),"")</f>
        <v/>
      </c>
      <c r="I35" s="73" t="str">
        <f>IF(E35&lt;&gt;"",VLOOKUP($E35,licencies,8,FALSE),"")</f>
        <v/>
      </c>
      <c r="J35" s="74" t="str">
        <f>IF(F35&lt;&gt;"",VLOOKUP($F35,licencies,3,FALSE),"")</f>
        <v/>
      </c>
      <c r="K35" s="67" t="str">
        <f>IF(F35&lt;&gt;"",VLOOKUP($F35,licencies,4,FALSE),"")</f>
        <v/>
      </c>
      <c r="L35" s="73" t="str">
        <f>IF(J35&lt;&gt;"",VLOOKUP($F35,licencies,8,FALSE),"")</f>
        <v/>
      </c>
      <c r="M35" s="75" t="str">
        <f>IF(J35&lt;&gt;"",+I35+L35,"")</f>
        <v/>
      </c>
      <c r="N35" s="76" t="str">
        <f>IF(E35&lt;&gt;"",VLOOKUP($E35,licencies,9,FALSE),"")</f>
        <v/>
      </c>
      <c r="O35" s="76" t="str">
        <f>IF(F35&lt;&gt;"",VLOOKUP($F35,licencies,9,FALSE),"")</f>
        <v/>
      </c>
      <c r="P35" s="77" t="str">
        <f>IF(J35&lt;&gt;"",RANK(M35,M$5:M$68),"")</f>
        <v/>
      </c>
      <c r="Q35" s="58" t="str">
        <f t="shared" si="1"/>
        <v/>
      </c>
    </row>
    <row r="36" spans="1:17" ht="30" customHeight="1" x14ac:dyDescent="0.2">
      <c r="A36" s="15"/>
      <c r="B36" s="31">
        <f t="shared" si="0"/>
        <v>32</v>
      </c>
      <c r="C36" s="97" t="str">
        <f>IF(E36&lt;&gt;"",VLOOKUP($E36,engagés,2,FALSE),"")</f>
        <v/>
      </c>
      <c r="D36" s="97" t="str">
        <f>IF(E36&lt;&gt;"",VLOOKUP($F36,engagés,2,FALSE),"")</f>
        <v/>
      </c>
      <c r="E36" s="141"/>
      <c r="F36" s="72" t="str">
        <f>IF(E36&lt;&gt;"",VLOOKUP($E36,engagés,31,FALSE),"")</f>
        <v/>
      </c>
      <c r="G36" s="72" t="str">
        <f>IF(E36&lt;&gt;"",VLOOKUP($E36,licencies,3,FALSE),"")</f>
        <v/>
      </c>
      <c r="H36" s="67" t="str">
        <f>IF(E36&lt;&gt;"",VLOOKUP($E36,licencies,4,FALSE),"")</f>
        <v/>
      </c>
      <c r="I36" s="73" t="str">
        <f>IF(E36&lt;&gt;"",VLOOKUP($E36,licencies,8,FALSE),"")</f>
        <v/>
      </c>
      <c r="J36" s="74" t="str">
        <f>IF(F36&lt;&gt;"",VLOOKUP($F36,licencies,3,FALSE),"")</f>
        <v/>
      </c>
      <c r="K36" s="67" t="str">
        <f>IF(F36&lt;&gt;"",VLOOKUP($F36,licencies,4,FALSE),"")</f>
        <v/>
      </c>
      <c r="L36" s="73" t="str">
        <f>IF(J36&lt;&gt;"",VLOOKUP($F36,licencies,8,FALSE),"")</f>
        <v/>
      </c>
      <c r="M36" s="75" t="str">
        <f>IF(J36&lt;&gt;"",+I36+L36,"")</f>
        <v/>
      </c>
      <c r="N36" s="76" t="str">
        <f>IF(E36&lt;&gt;"",VLOOKUP($E36,licencies,9,FALSE),"")</f>
        <v/>
      </c>
      <c r="O36" s="76" t="str">
        <f>IF(F36&lt;&gt;"",VLOOKUP($F36,licencies,9,FALSE),"")</f>
        <v/>
      </c>
      <c r="P36" s="77" t="str">
        <f>IF(J36&lt;&gt;"",RANK(M36,M$5:M$68),"")</f>
        <v/>
      </c>
      <c r="Q36" s="58" t="str">
        <f t="shared" si="1"/>
        <v/>
      </c>
    </row>
    <row r="37" spans="1:17" ht="30" customHeight="1" x14ac:dyDescent="0.2">
      <c r="A37" s="15"/>
      <c r="B37" s="31">
        <f t="shared" ref="B37:B69" si="2">+B36+1</f>
        <v>33</v>
      </c>
      <c r="C37" s="97" t="str">
        <f>IF(E37&lt;&gt;"",VLOOKUP($E37,engagés,2,FALSE),"")</f>
        <v/>
      </c>
      <c r="D37" s="97" t="str">
        <f>IF(E37&lt;&gt;"",VLOOKUP($F37,engagés,2,FALSE),"")</f>
        <v/>
      </c>
      <c r="E37" s="141"/>
      <c r="F37" s="72" t="str">
        <f>IF(E37&lt;&gt;"",VLOOKUP($E37,engagés,31,FALSE),"")</f>
        <v/>
      </c>
      <c r="G37" s="72" t="str">
        <f>IF(E37&lt;&gt;"",VLOOKUP($E37,licencies,3,FALSE),"")</f>
        <v/>
      </c>
      <c r="H37" s="67" t="str">
        <f>IF(E37&lt;&gt;"",VLOOKUP($E37,licencies,4,FALSE),"")</f>
        <v/>
      </c>
      <c r="I37" s="73" t="str">
        <f>IF(E37&lt;&gt;"",VLOOKUP($E37,licencies,8,FALSE),"")</f>
        <v/>
      </c>
      <c r="J37" s="74" t="str">
        <f>IF(F37&lt;&gt;"",VLOOKUP($F37,licencies,3,FALSE),"")</f>
        <v/>
      </c>
      <c r="K37" s="67" t="str">
        <f>IF(F37&lt;&gt;"",VLOOKUP($F37,licencies,4,FALSE),"")</f>
        <v/>
      </c>
      <c r="L37" s="73" t="str">
        <f>IF(J37&lt;&gt;"",VLOOKUP($F37,licencies,8,FALSE),"")</f>
        <v/>
      </c>
      <c r="M37" s="75" t="str">
        <f>IF(J37&lt;&gt;"",+I37+L37,"")</f>
        <v/>
      </c>
      <c r="N37" s="76" t="str">
        <f>IF(E37&lt;&gt;"",VLOOKUP($E37,licencies,9,FALSE),"")</f>
        <v/>
      </c>
      <c r="O37" s="76" t="str">
        <f>IF(F37&lt;&gt;"",VLOOKUP($F37,licencies,9,FALSE),"")</f>
        <v/>
      </c>
      <c r="P37" s="77" t="str">
        <f>IF(J37&lt;&gt;"",RANK(M37,M$5:M$68),"")</f>
        <v/>
      </c>
      <c r="Q37" s="58" t="str">
        <f t="shared" si="1"/>
        <v/>
      </c>
    </row>
    <row r="38" spans="1:17" ht="30" customHeight="1" x14ac:dyDescent="0.2">
      <c r="A38" s="15"/>
      <c r="B38" s="31">
        <f t="shared" si="2"/>
        <v>34</v>
      </c>
      <c r="C38" s="97" t="str">
        <f>IF(E38&lt;&gt;"",VLOOKUP($E38,engagés,2,FALSE),"")</f>
        <v/>
      </c>
      <c r="D38" s="97" t="str">
        <f>IF(E38&lt;&gt;"",VLOOKUP($F38,engagés,2,FALSE),"")</f>
        <v/>
      </c>
      <c r="E38" s="141"/>
      <c r="F38" s="72" t="str">
        <f>IF(E38&lt;&gt;"",VLOOKUP($E38,engagés,31,FALSE),"")</f>
        <v/>
      </c>
      <c r="G38" s="72" t="str">
        <f>IF(E38&lt;&gt;"",VLOOKUP($E38,licencies,3,FALSE),"")</f>
        <v/>
      </c>
      <c r="H38" s="67" t="str">
        <f>IF(E38&lt;&gt;"",VLOOKUP($E38,licencies,4,FALSE),"")</f>
        <v/>
      </c>
      <c r="I38" s="73" t="str">
        <f>IF(E38&lt;&gt;"",VLOOKUP($E38,licencies,8,FALSE),"")</f>
        <v/>
      </c>
      <c r="J38" s="74" t="str">
        <f>IF(F38&lt;&gt;"",VLOOKUP($F38,licencies,3,FALSE),"")</f>
        <v/>
      </c>
      <c r="K38" s="67" t="str">
        <f>IF(F38&lt;&gt;"",VLOOKUP($F38,licencies,4,FALSE),"")</f>
        <v/>
      </c>
      <c r="L38" s="73" t="str">
        <f>IF(J38&lt;&gt;"",VLOOKUP($F38,licencies,8,FALSE),"")</f>
        <v/>
      </c>
      <c r="M38" s="75" t="str">
        <f>IF(J38&lt;&gt;"",+I38+L38,"")</f>
        <v/>
      </c>
      <c r="N38" s="76" t="str">
        <f>IF(E38&lt;&gt;"",VLOOKUP($E38,licencies,9,FALSE),"")</f>
        <v/>
      </c>
      <c r="O38" s="76" t="str">
        <f>IF(F38&lt;&gt;"",VLOOKUP($F38,licencies,9,FALSE),"")</f>
        <v/>
      </c>
      <c r="P38" s="77" t="str">
        <f>IF(J38&lt;&gt;"",RANK(M38,M$5:M$68),"")</f>
        <v/>
      </c>
      <c r="Q38" s="58" t="str">
        <f t="shared" si="1"/>
        <v/>
      </c>
    </row>
    <row r="39" spans="1:17" ht="30" customHeight="1" x14ac:dyDescent="0.2">
      <c r="A39" s="15"/>
      <c r="B39" s="31">
        <f t="shared" si="2"/>
        <v>35</v>
      </c>
      <c r="C39" s="97" t="str">
        <f>IF(E39&lt;&gt;"",VLOOKUP($E39,engagés,2,FALSE),"")</f>
        <v/>
      </c>
      <c r="D39" s="97" t="str">
        <f>IF(E39&lt;&gt;"",VLOOKUP($F39,engagés,2,FALSE),"")</f>
        <v/>
      </c>
      <c r="E39" s="141"/>
      <c r="F39" s="72" t="str">
        <f>IF(E39&lt;&gt;"",VLOOKUP($E39,engagés,31,FALSE),"")</f>
        <v/>
      </c>
      <c r="G39" s="72" t="str">
        <f>IF(E39&lt;&gt;"",VLOOKUP($E39,licencies,3,FALSE),"")</f>
        <v/>
      </c>
      <c r="H39" s="67" t="str">
        <f>IF(E39&lt;&gt;"",VLOOKUP($E39,licencies,4,FALSE),"")</f>
        <v/>
      </c>
      <c r="I39" s="73" t="str">
        <f>IF(E39&lt;&gt;"",VLOOKUP($E39,licencies,8,FALSE),"")</f>
        <v/>
      </c>
      <c r="J39" s="74" t="str">
        <f>IF(F39&lt;&gt;"",VLOOKUP($F39,licencies,3,FALSE),"")</f>
        <v/>
      </c>
      <c r="K39" s="67" t="str">
        <f>IF(F39&lt;&gt;"",VLOOKUP($F39,licencies,4,FALSE),"")</f>
        <v/>
      </c>
      <c r="L39" s="73" t="str">
        <f>IF(J39&lt;&gt;"",VLOOKUP($F39,licencies,8,FALSE),"")</f>
        <v/>
      </c>
      <c r="M39" s="75" t="str">
        <f>IF(J39&lt;&gt;"",+I39+L39,"")</f>
        <v/>
      </c>
      <c r="N39" s="76" t="str">
        <f>IF(E39&lt;&gt;"",VLOOKUP($E39,licencies,9,FALSE),"")</f>
        <v/>
      </c>
      <c r="O39" s="76" t="str">
        <f>IF(F39&lt;&gt;"",VLOOKUP($F39,licencies,9,FALSE),"")</f>
        <v/>
      </c>
      <c r="P39" s="77" t="str">
        <f>IF(J39&lt;&gt;"",RANK(M39,M$5:M$68),"")</f>
        <v/>
      </c>
      <c r="Q39" s="58" t="str">
        <f t="shared" si="1"/>
        <v/>
      </c>
    </row>
    <row r="40" spans="1:17" ht="30" customHeight="1" x14ac:dyDescent="0.2">
      <c r="A40" s="15"/>
      <c r="B40" s="31">
        <f t="shared" si="2"/>
        <v>36</v>
      </c>
      <c r="C40" s="97" t="str">
        <f>IF(E40&lt;&gt;"",VLOOKUP($E40,engagés,2,FALSE),"")</f>
        <v/>
      </c>
      <c r="D40" s="97" t="str">
        <f>IF(E40&lt;&gt;"",VLOOKUP($F40,engagés,2,FALSE),"")</f>
        <v/>
      </c>
      <c r="E40" s="141"/>
      <c r="F40" s="72" t="str">
        <f>IF(E40&lt;&gt;"",VLOOKUP($E40,engagés,31,FALSE),"")</f>
        <v/>
      </c>
      <c r="G40" s="72" t="str">
        <f>IF(E40&lt;&gt;"",VLOOKUP($E40,licencies,3,FALSE),"")</f>
        <v/>
      </c>
      <c r="H40" s="67" t="str">
        <f>IF(E40&lt;&gt;"",VLOOKUP($E40,licencies,4,FALSE),"")</f>
        <v/>
      </c>
      <c r="I40" s="73" t="str">
        <f>IF(E40&lt;&gt;"",VLOOKUP($E40,licencies,8,FALSE),"")</f>
        <v/>
      </c>
      <c r="J40" s="74" t="str">
        <f>IF(F40&lt;&gt;"",VLOOKUP($F40,licencies,3,FALSE),"")</f>
        <v/>
      </c>
      <c r="K40" s="67" t="str">
        <f>IF(F40&lt;&gt;"",VLOOKUP($F40,licencies,4,FALSE),"")</f>
        <v/>
      </c>
      <c r="L40" s="73" t="str">
        <f>IF(J40&lt;&gt;"",VLOOKUP($F40,licencies,8,FALSE),"")</f>
        <v/>
      </c>
      <c r="M40" s="75" t="str">
        <f>IF(J40&lt;&gt;"",+I40+L40,"")</f>
        <v/>
      </c>
      <c r="N40" s="76" t="str">
        <f>IF(E40&lt;&gt;"",VLOOKUP($E40,licencies,9,FALSE),"")</f>
        <v/>
      </c>
      <c r="O40" s="76" t="str">
        <f>IF(F40&lt;&gt;"",VLOOKUP($F40,licencies,9,FALSE),"")</f>
        <v/>
      </c>
      <c r="P40" s="77" t="str">
        <f>IF(J40&lt;&gt;"",RANK(M40,M$5:M$68),"")</f>
        <v/>
      </c>
      <c r="Q40" s="58" t="str">
        <f t="shared" si="1"/>
        <v/>
      </c>
    </row>
    <row r="41" spans="1:17" ht="30" customHeight="1" x14ac:dyDescent="0.2">
      <c r="A41" s="15"/>
      <c r="B41" s="31">
        <f t="shared" si="2"/>
        <v>37</v>
      </c>
      <c r="C41" s="97" t="str">
        <f>IF(E41&lt;&gt;"",VLOOKUP($E41,engagés,2,FALSE),"")</f>
        <v/>
      </c>
      <c r="D41" s="97" t="str">
        <f>IF(E41&lt;&gt;"",VLOOKUP($F41,engagés,2,FALSE),"")</f>
        <v/>
      </c>
      <c r="E41" s="143"/>
      <c r="F41" s="72" t="str">
        <f>IF(E41&lt;&gt;"",VLOOKUP($E41,engagés,31,FALSE),"")</f>
        <v/>
      </c>
      <c r="G41" s="72" t="str">
        <f>IF(E41&lt;&gt;"",VLOOKUP($E41,licencies,3,FALSE),"")</f>
        <v/>
      </c>
      <c r="H41" s="67" t="str">
        <f>IF(E41&lt;&gt;"",VLOOKUP($E41,licencies,4,FALSE),"")</f>
        <v/>
      </c>
      <c r="I41" s="73" t="str">
        <f>IF(E41&lt;&gt;"",VLOOKUP($E41,licencies,8,FALSE),"")</f>
        <v/>
      </c>
      <c r="J41" s="74" t="str">
        <f>IF(F41&lt;&gt;"",VLOOKUP($F41,licencies,3,FALSE),"")</f>
        <v/>
      </c>
      <c r="K41" s="67" t="str">
        <f>IF(F41&lt;&gt;"",VLOOKUP($F41,licencies,4,FALSE),"")</f>
        <v/>
      </c>
      <c r="L41" s="73" t="str">
        <f>IF(J41&lt;&gt;"",VLOOKUP($F41,licencies,8,FALSE),"")</f>
        <v/>
      </c>
      <c r="M41" s="75" t="str">
        <f>IF(J41&lt;&gt;"",+I41+L41,"")</f>
        <v/>
      </c>
      <c r="N41" s="76" t="str">
        <f>IF(E41&lt;&gt;"",VLOOKUP($E41,licencies,9,FALSE),"")</f>
        <v/>
      </c>
      <c r="O41" s="76" t="str">
        <f>IF(F41&lt;&gt;"",VLOOKUP($F41,licencies,9,FALSE),"")</f>
        <v/>
      </c>
      <c r="P41" s="77" t="str">
        <f>IF(J41&lt;&gt;"",RANK(M41,M$5:M$68),"")</f>
        <v/>
      </c>
      <c r="Q41" s="58" t="str">
        <f t="shared" si="1"/>
        <v/>
      </c>
    </row>
    <row r="42" spans="1:17" ht="30" customHeight="1" x14ac:dyDescent="0.2">
      <c r="A42" s="15"/>
      <c r="B42" s="31">
        <f t="shared" si="2"/>
        <v>38</v>
      </c>
      <c r="C42" s="97" t="str">
        <f>IF(E42&lt;&gt;"",VLOOKUP($E42,engagés,2,FALSE),"")</f>
        <v/>
      </c>
      <c r="D42" s="97" t="str">
        <f>IF(E42&lt;&gt;"",VLOOKUP($F42,engagés,2,FALSE),"")</f>
        <v/>
      </c>
      <c r="E42" s="141"/>
      <c r="F42" s="72" t="str">
        <f>IF(E42&lt;&gt;"",VLOOKUP($E42,engagés,31,FALSE),"")</f>
        <v/>
      </c>
      <c r="G42" s="72" t="str">
        <f>IF(E42&lt;&gt;"",VLOOKUP($E42,licencies,3,FALSE),"")</f>
        <v/>
      </c>
      <c r="H42" s="67" t="str">
        <f>IF(E42&lt;&gt;"",VLOOKUP($E42,licencies,4,FALSE),"")</f>
        <v/>
      </c>
      <c r="I42" s="73" t="str">
        <f>IF(E42&lt;&gt;"",VLOOKUP($E42,licencies,8,FALSE),"")</f>
        <v/>
      </c>
      <c r="J42" s="74" t="str">
        <f>IF(F42&lt;&gt;"",VLOOKUP($F42,licencies,3,FALSE),"")</f>
        <v/>
      </c>
      <c r="K42" s="67" t="str">
        <f>IF(F42&lt;&gt;"",VLOOKUP($F42,licencies,4,FALSE),"")</f>
        <v/>
      </c>
      <c r="L42" s="73" t="str">
        <f>IF(J42&lt;&gt;"",VLOOKUP($F42,licencies,8,FALSE),"")</f>
        <v/>
      </c>
      <c r="M42" s="75" t="str">
        <f>IF(J42&lt;&gt;"",+I42+L42,"")</f>
        <v/>
      </c>
      <c r="N42" s="76" t="str">
        <f>IF(E42&lt;&gt;"",VLOOKUP($E42,licencies,9,FALSE),"")</f>
        <v/>
      </c>
      <c r="O42" s="76" t="str">
        <f>IF(F42&lt;&gt;"",VLOOKUP($F42,licencies,9,FALSE),"")</f>
        <v/>
      </c>
      <c r="P42" s="77" t="str">
        <f>IF(J42&lt;&gt;"",RANK(M42,M$5:M$68),"")</f>
        <v/>
      </c>
      <c r="Q42" s="58" t="str">
        <f t="shared" si="1"/>
        <v/>
      </c>
    </row>
    <row r="43" spans="1:17" ht="30" customHeight="1" x14ac:dyDescent="0.2">
      <c r="A43" s="15"/>
      <c r="B43" s="31">
        <f t="shared" si="2"/>
        <v>39</v>
      </c>
      <c r="C43" s="97" t="str">
        <f>IF(E43&lt;&gt;"",VLOOKUP($E43,engagés,2,FALSE),"")</f>
        <v/>
      </c>
      <c r="D43" s="97" t="str">
        <f>IF(E43&lt;&gt;"",VLOOKUP($F43,engagés,2,FALSE),"")</f>
        <v/>
      </c>
      <c r="E43" s="141"/>
      <c r="F43" s="72" t="str">
        <f>IF(E43&lt;&gt;"",VLOOKUP($E43,engagés,31,FALSE),"")</f>
        <v/>
      </c>
      <c r="G43" s="72" t="str">
        <f>IF(E43&lt;&gt;"",VLOOKUP($E43,licencies,3,FALSE),"")</f>
        <v/>
      </c>
      <c r="H43" s="67" t="str">
        <f>IF(E43&lt;&gt;"",VLOOKUP($E43,licencies,4,FALSE),"")</f>
        <v/>
      </c>
      <c r="I43" s="73" t="str">
        <f>IF(E43&lt;&gt;"",VLOOKUP($E43,licencies,8,FALSE),"")</f>
        <v/>
      </c>
      <c r="J43" s="74" t="str">
        <f>IF(F43&lt;&gt;"",VLOOKUP($F43,licencies,3,FALSE),"")</f>
        <v/>
      </c>
      <c r="K43" s="67" t="str">
        <f>IF(F43&lt;&gt;"",VLOOKUP($F43,licencies,4,FALSE),"")</f>
        <v/>
      </c>
      <c r="L43" s="73" t="str">
        <f>IF(J43&lt;&gt;"",VLOOKUP($F43,licencies,8,FALSE),"")</f>
        <v/>
      </c>
      <c r="M43" s="75" t="str">
        <f>IF(J43&lt;&gt;"",+I43+L43,"")</f>
        <v/>
      </c>
      <c r="N43" s="76" t="str">
        <f>IF(E43&lt;&gt;"",VLOOKUP($E43,licencies,9,FALSE),"")</f>
        <v/>
      </c>
      <c r="O43" s="76" t="str">
        <f>IF(F43&lt;&gt;"",VLOOKUP($F43,licencies,9,FALSE),"")</f>
        <v/>
      </c>
      <c r="P43" s="77" t="str">
        <f>IF(J43&lt;&gt;"",RANK(M43,M$5:M$68),"")</f>
        <v/>
      </c>
      <c r="Q43" s="58" t="str">
        <f t="shared" si="1"/>
        <v/>
      </c>
    </row>
    <row r="44" spans="1:17" ht="30" customHeight="1" x14ac:dyDescent="0.2">
      <c r="A44" s="15"/>
      <c r="B44" s="31">
        <f t="shared" si="2"/>
        <v>40</v>
      </c>
      <c r="C44" s="97" t="str">
        <f>IF(E44&lt;&gt;"",VLOOKUP($E44,engagés,2,FALSE),"")</f>
        <v/>
      </c>
      <c r="D44" s="97" t="str">
        <f>IF(E44&lt;&gt;"",VLOOKUP($F44,engagés,2,FALSE),"")</f>
        <v/>
      </c>
      <c r="E44" s="141"/>
      <c r="F44" s="72" t="str">
        <f>IF(E44&lt;&gt;"",VLOOKUP($E44,engagés,31,FALSE),"")</f>
        <v/>
      </c>
      <c r="G44" s="72" t="str">
        <f>IF(E44&lt;&gt;"",VLOOKUP($E44,licencies,3,FALSE),"")</f>
        <v/>
      </c>
      <c r="H44" s="67" t="str">
        <f>IF(E44&lt;&gt;"",VLOOKUP($E44,licencies,4,FALSE),"")</f>
        <v/>
      </c>
      <c r="I44" s="73" t="str">
        <f>IF(E44&lt;&gt;"",VLOOKUP($E44,licencies,8,FALSE),"")</f>
        <v/>
      </c>
      <c r="J44" s="74" t="str">
        <f>IF(F44&lt;&gt;"",VLOOKUP($F44,licencies,3,FALSE),"")</f>
        <v/>
      </c>
      <c r="K44" s="67" t="str">
        <f>IF(F44&lt;&gt;"",VLOOKUP($F44,licencies,4,FALSE),"")</f>
        <v/>
      </c>
      <c r="L44" s="73" t="str">
        <f>IF(J44&lt;&gt;"",VLOOKUP($F44,licencies,8,FALSE),"")</f>
        <v/>
      </c>
      <c r="M44" s="75" t="str">
        <f>IF(J44&lt;&gt;"",+I44+L44,"")</f>
        <v/>
      </c>
      <c r="N44" s="76" t="str">
        <f>IF(E44&lt;&gt;"",VLOOKUP($E44,licencies,9,FALSE),"")</f>
        <v/>
      </c>
      <c r="O44" s="76" t="str">
        <f>IF(F44&lt;&gt;"",VLOOKUP($F44,licencies,9,FALSE),"")</f>
        <v/>
      </c>
      <c r="P44" s="77" t="str">
        <f>IF(J44&lt;&gt;"",RANK(M44,M$5:M$68),"")</f>
        <v/>
      </c>
      <c r="Q44" s="58" t="str">
        <f t="shared" si="1"/>
        <v/>
      </c>
    </row>
    <row r="45" spans="1:17" ht="30" customHeight="1" x14ac:dyDescent="0.2">
      <c r="A45" s="15"/>
      <c r="B45" s="31">
        <f t="shared" si="2"/>
        <v>41</v>
      </c>
      <c r="C45" s="97" t="str">
        <f>IF(E45&lt;&gt;"",VLOOKUP($E45,engagés,2,FALSE),"")</f>
        <v/>
      </c>
      <c r="D45" s="97" t="str">
        <f>IF(E45&lt;&gt;"",VLOOKUP($F45,engagés,2,FALSE),"")</f>
        <v/>
      </c>
      <c r="E45" s="141"/>
      <c r="F45" s="72" t="str">
        <f>IF(E45&lt;&gt;"",VLOOKUP($E45,engagés,31,FALSE),"")</f>
        <v/>
      </c>
      <c r="G45" s="72" t="str">
        <f>IF(E45&lt;&gt;"",VLOOKUP($E45,licencies,3,FALSE),"")</f>
        <v/>
      </c>
      <c r="H45" s="67" t="str">
        <f>IF(E45&lt;&gt;"",VLOOKUP($E45,licencies,4,FALSE),"")</f>
        <v/>
      </c>
      <c r="I45" s="73" t="str">
        <f>IF(E45&lt;&gt;"",VLOOKUP($E45,licencies,8,FALSE),"")</f>
        <v/>
      </c>
      <c r="J45" s="74" t="str">
        <f>IF(F45&lt;&gt;"",VLOOKUP($F45,licencies,3,FALSE),"")</f>
        <v/>
      </c>
      <c r="K45" s="67" t="str">
        <f>IF(F45&lt;&gt;"",VLOOKUP($F45,licencies,4,FALSE),"")</f>
        <v/>
      </c>
      <c r="L45" s="73" t="str">
        <f>IF(J45&lt;&gt;"",VLOOKUP($F45,licencies,8,FALSE),"")</f>
        <v/>
      </c>
      <c r="M45" s="75" t="str">
        <f>IF(J45&lt;&gt;"",+I45+L45,"")</f>
        <v/>
      </c>
      <c r="N45" s="76" t="str">
        <f>IF(E45&lt;&gt;"",VLOOKUP($E45,licencies,9,FALSE),"")</f>
        <v/>
      </c>
      <c r="O45" s="76" t="str">
        <f>IF(F45&lt;&gt;"",VLOOKUP($F45,licencies,9,FALSE),"")</f>
        <v/>
      </c>
      <c r="P45" s="77" t="str">
        <f>IF(J45&lt;&gt;"",RANK(M45,M$5:M$68),"")</f>
        <v/>
      </c>
      <c r="Q45" s="58" t="str">
        <f t="shared" si="1"/>
        <v/>
      </c>
    </row>
    <row r="46" spans="1:17" ht="30" customHeight="1" x14ac:dyDescent="0.2">
      <c r="A46" s="15"/>
      <c r="B46" s="31">
        <f t="shared" si="2"/>
        <v>42</v>
      </c>
      <c r="C46" s="97" t="str">
        <f>IF(E46&lt;&gt;"",VLOOKUP($E46,engagés,2,FALSE),"")</f>
        <v/>
      </c>
      <c r="D46" s="97" t="str">
        <f>IF(E46&lt;&gt;"",VLOOKUP($F46,engagés,2,FALSE),"")</f>
        <v/>
      </c>
      <c r="E46" s="141"/>
      <c r="F46" s="72" t="str">
        <f>IF(E46&lt;&gt;"",VLOOKUP($E46,engagés,31,FALSE),"")</f>
        <v/>
      </c>
      <c r="G46" s="72" t="str">
        <f>IF(E46&lt;&gt;"",VLOOKUP($E46,licencies,3,FALSE),"")</f>
        <v/>
      </c>
      <c r="H46" s="67" t="str">
        <f>IF(E46&lt;&gt;"",VLOOKUP($E46,licencies,4,FALSE),"")</f>
        <v/>
      </c>
      <c r="I46" s="73" t="str">
        <f>IF(E46&lt;&gt;"",VLOOKUP($E46,licencies,8,FALSE),"")</f>
        <v/>
      </c>
      <c r="J46" s="74" t="str">
        <f>IF(F46&lt;&gt;"",VLOOKUP($F46,licencies,3,FALSE),"")</f>
        <v/>
      </c>
      <c r="K46" s="67" t="str">
        <f>IF(F46&lt;&gt;"",VLOOKUP($F46,licencies,4,FALSE),"")</f>
        <v/>
      </c>
      <c r="L46" s="73" t="str">
        <f>IF(J46&lt;&gt;"",VLOOKUP($F46,licencies,8,FALSE),"")</f>
        <v/>
      </c>
      <c r="M46" s="75" t="str">
        <f>IF(J46&lt;&gt;"",+I46+L46,"")</f>
        <v/>
      </c>
      <c r="N46" s="76" t="str">
        <f>IF(E46&lt;&gt;"",VLOOKUP($E46,licencies,9,FALSE),"")</f>
        <v/>
      </c>
      <c r="O46" s="76" t="str">
        <f>IF(F46&lt;&gt;"",VLOOKUP($F46,licencies,9,FALSE),"")</f>
        <v/>
      </c>
      <c r="P46" s="77" t="str">
        <f>IF(J46&lt;&gt;"",RANK(M46,M$5:M$68),"")</f>
        <v/>
      </c>
      <c r="Q46" s="58" t="str">
        <f t="shared" si="1"/>
        <v/>
      </c>
    </row>
    <row r="47" spans="1:17" ht="30" customHeight="1" x14ac:dyDescent="0.2">
      <c r="A47" s="15"/>
      <c r="B47" s="31">
        <f t="shared" si="2"/>
        <v>43</v>
      </c>
      <c r="C47" s="97" t="str">
        <f>IF(E47&lt;&gt;"",VLOOKUP($E47,engagés,2,FALSE),"")</f>
        <v/>
      </c>
      <c r="D47" s="97" t="str">
        <f>IF(E47&lt;&gt;"",VLOOKUP($F47,engagés,2,FALSE),"")</f>
        <v/>
      </c>
      <c r="E47" s="141"/>
      <c r="F47" s="72" t="str">
        <f>IF(E47&lt;&gt;"",VLOOKUP($E47,engagés,31,FALSE),"")</f>
        <v/>
      </c>
      <c r="G47" s="72" t="str">
        <f>IF(E47&lt;&gt;"",VLOOKUP($E47,licencies,3,FALSE),"")</f>
        <v/>
      </c>
      <c r="H47" s="67" t="str">
        <f>IF(E47&lt;&gt;"",VLOOKUP($E47,licencies,4,FALSE),"")</f>
        <v/>
      </c>
      <c r="I47" s="73" t="str">
        <f>IF(E47&lt;&gt;"",VLOOKUP($E47,licencies,8,FALSE),"")</f>
        <v/>
      </c>
      <c r="J47" s="74" t="str">
        <f>IF(F47&lt;&gt;"",VLOOKUP($F47,licencies,3,FALSE),"")</f>
        <v/>
      </c>
      <c r="K47" s="67" t="str">
        <f>IF(F47&lt;&gt;"",VLOOKUP($F47,licencies,4,FALSE),"")</f>
        <v/>
      </c>
      <c r="L47" s="73" t="str">
        <f>IF(J47&lt;&gt;"",VLOOKUP($F47,licencies,8,FALSE),"")</f>
        <v/>
      </c>
      <c r="M47" s="75" t="str">
        <f>IF(J47&lt;&gt;"",+I47+L47,"")</f>
        <v/>
      </c>
      <c r="N47" s="76" t="str">
        <f>IF(E47&lt;&gt;"",VLOOKUP($E47,licencies,9,FALSE),"")</f>
        <v/>
      </c>
      <c r="O47" s="76" t="str">
        <f>IF(F47&lt;&gt;"",VLOOKUP($F47,licencies,9,FALSE),"")</f>
        <v/>
      </c>
      <c r="P47" s="77" t="str">
        <f>IF(J47&lt;&gt;"",RANK(M47,M$5:M$68),"")</f>
        <v/>
      </c>
      <c r="Q47" s="58" t="str">
        <f t="shared" si="1"/>
        <v/>
      </c>
    </row>
    <row r="48" spans="1:17" ht="30" customHeight="1" x14ac:dyDescent="0.2">
      <c r="A48" s="15"/>
      <c r="B48" s="31">
        <f t="shared" si="2"/>
        <v>44</v>
      </c>
      <c r="C48" s="97" t="str">
        <f>IF(E48&lt;&gt;"",VLOOKUP($E48,engagés,2,FALSE),"")</f>
        <v/>
      </c>
      <c r="D48" s="97" t="str">
        <f>IF(E48&lt;&gt;"",VLOOKUP($F48,engagés,2,FALSE),"")</f>
        <v/>
      </c>
      <c r="E48" s="143"/>
      <c r="F48" s="72" t="str">
        <f>IF(E48&lt;&gt;"",VLOOKUP($E48,engagés,31,FALSE),"")</f>
        <v/>
      </c>
      <c r="G48" s="72" t="str">
        <f>IF(E48&lt;&gt;"",VLOOKUP($E48,licencies,3,FALSE),"")</f>
        <v/>
      </c>
      <c r="H48" s="67" t="str">
        <f>IF(E48&lt;&gt;"",VLOOKUP($E48,licencies,4,FALSE),"")</f>
        <v/>
      </c>
      <c r="I48" s="73" t="str">
        <f>IF(E48&lt;&gt;"",VLOOKUP($E48,licencies,8,FALSE),"")</f>
        <v/>
      </c>
      <c r="J48" s="74" t="str">
        <f>IF(F48&lt;&gt;"",VLOOKUP($F48,licencies,3,FALSE),"")</f>
        <v/>
      </c>
      <c r="K48" s="67" t="str">
        <f>IF(F48&lt;&gt;"",VLOOKUP($F48,licencies,4,FALSE),"")</f>
        <v/>
      </c>
      <c r="L48" s="73" t="str">
        <f>IF(J48&lt;&gt;"",VLOOKUP($F48,licencies,8,FALSE),"")</f>
        <v/>
      </c>
      <c r="M48" s="75" t="str">
        <f>IF(J48&lt;&gt;"",+I48+L48,"")</f>
        <v/>
      </c>
      <c r="N48" s="76" t="str">
        <f>IF(E48&lt;&gt;"",VLOOKUP($E48,licencies,9,FALSE),"")</f>
        <v/>
      </c>
      <c r="O48" s="76" t="str">
        <f>IF(F48&lt;&gt;"",VLOOKUP($F48,licencies,9,FALSE),"")</f>
        <v/>
      </c>
      <c r="P48" s="77" t="str">
        <f>IF(J48&lt;&gt;"",RANK(M48,M$5:M$68),"")</f>
        <v/>
      </c>
      <c r="Q48" s="58" t="str">
        <f t="shared" si="1"/>
        <v/>
      </c>
    </row>
    <row r="49" spans="1:17" ht="30" customHeight="1" x14ac:dyDescent="0.2">
      <c r="A49" s="15"/>
      <c r="B49" s="31">
        <f t="shared" si="2"/>
        <v>45</v>
      </c>
      <c r="C49" s="97" t="str">
        <f>IF(E49&lt;&gt;"",VLOOKUP($E49,engagés,2,FALSE),"")</f>
        <v/>
      </c>
      <c r="D49" s="97" t="str">
        <f>IF(E49&lt;&gt;"",VLOOKUP($F49,engagés,2,FALSE),"")</f>
        <v/>
      </c>
      <c r="E49" s="143"/>
      <c r="F49" s="72" t="str">
        <f>IF(E49&lt;&gt;"",VLOOKUP($E49,engagés,31,FALSE),"")</f>
        <v/>
      </c>
      <c r="G49" s="72" t="str">
        <f>IF(E49&lt;&gt;"",VLOOKUP($E49,licencies,3,FALSE),"")</f>
        <v/>
      </c>
      <c r="H49" s="67" t="str">
        <f>IF(E49&lt;&gt;"",VLOOKUP($E49,licencies,4,FALSE),"")</f>
        <v/>
      </c>
      <c r="I49" s="73" t="str">
        <f>IF(E49&lt;&gt;"",VLOOKUP($E49,licencies,8,FALSE),"")</f>
        <v/>
      </c>
      <c r="J49" s="74" t="str">
        <f>IF(F49&lt;&gt;"",VLOOKUP($F49,licencies,3,FALSE),"")</f>
        <v/>
      </c>
      <c r="K49" s="67" t="str">
        <f>IF(F49&lt;&gt;"",VLOOKUP($F49,licencies,4,FALSE),"")</f>
        <v/>
      </c>
      <c r="L49" s="73" t="str">
        <f>IF(J49&lt;&gt;"",VLOOKUP($F49,licencies,8,FALSE),"")</f>
        <v/>
      </c>
      <c r="M49" s="75" t="str">
        <f>IF(J49&lt;&gt;"",+I49+L49,"")</f>
        <v/>
      </c>
      <c r="N49" s="76" t="str">
        <f>IF(E49&lt;&gt;"",VLOOKUP($E49,licencies,9,FALSE),"")</f>
        <v/>
      </c>
      <c r="O49" s="76" t="str">
        <f>IF(F49&lt;&gt;"",VLOOKUP($F49,licencies,9,FALSE),"")</f>
        <v/>
      </c>
      <c r="P49" s="77" t="str">
        <f>IF(J49&lt;&gt;"",RANK(M49,M$5:M$68),"")</f>
        <v/>
      </c>
      <c r="Q49" s="58" t="str">
        <f t="shared" ref="Q49:Q68" si="3">IF(M49="",IF(I49="","","PAIRE INCOMPLETE"),IF(COUNTIF(E$5:F$68,E49)&gt;1,"DOUBLON DEJA SAISI","PAIRE BONNE"))</f>
        <v/>
      </c>
    </row>
    <row r="50" spans="1:17" ht="30" customHeight="1" x14ac:dyDescent="0.2">
      <c r="A50" s="15"/>
      <c r="B50" s="31">
        <f t="shared" si="2"/>
        <v>46</v>
      </c>
      <c r="C50" s="97" t="str">
        <f>IF(E50&lt;&gt;"",VLOOKUP($E50,engagés,2,FALSE),"")</f>
        <v/>
      </c>
      <c r="D50" s="97" t="str">
        <f>IF(E50&lt;&gt;"",VLOOKUP($F50,engagés,2,FALSE),"")</f>
        <v/>
      </c>
      <c r="E50" s="143"/>
      <c r="F50" s="72" t="str">
        <f>IF(E50&lt;&gt;"",VLOOKUP($E50,engagés,31,FALSE),"")</f>
        <v/>
      </c>
      <c r="G50" s="72" t="str">
        <f>IF(E50&lt;&gt;"",VLOOKUP($E50,licencies,3,FALSE),"")</f>
        <v/>
      </c>
      <c r="H50" s="67" t="str">
        <f>IF(E50&lt;&gt;"",VLOOKUP($E50,licencies,4,FALSE),"")</f>
        <v/>
      </c>
      <c r="I50" s="73" t="str">
        <f>IF(E50&lt;&gt;"",VLOOKUP($E50,licencies,8,FALSE),"")</f>
        <v/>
      </c>
      <c r="J50" s="74" t="str">
        <f>IF(F50&lt;&gt;"",VLOOKUP($F50,licencies,3,FALSE),"")</f>
        <v/>
      </c>
      <c r="K50" s="67" t="str">
        <f>IF(F50&lt;&gt;"",VLOOKUP($F50,licencies,4,FALSE),"")</f>
        <v/>
      </c>
      <c r="L50" s="73" t="str">
        <f>IF(J50&lt;&gt;"",VLOOKUP($F50,licencies,8,FALSE),"")</f>
        <v/>
      </c>
      <c r="M50" s="75" t="str">
        <f>IF(J50&lt;&gt;"",+I50+L50,"")</f>
        <v/>
      </c>
      <c r="N50" s="76" t="str">
        <f>IF(E50&lt;&gt;"",VLOOKUP($E50,licencies,9,FALSE),"")</f>
        <v/>
      </c>
      <c r="O50" s="76" t="str">
        <f>IF(F50&lt;&gt;"",VLOOKUP($F50,licencies,9,FALSE),"")</f>
        <v/>
      </c>
      <c r="P50" s="77" t="str">
        <f>IF(J50&lt;&gt;"",RANK(M50,M$5:M$68),"")</f>
        <v/>
      </c>
      <c r="Q50" s="58" t="str">
        <f t="shared" si="3"/>
        <v/>
      </c>
    </row>
    <row r="51" spans="1:17" ht="30" customHeight="1" x14ac:dyDescent="0.2">
      <c r="A51" s="15"/>
      <c r="B51" s="31">
        <f t="shared" si="2"/>
        <v>47</v>
      </c>
      <c r="C51" s="97" t="str">
        <f>IF(E51&lt;&gt;"",VLOOKUP($E51,engagés,2,FALSE),"")</f>
        <v/>
      </c>
      <c r="D51" s="97" t="str">
        <f>IF(E51&lt;&gt;"",VLOOKUP($F51,engagés,2,FALSE),"")</f>
        <v/>
      </c>
      <c r="E51" s="142"/>
      <c r="F51" s="72" t="str">
        <f>IF(E51&lt;&gt;"",VLOOKUP($E51,engagés,31,FALSE),"")</f>
        <v/>
      </c>
      <c r="G51" s="72" t="str">
        <f>IF(E51&lt;&gt;"",VLOOKUP($E51,licencies,3,FALSE),"")</f>
        <v/>
      </c>
      <c r="H51" s="67" t="str">
        <f>IF(E51&lt;&gt;"",VLOOKUP($E51,licencies,4,FALSE),"")</f>
        <v/>
      </c>
      <c r="I51" s="73" t="str">
        <f>IF(E51&lt;&gt;"",VLOOKUP($E51,licencies,8,FALSE),"")</f>
        <v/>
      </c>
      <c r="J51" s="74" t="str">
        <f>IF(F51&lt;&gt;"",VLOOKUP($F51,licencies,3,FALSE),"")</f>
        <v/>
      </c>
      <c r="K51" s="67" t="str">
        <f>IF(F51&lt;&gt;"",VLOOKUP($F51,licencies,4,FALSE),"")</f>
        <v/>
      </c>
      <c r="L51" s="73" t="str">
        <f>IF(J51&lt;&gt;"",VLOOKUP($F51,licencies,8,FALSE),"")</f>
        <v/>
      </c>
      <c r="M51" s="75" t="str">
        <f>IF(J51&lt;&gt;"",+I51+L51,"")</f>
        <v/>
      </c>
      <c r="N51" s="76" t="str">
        <f>IF(E51&lt;&gt;"",VLOOKUP($E51,licencies,9,FALSE),"")</f>
        <v/>
      </c>
      <c r="O51" s="76" t="str">
        <f>IF(F51&lt;&gt;"",VLOOKUP($F51,licencies,9,FALSE),"")</f>
        <v/>
      </c>
      <c r="P51" s="77" t="str">
        <f>IF(J51&lt;&gt;"",RANK(M51,M$5:M$68),"")</f>
        <v/>
      </c>
      <c r="Q51" s="58" t="str">
        <f t="shared" si="3"/>
        <v/>
      </c>
    </row>
    <row r="52" spans="1:17" ht="30" customHeight="1" x14ac:dyDescent="0.2">
      <c r="A52" s="15"/>
      <c r="B52" s="31">
        <f t="shared" si="2"/>
        <v>48</v>
      </c>
      <c r="C52" s="97" t="str">
        <f>IF(E52&lt;&gt;"",VLOOKUP($E52,engagés,2,FALSE),"")</f>
        <v/>
      </c>
      <c r="D52" s="97" t="str">
        <f>IF(E52&lt;&gt;"",VLOOKUP($F52,engagés,2,FALSE),"")</f>
        <v/>
      </c>
      <c r="E52" s="143"/>
      <c r="F52" s="72" t="str">
        <f>IF(E52&lt;&gt;"",VLOOKUP($E52,engagés,31,FALSE),"")</f>
        <v/>
      </c>
      <c r="G52" s="72" t="str">
        <f>IF(E52&lt;&gt;"",VLOOKUP($E52,licencies,3,FALSE),"")</f>
        <v/>
      </c>
      <c r="H52" s="67" t="str">
        <f>IF(E52&lt;&gt;"",VLOOKUP($E52,licencies,4,FALSE),"")</f>
        <v/>
      </c>
      <c r="I52" s="73" t="str">
        <f>IF(E52&lt;&gt;"",VLOOKUP($E52,licencies,8,FALSE),"")</f>
        <v/>
      </c>
      <c r="J52" s="74" t="str">
        <f>IF(F52&lt;&gt;"",VLOOKUP($F52,licencies,3,FALSE),"")</f>
        <v/>
      </c>
      <c r="K52" s="67" t="str">
        <f>IF(F52&lt;&gt;"",VLOOKUP($F52,licencies,4,FALSE),"")</f>
        <v/>
      </c>
      <c r="L52" s="73" t="str">
        <f>IF(J52&lt;&gt;"",VLOOKUP($F52,licencies,8,FALSE),"")</f>
        <v/>
      </c>
      <c r="M52" s="75" t="str">
        <f>IF(J52&lt;&gt;"",+I52+L52,"")</f>
        <v/>
      </c>
      <c r="N52" s="76" t="str">
        <f>IF(E52&lt;&gt;"",VLOOKUP($E52,licencies,9,FALSE),"")</f>
        <v/>
      </c>
      <c r="O52" s="76" t="str">
        <f>IF(F52&lt;&gt;"",VLOOKUP($F52,licencies,9,FALSE),"")</f>
        <v/>
      </c>
      <c r="P52" s="77" t="str">
        <f>IF(J52&lt;&gt;"",RANK(M52,M$5:M$68),"")</f>
        <v/>
      </c>
      <c r="Q52" s="58" t="str">
        <f t="shared" si="3"/>
        <v/>
      </c>
    </row>
    <row r="53" spans="1:17" ht="30" customHeight="1" x14ac:dyDescent="0.2">
      <c r="A53" s="15"/>
      <c r="B53" s="31">
        <f t="shared" si="2"/>
        <v>49</v>
      </c>
      <c r="C53" s="97" t="str">
        <f>IF(E53&lt;&gt;"",VLOOKUP($E53,engagés,2,FALSE),"")</f>
        <v/>
      </c>
      <c r="D53" s="97" t="str">
        <f>IF(E53&lt;&gt;"",VLOOKUP($F53,engagés,2,FALSE),"")</f>
        <v/>
      </c>
      <c r="E53" s="143"/>
      <c r="F53" s="72" t="str">
        <f>IF(E53&lt;&gt;"",VLOOKUP($E53,engagés,31,FALSE),"")</f>
        <v/>
      </c>
      <c r="G53" s="72" t="str">
        <f>IF(E53&lt;&gt;"",VLOOKUP($E53,licencies,3,FALSE),"")</f>
        <v/>
      </c>
      <c r="H53" s="67" t="str">
        <f>IF(E53&lt;&gt;"",VLOOKUP($E53,licencies,4,FALSE),"")</f>
        <v/>
      </c>
      <c r="I53" s="73" t="str">
        <f>IF(E53&lt;&gt;"",VLOOKUP($E53,licencies,8,FALSE),"")</f>
        <v/>
      </c>
      <c r="J53" s="74" t="str">
        <f>IF(F53&lt;&gt;"",VLOOKUP($F53,licencies,3,FALSE),"")</f>
        <v/>
      </c>
      <c r="K53" s="67" t="str">
        <f>IF(F53&lt;&gt;"",VLOOKUP($F53,licencies,4,FALSE),"")</f>
        <v/>
      </c>
      <c r="L53" s="73" t="str">
        <f>IF(J53&lt;&gt;"",VLOOKUP($F53,licencies,8,FALSE),"")</f>
        <v/>
      </c>
      <c r="M53" s="75" t="str">
        <f>IF(J53&lt;&gt;"",+I53+L53,"")</f>
        <v/>
      </c>
      <c r="N53" s="76" t="str">
        <f>IF(E53&lt;&gt;"",VLOOKUP($E53,licencies,9,FALSE),"")</f>
        <v/>
      </c>
      <c r="O53" s="76" t="str">
        <f>IF(F53&lt;&gt;"",VLOOKUP($F53,licencies,9,FALSE),"")</f>
        <v/>
      </c>
      <c r="P53" s="77" t="str">
        <f>IF(J53&lt;&gt;"",RANK(M53,M$5:M$68),"")</f>
        <v/>
      </c>
      <c r="Q53" s="58" t="str">
        <f t="shared" si="3"/>
        <v/>
      </c>
    </row>
    <row r="54" spans="1:17" ht="30" customHeight="1" x14ac:dyDescent="0.2">
      <c r="A54" s="15"/>
      <c r="B54" s="31">
        <f t="shared" si="2"/>
        <v>50</v>
      </c>
      <c r="C54" s="97" t="str">
        <f>IF(E54&lt;&gt;"",VLOOKUP($E54,engagés,2,FALSE),"")</f>
        <v/>
      </c>
      <c r="D54" s="97" t="str">
        <f>IF(E54&lt;&gt;"",VLOOKUP($F54,engagés,2,FALSE),"")</f>
        <v/>
      </c>
      <c r="E54" s="141"/>
      <c r="F54" s="72" t="str">
        <f>IF(E54&lt;&gt;"",VLOOKUP($E54,engagés,31,FALSE),"")</f>
        <v/>
      </c>
      <c r="G54" s="72" t="str">
        <f>IF(E54&lt;&gt;"",VLOOKUP($E54,licencies,3,FALSE),"")</f>
        <v/>
      </c>
      <c r="H54" s="67" t="str">
        <f>IF(E54&lt;&gt;"",VLOOKUP($E54,licencies,4,FALSE),"")</f>
        <v/>
      </c>
      <c r="I54" s="73" t="str">
        <f>IF(E54&lt;&gt;"",VLOOKUP($E54,licencies,8,FALSE),"")</f>
        <v/>
      </c>
      <c r="J54" s="74" t="str">
        <f>IF(F54&lt;&gt;"",VLOOKUP($F54,licencies,3,FALSE),"")</f>
        <v/>
      </c>
      <c r="K54" s="67" t="str">
        <f>IF(F54&lt;&gt;"",VLOOKUP($F54,licencies,4,FALSE),"")</f>
        <v/>
      </c>
      <c r="L54" s="73" t="str">
        <f>IF(J54&lt;&gt;"",VLOOKUP($F54,licencies,8,FALSE),"")</f>
        <v/>
      </c>
      <c r="M54" s="75" t="str">
        <f>IF(J54&lt;&gt;"",+I54+L54,"")</f>
        <v/>
      </c>
      <c r="N54" s="76" t="str">
        <f>IF(E54&lt;&gt;"",VLOOKUP($E54,licencies,9,FALSE),"")</f>
        <v/>
      </c>
      <c r="O54" s="76" t="str">
        <f>IF(F54&lt;&gt;"",VLOOKUP($F54,licencies,9,FALSE),"")</f>
        <v/>
      </c>
      <c r="P54" s="77" t="str">
        <f>IF(J54&lt;&gt;"",RANK(M54,M$5:M$68),"")</f>
        <v/>
      </c>
      <c r="Q54" s="58" t="str">
        <f t="shared" si="3"/>
        <v/>
      </c>
    </row>
    <row r="55" spans="1:17" ht="30" customHeight="1" x14ac:dyDescent="0.2">
      <c r="A55" s="15"/>
      <c r="B55" s="31">
        <f t="shared" si="2"/>
        <v>51</v>
      </c>
      <c r="C55" s="97" t="str">
        <f>IF(E55&lt;&gt;"",VLOOKUP($E55,engagés,2,FALSE),"")</f>
        <v/>
      </c>
      <c r="D55" s="97" t="str">
        <f>IF(E55&lt;&gt;"",VLOOKUP($F55,engagés,2,FALSE),"")</f>
        <v/>
      </c>
      <c r="E55" s="141"/>
      <c r="F55" s="72" t="str">
        <f>IF(E55&lt;&gt;"",VLOOKUP($E55,engagés,31,FALSE),"")</f>
        <v/>
      </c>
      <c r="G55" s="72" t="str">
        <f>IF(E55&lt;&gt;"",VLOOKUP($E55,licencies,3,FALSE),"")</f>
        <v/>
      </c>
      <c r="H55" s="67" t="str">
        <f>IF(E55&lt;&gt;"",VLOOKUP($E55,licencies,4,FALSE),"")</f>
        <v/>
      </c>
      <c r="I55" s="73" t="str">
        <f>IF(E55&lt;&gt;"",VLOOKUP($E55,licencies,8,FALSE),"")</f>
        <v/>
      </c>
      <c r="J55" s="74" t="str">
        <f>IF(F55&lt;&gt;"",VLOOKUP($F55,licencies,3,FALSE),"")</f>
        <v/>
      </c>
      <c r="K55" s="67" t="str">
        <f>IF(F55&lt;&gt;"",VLOOKUP($F55,licencies,4,FALSE),"")</f>
        <v/>
      </c>
      <c r="L55" s="73" t="str">
        <f>IF(J55&lt;&gt;"",VLOOKUP($F55,licencies,8,FALSE),"")</f>
        <v/>
      </c>
      <c r="M55" s="75" t="str">
        <f>IF(J55&lt;&gt;"",+I55+L55,"")</f>
        <v/>
      </c>
      <c r="N55" s="76" t="str">
        <f>IF(E55&lt;&gt;"",VLOOKUP($E55,licencies,9,FALSE),"")</f>
        <v/>
      </c>
      <c r="O55" s="76" t="str">
        <f>IF(F55&lt;&gt;"",VLOOKUP($F55,licencies,9,FALSE),"")</f>
        <v/>
      </c>
      <c r="P55" s="77" t="str">
        <f>IF(J55&lt;&gt;"",RANK(M55,M$5:M$68),"")</f>
        <v/>
      </c>
      <c r="Q55" s="58" t="str">
        <f t="shared" si="3"/>
        <v/>
      </c>
    </row>
    <row r="56" spans="1:17" ht="30" customHeight="1" x14ac:dyDescent="0.2">
      <c r="A56" s="15"/>
      <c r="B56" s="31">
        <f t="shared" si="2"/>
        <v>52</v>
      </c>
      <c r="C56" s="97" t="str">
        <f>IF(E56&lt;&gt;"",VLOOKUP($E56,engagés,2,FALSE),"")</f>
        <v/>
      </c>
      <c r="D56" s="97" t="str">
        <f>IF(E56&lt;&gt;"",VLOOKUP($F56,engagés,2,FALSE),"")</f>
        <v/>
      </c>
      <c r="E56" s="141"/>
      <c r="F56" s="72" t="str">
        <f>IF(E56&lt;&gt;"",VLOOKUP($E56,engagés,31,FALSE),"")</f>
        <v/>
      </c>
      <c r="G56" s="72" t="str">
        <f>IF(E56&lt;&gt;"",VLOOKUP($E56,licencies,3,FALSE),"")</f>
        <v/>
      </c>
      <c r="H56" s="67" t="str">
        <f>IF(E56&lt;&gt;"",VLOOKUP($E56,licencies,4,FALSE),"")</f>
        <v/>
      </c>
      <c r="I56" s="73" t="str">
        <f>IF(E56&lt;&gt;"",VLOOKUP($E56,licencies,8,FALSE),"")</f>
        <v/>
      </c>
      <c r="J56" s="74" t="str">
        <f>IF(F56&lt;&gt;"",VLOOKUP($F56,licencies,3,FALSE),"")</f>
        <v/>
      </c>
      <c r="K56" s="67" t="str">
        <f>IF(F56&lt;&gt;"",VLOOKUP($F56,licencies,4,FALSE),"")</f>
        <v/>
      </c>
      <c r="L56" s="73" t="str">
        <f>IF(J56&lt;&gt;"",VLOOKUP($F56,licencies,8,FALSE),"")</f>
        <v/>
      </c>
      <c r="M56" s="75" t="str">
        <f>IF(J56&lt;&gt;"",+I56+L56,"")</f>
        <v/>
      </c>
      <c r="N56" s="76" t="str">
        <f>IF(E56&lt;&gt;"",VLOOKUP($E56,licencies,9,FALSE),"")</f>
        <v/>
      </c>
      <c r="O56" s="76" t="str">
        <f>IF(F56&lt;&gt;"",VLOOKUP($F56,licencies,9,FALSE),"")</f>
        <v/>
      </c>
      <c r="P56" s="77" t="str">
        <f>IF(J56&lt;&gt;"",RANK(M56,M$5:M$68),"")</f>
        <v/>
      </c>
      <c r="Q56" s="58" t="str">
        <f t="shared" si="3"/>
        <v/>
      </c>
    </row>
    <row r="57" spans="1:17" ht="30" customHeight="1" x14ac:dyDescent="0.2">
      <c r="A57" s="15"/>
      <c r="B57" s="31">
        <f t="shared" si="2"/>
        <v>53</v>
      </c>
      <c r="C57" s="97" t="str">
        <f>IF(E57&lt;&gt;"",VLOOKUP($E57,engagés,2,FALSE),"")</f>
        <v/>
      </c>
      <c r="D57" s="97" t="str">
        <f>IF(E57&lt;&gt;"",VLOOKUP($F57,engagés,2,FALSE),"")</f>
        <v/>
      </c>
      <c r="E57" s="141"/>
      <c r="F57" s="72" t="str">
        <f>IF(E57&lt;&gt;"",VLOOKUP($E57,engagés,31,FALSE),"")</f>
        <v/>
      </c>
      <c r="G57" s="72" t="str">
        <f>IF(E57&lt;&gt;"",VLOOKUP($E57,licencies,3,FALSE),"")</f>
        <v/>
      </c>
      <c r="H57" s="67" t="str">
        <f>IF(E57&lt;&gt;"",VLOOKUP($E57,licencies,4,FALSE),"")</f>
        <v/>
      </c>
      <c r="I57" s="73" t="str">
        <f>IF(E57&lt;&gt;"",VLOOKUP($E57,licencies,8,FALSE),"")</f>
        <v/>
      </c>
      <c r="J57" s="74" t="str">
        <f>IF(F57&lt;&gt;"",VLOOKUP($F57,licencies,3,FALSE),"")</f>
        <v/>
      </c>
      <c r="K57" s="67" t="str">
        <f>IF(F57&lt;&gt;"",VLOOKUP($F57,licencies,4,FALSE),"")</f>
        <v/>
      </c>
      <c r="L57" s="73" t="str">
        <f>IF(J57&lt;&gt;"",VLOOKUP($F57,licencies,8,FALSE),"")</f>
        <v/>
      </c>
      <c r="M57" s="75" t="str">
        <f>IF(J57&lt;&gt;"",+I57+L57,"")</f>
        <v/>
      </c>
      <c r="N57" s="76" t="str">
        <f>IF(E57&lt;&gt;"",VLOOKUP($E57,licencies,9,FALSE),"")</f>
        <v/>
      </c>
      <c r="O57" s="76" t="str">
        <f>IF(F57&lt;&gt;"",VLOOKUP($F57,licencies,9,FALSE),"")</f>
        <v/>
      </c>
      <c r="P57" s="77" t="str">
        <f>IF(J57&lt;&gt;"",RANK(M57,M$5:M$68),"")</f>
        <v/>
      </c>
      <c r="Q57" s="58" t="str">
        <f t="shared" si="3"/>
        <v/>
      </c>
    </row>
    <row r="58" spans="1:17" ht="30" customHeight="1" x14ac:dyDescent="0.2">
      <c r="A58" s="15"/>
      <c r="B58" s="31">
        <f t="shared" si="2"/>
        <v>54</v>
      </c>
      <c r="C58" s="97" t="str">
        <f>IF(E58&lt;&gt;"",VLOOKUP($E58,engagés,2,FALSE),"")</f>
        <v/>
      </c>
      <c r="D58" s="97" t="str">
        <f>IF(E58&lt;&gt;"",VLOOKUP($F58,engagés,2,FALSE),"")</f>
        <v/>
      </c>
      <c r="E58" s="141"/>
      <c r="F58" s="72" t="str">
        <f>IF(E58&lt;&gt;"",VLOOKUP($E58,engagés,31,FALSE),"")</f>
        <v/>
      </c>
      <c r="G58" s="72" t="str">
        <f>IF(E58&lt;&gt;"",VLOOKUP($E58,licencies,3,FALSE),"")</f>
        <v/>
      </c>
      <c r="H58" s="67" t="str">
        <f>IF(E58&lt;&gt;"",VLOOKUP($E58,licencies,4,FALSE),"")</f>
        <v/>
      </c>
      <c r="I58" s="73" t="str">
        <f>IF(E58&lt;&gt;"",VLOOKUP($E58,licencies,8,FALSE),"")</f>
        <v/>
      </c>
      <c r="J58" s="74" t="str">
        <f>IF(F58&lt;&gt;"",VLOOKUP($F58,licencies,3,FALSE),"")</f>
        <v/>
      </c>
      <c r="K58" s="67" t="str">
        <f>IF(F58&lt;&gt;"",VLOOKUP($F58,licencies,4,FALSE),"")</f>
        <v/>
      </c>
      <c r="L58" s="73" t="str">
        <f>IF(J58&lt;&gt;"",VLOOKUP($F58,licencies,8,FALSE),"")</f>
        <v/>
      </c>
      <c r="M58" s="75" t="str">
        <f>IF(J58&lt;&gt;"",+I58+L58,"")</f>
        <v/>
      </c>
      <c r="N58" s="76" t="str">
        <f>IF(E58&lt;&gt;"",VLOOKUP($E58,licencies,9,FALSE),"")</f>
        <v/>
      </c>
      <c r="O58" s="76" t="str">
        <f>IF(F58&lt;&gt;"",VLOOKUP($F58,licencies,9,FALSE),"")</f>
        <v/>
      </c>
      <c r="P58" s="77" t="str">
        <f>IF(J58&lt;&gt;"",RANK(M58,M$5:M$68),"")</f>
        <v/>
      </c>
      <c r="Q58" s="58" t="str">
        <f t="shared" si="3"/>
        <v/>
      </c>
    </row>
    <row r="59" spans="1:17" ht="30" customHeight="1" x14ac:dyDescent="0.2">
      <c r="A59" s="15"/>
      <c r="B59" s="31">
        <f t="shared" si="2"/>
        <v>55</v>
      </c>
      <c r="C59" s="97" t="str">
        <f>IF(E59&lt;&gt;"",VLOOKUP($E59,engagés,2,FALSE),"")</f>
        <v/>
      </c>
      <c r="D59" s="97" t="str">
        <f>IF(E59&lt;&gt;"",VLOOKUP($F59,engagés,2,FALSE),"")</f>
        <v/>
      </c>
      <c r="E59" s="141"/>
      <c r="F59" s="72" t="str">
        <f>IF(E59&lt;&gt;"",VLOOKUP($E59,engagés,31,FALSE),"")</f>
        <v/>
      </c>
      <c r="G59" s="72" t="str">
        <f>IF(E59&lt;&gt;"",VLOOKUP($E59,licencies,3,FALSE),"")</f>
        <v/>
      </c>
      <c r="H59" s="67" t="str">
        <f>IF(E59&lt;&gt;"",VLOOKUP($E59,licencies,4,FALSE),"")</f>
        <v/>
      </c>
      <c r="I59" s="73" t="str">
        <f>IF(E59&lt;&gt;"",VLOOKUP($E59,licencies,8,FALSE),"")</f>
        <v/>
      </c>
      <c r="J59" s="74" t="str">
        <f>IF(F59&lt;&gt;"",VLOOKUP($F59,licencies,3,FALSE),"")</f>
        <v/>
      </c>
      <c r="K59" s="67" t="str">
        <f>IF(F59&lt;&gt;"",VLOOKUP($F59,licencies,4,FALSE),"")</f>
        <v/>
      </c>
      <c r="L59" s="73" t="str">
        <f>IF(J59&lt;&gt;"",VLOOKUP($F59,licencies,8,FALSE),"")</f>
        <v/>
      </c>
      <c r="M59" s="75" t="str">
        <f>IF(J59&lt;&gt;"",+I59+L59,"")</f>
        <v/>
      </c>
      <c r="N59" s="76" t="str">
        <f>IF(E59&lt;&gt;"",VLOOKUP($E59,licencies,9,FALSE),"")</f>
        <v/>
      </c>
      <c r="O59" s="76" t="str">
        <f>IF(F59&lt;&gt;"",VLOOKUP($F59,licencies,9,FALSE),"")</f>
        <v/>
      </c>
      <c r="P59" s="77" t="str">
        <f>IF(J59&lt;&gt;"",RANK(M59,M$5:M$68),"")</f>
        <v/>
      </c>
      <c r="Q59" s="58" t="str">
        <f t="shared" si="3"/>
        <v/>
      </c>
    </row>
    <row r="60" spans="1:17" ht="30" customHeight="1" x14ac:dyDescent="0.2">
      <c r="A60" s="15"/>
      <c r="B60" s="31">
        <f t="shared" si="2"/>
        <v>56</v>
      </c>
      <c r="C60" s="97" t="str">
        <f>IF(E60&lt;&gt;"",VLOOKUP($E60,engagés,2,FALSE),"")</f>
        <v/>
      </c>
      <c r="D60" s="97" t="str">
        <f>IF(E60&lt;&gt;"",VLOOKUP($F60,engagés,2,FALSE),"")</f>
        <v/>
      </c>
      <c r="E60" s="141"/>
      <c r="F60" s="72" t="str">
        <f>IF(E60&lt;&gt;"",VLOOKUP($E60,engagés,31,FALSE),"")</f>
        <v/>
      </c>
      <c r="G60" s="72" t="str">
        <f>IF(E60&lt;&gt;"",VLOOKUP($E60,licencies,3,FALSE),"")</f>
        <v/>
      </c>
      <c r="H60" s="67" t="str">
        <f>IF(E60&lt;&gt;"",VLOOKUP($E60,licencies,4,FALSE),"")</f>
        <v/>
      </c>
      <c r="I60" s="73" t="str">
        <f>IF(E60&lt;&gt;"",VLOOKUP($E60,licencies,8,FALSE),"")</f>
        <v/>
      </c>
      <c r="J60" s="74" t="str">
        <f>IF(F60&lt;&gt;"",VLOOKUP($F60,licencies,3,FALSE),"")</f>
        <v/>
      </c>
      <c r="K60" s="67" t="str">
        <f>IF(F60&lt;&gt;"",VLOOKUP($F60,licencies,4,FALSE),"")</f>
        <v/>
      </c>
      <c r="L60" s="73" t="str">
        <f>IF(J60&lt;&gt;"",VLOOKUP($F60,licencies,8,FALSE),"")</f>
        <v/>
      </c>
      <c r="M60" s="75" t="str">
        <f>IF(J60&lt;&gt;"",+I60+L60,"")</f>
        <v/>
      </c>
      <c r="N60" s="76" t="str">
        <f>IF(E60&lt;&gt;"",VLOOKUP($E60,licencies,9,FALSE),"")</f>
        <v/>
      </c>
      <c r="O60" s="76" t="str">
        <f>IF(F60&lt;&gt;"",VLOOKUP($F60,licencies,9,FALSE),"")</f>
        <v/>
      </c>
      <c r="P60" s="77" t="str">
        <f>IF(J60&lt;&gt;"",RANK(M60,M$5:M$68),"")</f>
        <v/>
      </c>
      <c r="Q60" s="58" t="str">
        <f t="shared" si="3"/>
        <v/>
      </c>
    </row>
    <row r="61" spans="1:17" ht="30" customHeight="1" x14ac:dyDescent="0.2">
      <c r="A61" s="15"/>
      <c r="B61" s="31">
        <f t="shared" si="2"/>
        <v>57</v>
      </c>
      <c r="C61" s="97" t="str">
        <f>IF(E61&lt;&gt;"",VLOOKUP($E61,engagés,2,FALSE),"")</f>
        <v/>
      </c>
      <c r="D61" s="97" t="str">
        <f>IF(E61&lt;&gt;"",VLOOKUP($F61,engagés,2,FALSE),"")</f>
        <v/>
      </c>
      <c r="E61" s="141"/>
      <c r="F61" s="72" t="str">
        <f>IF(E61&lt;&gt;"",VLOOKUP($E61,engagés,31,FALSE),"")</f>
        <v/>
      </c>
      <c r="G61" s="72" t="str">
        <f>IF(E61&lt;&gt;"",VLOOKUP($E61,licencies,3,FALSE),"")</f>
        <v/>
      </c>
      <c r="H61" s="67" t="str">
        <f>IF(E61&lt;&gt;"",VLOOKUP($E61,licencies,4,FALSE),"")</f>
        <v/>
      </c>
      <c r="I61" s="73" t="str">
        <f>IF(E61&lt;&gt;"",VLOOKUP($E61,licencies,8,FALSE),"")</f>
        <v/>
      </c>
      <c r="J61" s="74" t="str">
        <f>IF(F61&lt;&gt;"",VLOOKUP($F61,licencies,3,FALSE),"")</f>
        <v/>
      </c>
      <c r="K61" s="67" t="str">
        <f>IF(F61&lt;&gt;"",VLOOKUP($F61,licencies,4,FALSE),"")</f>
        <v/>
      </c>
      <c r="L61" s="73" t="str">
        <f>IF(J61&lt;&gt;"",VLOOKUP($F61,licencies,8,FALSE),"")</f>
        <v/>
      </c>
      <c r="M61" s="75" t="str">
        <f>IF(J61&lt;&gt;"",+I61+L61,"")</f>
        <v/>
      </c>
      <c r="N61" s="76" t="str">
        <f>IF(E61&lt;&gt;"",VLOOKUP($E61,licencies,9,FALSE),"")</f>
        <v/>
      </c>
      <c r="O61" s="76" t="str">
        <f>IF(F61&lt;&gt;"",VLOOKUP($F61,licencies,9,FALSE),"")</f>
        <v/>
      </c>
      <c r="P61" s="77" t="str">
        <f>IF(J61&lt;&gt;"",RANK(M61,M$5:M$68),"")</f>
        <v/>
      </c>
      <c r="Q61" s="58" t="str">
        <f t="shared" si="3"/>
        <v/>
      </c>
    </row>
    <row r="62" spans="1:17" ht="30" customHeight="1" x14ac:dyDescent="0.2">
      <c r="A62" s="15"/>
      <c r="B62" s="31">
        <f t="shared" si="2"/>
        <v>58</v>
      </c>
      <c r="C62" s="97" t="str">
        <f>IF(E62&lt;&gt;"",VLOOKUP($E62,engagés,2,FALSE),"")</f>
        <v/>
      </c>
      <c r="D62" s="97" t="str">
        <f>IF(E62&lt;&gt;"",VLOOKUP($F62,engagés,2,FALSE),"")</f>
        <v/>
      </c>
      <c r="E62" s="141"/>
      <c r="F62" s="72" t="str">
        <f>IF(E62&lt;&gt;"",VLOOKUP($E62,engagés,31,FALSE),"")</f>
        <v/>
      </c>
      <c r="G62" s="72" t="str">
        <f>IF(E62&lt;&gt;"",VLOOKUP($E62,licencies,3,FALSE),"")</f>
        <v/>
      </c>
      <c r="H62" s="67" t="str">
        <f>IF(E62&lt;&gt;"",VLOOKUP($E62,licencies,4,FALSE),"")</f>
        <v/>
      </c>
      <c r="I62" s="73" t="str">
        <f>IF(E62&lt;&gt;"",VLOOKUP($E62,licencies,8,FALSE),"")</f>
        <v/>
      </c>
      <c r="J62" s="74" t="str">
        <f>IF(F62&lt;&gt;"",VLOOKUP($F62,licencies,3,FALSE),"")</f>
        <v/>
      </c>
      <c r="K62" s="67" t="str">
        <f>IF(F62&lt;&gt;"",VLOOKUP($F62,licencies,4,FALSE),"")</f>
        <v/>
      </c>
      <c r="L62" s="73" t="str">
        <f>IF(J62&lt;&gt;"",VLOOKUP($F62,licencies,8,FALSE),"")</f>
        <v/>
      </c>
      <c r="M62" s="75" t="str">
        <f>IF(J62&lt;&gt;"",+I62+L62,"")</f>
        <v/>
      </c>
      <c r="N62" s="76" t="str">
        <f>IF(E62&lt;&gt;"",VLOOKUP($E62,licencies,9,FALSE),"")</f>
        <v/>
      </c>
      <c r="O62" s="76" t="str">
        <f>IF(F62&lt;&gt;"",VLOOKUP($F62,licencies,9,FALSE),"")</f>
        <v/>
      </c>
      <c r="P62" s="77" t="str">
        <f>IF(J62&lt;&gt;"",RANK(M62,M$5:M$68),"")</f>
        <v/>
      </c>
      <c r="Q62" s="58" t="str">
        <f t="shared" si="3"/>
        <v/>
      </c>
    </row>
    <row r="63" spans="1:17" ht="30" customHeight="1" x14ac:dyDescent="0.2">
      <c r="A63" s="15"/>
      <c r="B63" s="31">
        <f t="shared" si="2"/>
        <v>59</v>
      </c>
      <c r="C63" s="97" t="str">
        <f>IF(E63&lt;&gt;"",VLOOKUP($E63,engagés,2,FALSE),"")</f>
        <v/>
      </c>
      <c r="D63" s="97" t="str">
        <f>IF(E63&lt;&gt;"",VLOOKUP($F63,engagés,2,FALSE),"")</f>
        <v/>
      </c>
      <c r="E63" s="141"/>
      <c r="F63" s="72" t="str">
        <f>IF(E63&lt;&gt;"",VLOOKUP($E63,engagés,31,FALSE),"")</f>
        <v/>
      </c>
      <c r="G63" s="72" t="str">
        <f>IF(E63&lt;&gt;"",VLOOKUP($E63,licencies,3,FALSE),"")</f>
        <v/>
      </c>
      <c r="H63" s="67" t="str">
        <f>IF(E63&lt;&gt;"",VLOOKUP($E63,licencies,4,FALSE),"")</f>
        <v/>
      </c>
      <c r="I63" s="73" t="str">
        <f>IF(E63&lt;&gt;"",VLOOKUP($E63,licencies,8,FALSE),"")</f>
        <v/>
      </c>
      <c r="J63" s="74" t="str">
        <f>IF(F63&lt;&gt;"",VLOOKUP($F63,licencies,3,FALSE),"")</f>
        <v/>
      </c>
      <c r="K63" s="67" t="str">
        <f>IF(F63&lt;&gt;"",VLOOKUP($F63,licencies,4,FALSE),"")</f>
        <v/>
      </c>
      <c r="L63" s="73" t="str">
        <f>IF(J63&lt;&gt;"",VLOOKUP($F63,licencies,8,FALSE),"")</f>
        <v/>
      </c>
      <c r="M63" s="75" t="str">
        <f>IF(J63&lt;&gt;"",+I63+L63,"")</f>
        <v/>
      </c>
      <c r="N63" s="76" t="str">
        <f>IF(E63&lt;&gt;"",VLOOKUP($E63,licencies,9,FALSE),"")</f>
        <v/>
      </c>
      <c r="O63" s="76" t="str">
        <f>IF(F63&lt;&gt;"",VLOOKUP($F63,licencies,9,FALSE),"")</f>
        <v/>
      </c>
      <c r="P63" s="77" t="str">
        <f>IF(J63&lt;&gt;"",RANK(M63,M$5:M$68),"")</f>
        <v/>
      </c>
      <c r="Q63" s="58" t="str">
        <f t="shared" si="3"/>
        <v/>
      </c>
    </row>
    <row r="64" spans="1:17" ht="30" customHeight="1" x14ac:dyDescent="0.2">
      <c r="A64" s="15"/>
      <c r="B64" s="31">
        <f t="shared" si="2"/>
        <v>60</v>
      </c>
      <c r="C64" s="97" t="str">
        <f>IF(E64&lt;&gt;"",VLOOKUP($E64,engagés,2,FALSE),"")</f>
        <v/>
      </c>
      <c r="D64" s="97" t="str">
        <f>IF(E64&lt;&gt;"",VLOOKUP($F64,engagés,2,FALSE),"")</f>
        <v/>
      </c>
      <c r="E64" s="141"/>
      <c r="F64" s="72" t="str">
        <f>IF(E64&lt;&gt;"",VLOOKUP($E64,engagés,31,FALSE),"")</f>
        <v/>
      </c>
      <c r="G64" s="72" t="str">
        <f>IF(E64&lt;&gt;"",VLOOKUP($E64,licencies,3,FALSE),"")</f>
        <v/>
      </c>
      <c r="H64" s="67" t="str">
        <f>IF(E64&lt;&gt;"",VLOOKUP($E64,licencies,4,FALSE),"")</f>
        <v/>
      </c>
      <c r="I64" s="73" t="str">
        <f>IF(E64&lt;&gt;"",VLOOKUP($E64,licencies,8,FALSE),"")</f>
        <v/>
      </c>
      <c r="J64" s="74" t="str">
        <f>IF(F64&lt;&gt;"",VLOOKUP($F64,licencies,3,FALSE),"")</f>
        <v/>
      </c>
      <c r="K64" s="67" t="str">
        <f>IF(F64&lt;&gt;"",VLOOKUP($F64,licencies,4,FALSE),"")</f>
        <v/>
      </c>
      <c r="L64" s="73" t="str">
        <f>IF(J64&lt;&gt;"",VLOOKUP($F64,licencies,8,FALSE),"")</f>
        <v/>
      </c>
      <c r="M64" s="75" t="str">
        <f>IF(J64&lt;&gt;"",+I64+L64,"")</f>
        <v/>
      </c>
      <c r="N64" s="76" t="str">
        <f>IF(E64&lt;&gt;"",VLOOKUP($E64,licencies,9,FALSE),"")</f>
        <v/>
      </c>
      <c r="O64" s="76" t="str">
        <f>IF(F64&lt;&gt;"",VLOOKUP($F64,licencies,9,FALSE),"")</f>
        <v/>
      </c>
      <c r="P64" s="77" t="str">
        <f>IF(J64&lt;&gt;"",RANK(M64,M$5:M$68),"")</f>
        <v/>
      </c>
      <c r="Q64" s="58" t="str">
        <f t="shared" si="3"/>
        <v/>
      </c>
    </row>
    <row r="65" spans="1:17" ht="30" customHeight="1" x14ac:dyDescent="0.2">
      <c r="A65" s="15"/>
      <c r="B65" s="31">
        <f t="shared" si="2"/>
        <v>61</v>
      </c>
      <c r="C65" s="97" t="str">
        <f>IF(E65&lt;&gt;"",VLOOKUP($E65,engagés,2,FALSE),"")</f>
        <v/>
      </c>
      <c r="D65" s="97" t="str">
        <f>IF(E65&lt;&gt;"",VLOOKUP($F65,engagés,2,FALSE),"")</f>
        <v/>
      </c>
      <c r="E65" s="141"/>
      <c r="F65" s="72" t="str">
        <f>IF(E65&lt;&gt;"",VLOOKUP($E65,engagés,31,FALSE),"")</f>
        <v/>
      </c>
      <c r="G65" s="72" t="str">
        <f>IF(E65&lt;&gt;"",VLOOKUP($E65,licencies,3,FALSE),"")</f>
        <v/>
      </c>
      <c r="H65" s="67" t="str">
        <f>IF(E65&lt;&gt;"",VLOOKUP($E65,licencies,4,FALSE),"")</f>
        <v/>
      </c>
      <c r="I65" s="73" t="str">
        <f>IF(E65&lt;&gt;"",VLOOKUP($E65,licencies,8,FALSE),"")</f>
        <v/>
      </c>
      <c r="J65" s="74" t="str">
        <f>IF(F65&lt;&gt;"",VLOOKUP($F65,licencies,3,FALSE),"")</f>
        <v/>
      </c>
      <c r="K65" s="67" t="str">
        <f>IF(F65&lt;&gt;"",VLOOKUP($F65,licencies,4,FALSE),"")</f>
        <v/>
      </c>
      <c r="L65" s="73" t="str">
        <f>IF(J65&lt;&gt;"",VLOOKUP($F65,licencies,8,FALSE),"")</f>
        <v/>
      </c>
      <c r="M65" s="75" t="str">
        <f>IF(J65&lt;&gt;"",+I65+L65,"")</f>
        <v/>
      </c>
      <c r="N65" s="76" t="str">
        <f>IF(E65&lt;&gt;"",VLOOKUP($E65,licencies,9,FALSE),"")</f>
        <v/>
      </c>
      <c r="O65" s="76" t="str">
        <f>IF(F65&lt;&gt;"",VLOOKUP($F65,licencies,9,FALSE),"")</f>
        <v/>
      </c>
      <c r="P65" s="77" t="str">
        <f>IF(J65&lt;&gt;"",RANK(M65,M$5:M$68),"")</f>
        <v/>
      </c>
      <c r="Q65" s="58" t="str">
        <f t="shared" si="3"/>
        <v/>
      </c>
    </row>
    <row r="66" spans="1:17" ht="30" customHeight="1" x14ac:dyDescent="0.2">
      <c r="A66" s="15"/>
      <c r="B66" s="31">
        <f t="shared" si="2"/>
        <v>62</v>
      </c>
      <c r="C66" s="97" t="str">
        <f>IF(E66&lt;&gt;"",VLOOKUP($E66,engagés,2,FALSE),"")</f>
        <v/>
      </c>
      <c r="D66" s="97" t="str">
        <f>IF(E66&lt;&gt;"",VLOOKUP($F66,engagés,2,FALSE),"")</f>
        <v/>
      </c>
      <c r="E66" s="141"/>
      <c r="F66" s="72" t="str">
        <f>IF(E66&lt;&gt;"",VLOOKUP($E66,engagés,31,FALSE),"")</f>
        <v/>
      </c>
      <c r="G66" s="72" t="str">
        <f>IF(E66&lt;&gt;"",VLOOKUP($E66,licencies,3,FALSE),"")</f>
        <v/>
      </c>
      <c r="H66" s="67" t="str">
        <f>IF(E66&lt;&gt;"",VLOOKUP($E66,licencies,4,FALSE),"")</f>
        <v/>
      </c>
      <c r="I66" s="73" t="str">
        <f>IF(E66&lt;&gt;"",VLOOKUP($E66,licencies,8,FALSE),"")</f>
        <v/>
      </c>
      <c r="J66" s="74" t="str">
        <f>IF(F66&lt;&gt;"",VLOOKUP($F66,licencies,3,FALSE),"")</f>
        <v/>
      </c>
      <c r="K66" s="67" t="str">
        <f>IF(F66&lt;&gt;"",VLOOKUP($F66,licencies,4,FALSE),"")</f>
        <v/>
      </c>
      <c r="L66" s="73" t="str">
        <f>IF(J66&lt;&gt;"",VLOOKUP($F66,licencies,8,FALSE),"")</f>
        <v/>
      </c>
      <c r="M66" s="75" t="str">
        <f>IF(J66&lt;&gt;"",+I66+L66,"")</f>
        <v/>
      </c>
      <c r="N66" s="76" t="str">
        <f>IF(E66&lt;&gt;"",VLOOKUP($E66,licencies,9,FALSE),"")</f>
        <v/>
      </c>
      <c r="O66" s="76" t="str">
        <f>IF(F66&lt;&gt;"",VLOOKUP($F66,licencies,9,FALSE),"")</f>
        <v/>
      </c>
      <c r="P66" s="77" t="str">
        <f>IF(J66&lt;&gt;"",RANK(M66,M$5:M$68),"")</f>
        <v/>
      </c>
      <c r="Q66" s="58" t="str">
        <f t="shared" si="3"/>
        <v/>
      </c>
    </row>
    <row r="67" spans="1:17" ht="30" customHeight="1" x14ac:dyDescent="0.2">
      <c r="A67" s="15"/>
      <c r="B67" s="31">
        <f t="shared" si="2"/>
        <v>63</v>
      </c>
      <c r="C67" s="97" t="str">
        <f>IF(E67&lt;&gt;"",VLOOKUP($E67,engagés,2,FALSE),"")</f>
        <v/>
      </c>
      <c r="D67" s="97" t="str">
        <f>IF(E67&lt;&gt;"",VLOOKUP($F67,engagés,2,FALSE),"")</f>
        <v/>
      </c>
      <c r="E67" s="141"/>
      <c r="F67" s="72" t="str">
        <f>IF(E67&lt;&gt;"",VLOOKUP($E67,engagés,31,FALSE),"")</f>
        <v/>
      </c>
      <c r="G67" s="72" t="str">
        <f>IF(E67&lt;&gt;"",VLOOKUP($E67,licencies,3,FALSE),"")</f>
        <v/>
      </c>
      <c r="H67" s="67" t="str">
        <f>IF(E67&lt;&gt;"",VLOOKUP($E67,licencies,4,FALSE),"")</f>
        <v/>
      </c>
      <c r="I67" s="73" t="str">
        <f>IF(E67&lt;&gt;"",VLOOKUP($E67,licencies,8,FALSE),"")</f>
        <v/>
      </c>
      <c r="J67" s="74" t="str">
        <f>IF(F67&lt;&gt;"",VLOOKUP($F67,licencies,3,FALSE),"")</f>
        <v/>
      </c>
      <c r="K67" s="67" t="str">
        <f>IF(F67&lt;&gt;"",VLOOKUP($F67,licencies,4,FALSE),"")</f>
        <v/>
      </c>
      <c r="L67" s="73" t="str">
        <f>IF(J67&lt;&gt;"",VLOOKUP($F67,licencies,8,FALSE),"")</f>
        <v/>
      </c>
      <c r="M67" s="75" t="str">
        <f>IF(J67&lt;&gt;"",+I67+L67,"")</f>
        <v/>
      </c>
      <c r="N67" s="76" t="str">
        <f>IF(E67&lt;&gt;"",VLOOKUP($E67,licencies,9,FALSE),"")</f>
        <v/>
      </c>
      <c r="O67" s="76" t="str">
        <f>IF(F67&lt;&gt;"",VLOOKUP($F67,licencies,9,FALSE),"")</f>
        <v/>
      </c>
      <c r="P67" s="77" t="str">
        <f>IF(J67&lt;&gt;"",RANK(M67,M$5:M$68),"")</f>
        <v/>
      </c>
      <c r="Q67" s="58" t="str">
        <f t="shared" si="3"/>
        <v/>
      </c>
    </row>
    <row r="68" spans="1:17" ht="30" customHeight="1" x14ac:dyDescent="0.2">
      <c r="A68" s="15"/>
      <c r="B68" s="31">
        <f t="shared" si="2"/>
        <v>64</v>
      </c>
      <c r="C68" s="97"/>
      <c r="D68" s="97"/>
      <c r="E68" s="143"/>
      <c r="F68" s="72"/>
      <c r="G68" s="72"/>
      <c r="H68" s="67"/>
      <c r="I68" s="73"/>
      <c r="J68" s="74"/>
      <c r="K68" s="67"/>
      <c r="L68" s="73"/>
      <c r="M68" s="75"/>
      <c r="N68" s="76"/>
      <c r="O68" s="76"/>
      <c r="P68" s="77" t="str">
        <f>IF(J68&lt;&gt;"",RANK(M68,M$5:M$68),"")</f>
        <v/>
      </c>
      <c r="Q68" s="58" t="str">
        <f t="shared" si="3"/>
        <v/>
      </c>
    </row>
    <row r="69" spans="1:17" ht="30" customHeight="1" x14ac:dyDescent="0.2">
      <c r="A69" s="15"/>
      <c r="B69" s="31">
        <f t="shared" si="2"/>
        <v>65</v>
      </c>
      <c r="E69" s="112"/>
      <c r="F69" s="3"/>
      <c r="G69" s="8"/>
      <c r="H69" s="3"/>
      <c r="I69" s="6"/>
      <c r="J69" s="3"/>
      <c r="K69" s="3"/>
      <c r="L69" s="6"/>
      <c r="M69" s="10"/>
      <c r="Q69" s="58" t="str">
        <f>IF(M68="",IF(I68="","","PAIRE INCOMPLETE"),IF(COUNTIF(E$5:F$68,E68)&gt;1,"DOUBLON DEJA SAISI","PAIRE BONNE"))</f>
        <v/>
      </c>
    </row>
    <row r="70" spans="1:17" ht="24" customHeight="1" x14ac:dyDescent="0.2">
      <c r="J70" s="36"/>
    </row>
    <row r="71" spans="1:17" ht="20.100000000000001" customHeight="1" x14ac:dyDescent="0.2"/>
    <row r="72" spans="1:17" ht="20.100000000000001" customHeight="1" x14ac:dyDescent="0.2"/>
    <row r="73" spans="1:17" ht="20.100000000000001" customHeight="1" x14ac:dyDescent="0.2"/>
    <row r="74" spans="1:17" ht="20.100000000000001" customHeight="1" x14ac:dyDescent="0.2"/>
    <row r="75" spans="1:17" ht="20.100000000000001" customHeight="1" x14ac:dyDescent="0.2"/>
    <row r="76" spans="1:17" ht="20.100000000000001" customHeight="1" x14ac:dyDescent="0.2"/>
    <row r="77" spans="1:17" ht="20.100000000000001" customHeight="1" x14ac:dyDescent="0.2"/>
    <row r="78" spans="1:17" ht="20.100000000000001" customHeight="1" x14ac:dyDescent="0.2"/>
    <row r="79" spans="1:17" ht="20.100000000000001" customHeight="1" x14ac:dyDescent="0.2"/>
    <row r="80" spans="1:17" ht="20.100000000000001" customHeight="1" x14ac:dyDescent="0.2"/>
    <row r="81" ht="20.100000000000001" customHeight="1" x14ac:dyDescent="0.2"/>
    <row r="82" ht="20.100000000000001" customHeight="1" x14ac:dyDescent="0.2"/>
    <row r="83" ht="20.100000000000001" customHeight="1" x14ac:dyDescent="0.2"/>
    <row r="84" ht="20.100000000000001" customHeight="1" x14ac:dyDescent="0.2"/>
    <row r="85" ht="20.100000000000001" customHeight="1" x14ac:dyDescent="0.2"/>
    <row r="86" ht="20.100000000000001" customHeight="1" x14ac:dyDescent="0.2"/>
    <row r="87" ht="20.100000000000001" customHeight="1" x14ac:dyDescent="0.2"/>
  </sheetData>
  <sheetProtection sort="0"/>
  <sortState ref="C5:P68">
    <sortCondition ref="P5:P68"/>
    <sortCondition descending="1" ref="I5:I68"/>
  </sortState>
  <mergeCells count="1">
    <mergeCell ref="S4:Z4"/>
  </mergeCells>
  <conditionalFormatting sqref="M5:M68">
    <cfRule type="expression" dxfId="7" priority="7" stopIfTrue="1">
      <formula>+I5+L5&gt;3400</formula>
    </cfRule>
  </conditionalFormatting>
  <conditionalFormatting sqref="J70 J5:J68 F5:G68 C5:D68">
    <cfRule type="cellIs" dxfId="6" priority="9" stopIfTrue="1" operator="equal">
      <formula>"DEJA SAISI"</formula>
    </cfRule>
  </conditionalFormatting>
  <conditionalFormatting sqref="Q5:Q65 Q68:Q69">
    <cfRule type="cellIs" dxfId="5" priority="10" stopIfTrue="1" operator="equal">
      <formula>"DOUBLON DEJA SAISI"</formula>
    </cfRule>
    <cfRule type="cellIs" dxfId="4" priority="11" stopIfTrue="1" operator="equal">
      <formula>"PAIRE INCOMPLETE"</formula>
    </cfRule>
  </conditionalFormatting>
  <conditionalFormatting sqref="Q66">
    <cfRule type="cellIs" dxfId="3" priority="3" stopIfTrue="1" operator="equal">
      <formula>"DOUBLON DEJA SAISI"</formula>
    </cfRule>
    <cfRule type="cellIs" dxfId="2" priority="4" stopIfTrue="1" operator="equal">
      <formula>"PAIRE INCOMPLETE"</formula>
    </cfRule>
  </conditionalFormatting>
  <conditionalFormatting sqref="Q67">
    <cfRule type="cellIs" dxfId="1" priority="1" stopIfTrue="1" operator="equal">
      <formula>"DOUBLON DEJA SAISI"</formula>
    </cfRule>
    <cfRule type="cellIs" dxfId="0" priority="2" stopIfTrue="1" operator="equal">
      <formula>"PAIRE INCOMPLETE"</formula>
    </cfRule>
  </conditionalFormatting>
  <dataValidations count="1">
    <dataValidation type="custom" allowBlank="1" showInputMessage="1" errorTitle="numéro de licence déja saisi" error="                  _x000a_               vérifier votre saisie" sqref="E5:E61">
      <formula1>COUNTIF(E:E,E5)=1</formula1>
    </dataValidation>
  </dataValidations>
  <pageMargins left="0.19685039370078741" right="0.19685039370078741" top="0.19685039370078741" bottom="0.39370078740157483" header="0.51181102362204722" footer="0.51181102362204722"/>
  <pageSetup paperSize="9" scale="62" orientation="portrait" r:id="rId1"/>
  <headerFooter alignWithMargins="0"/>
  <customProperties>
    <customPr name="DVSECTIONID" r:id="rId2"/>
  </customPropertie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5" name="Button 1">
              <controlPr defaultSize="0" print="0" autoFill="0" autoPict="0" macro="[0]!tri_CDAVIS">
                <anchor moveWithCells="1" sizeWithCells="1">
                  <from>
                    <xdr:col>19</xdr:col>
                    <xdr:colOff>323850</xdr:colOff>
                    <xdr:row>8</xdr:row>
                    <xdr:rowOff>295275</xdr:rowOff>
                  </from>
                  <to>
                    <xdr:col>22</xdr:col>
                    <xdr:colOff>47625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6" name="Button 2">
              <controlPr defaultSize="0" print="0" autoFill="0" autoPict="0" macro="[0]!INsertion_CDAVIS">
                <anchor moveWithCells="1" sizeWithCells="1">
                  <from>
                    <xdr:col>19</xdr:col>
                    <xdr:colOff>276225</xdr:colOff>
                    <xdr:row>6</xdr:row>
                    <xdr:rowOff>161925</xdr:rowOff>
                  </from>
                  <to>
                    <xdr:col>22</xdr:col>
                    <xdr:colOff>9525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licencies</vt:lpstr>
      <vt:lpstr>engagés</vt:lpstr>
      <vt:lpstr>cout</vt:lpstr>
      <vt:lpstr>Loisirs</vt:lpstr>
      <vt:lpstr>A  BM</vt:lpstr>
      <vt:lpstr>D Dble2400</vt:lpstr>
      <vt:lpstr>S  Coupe &lt;3400</vt:lpstr>
      <vt:lpstr>date_v</vt:lpstr>
      <vt:lpstr>engagés</vt:lpstr>
      <vt:lpstr>'A  BM'!Impression_des_titres</vt:lpstr>
      <vt:lpstr>'D Dble2400'!Impression_des_titres</vt:lpstr>
      <vt:lpstr>engagés!Impression_des_titres</vt:lpstr>
      <vt:lpstr>Loisirs!Impression_des_titres</vt:lpstr>
      <vt:lpstr>'S  Coupe &lt;3400'!Impression_des_titres</vt:lpstr>
      <vt:lpstr>licencies</vt:lpstr>
      <vt:lpstr>'A  BM'!Zone_d_impression</vt:lpstr>
      <vt:lpstr>cout!Zone_d_impression</vt:lpstr>
      <vt:lpstr>'D Dble2400'!Zone_d_impression</vt:lpstr>
      <vt:lpstr>engagés!Zone_d_impression</vt:lpstr>
      <vt:lpstr>Loisirs!Zone_d_impression</vt:lpstr>
      <vt:lpstr>'S  Coupe &lt;3400'!Zone_d_impression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Windows Live Hotmail</dc:title>
  <dc:creator>Bruno</dc:creator>
  <cp:lastModifiedBy>RUIZ</cp:lastModifiedBy>
  <cp:lastPrinted>2015-05-03T12:26:32Z</cp:lastPrinted>
  <dcterms:created xsi:type="dcterms:W3CDTF">2009-04-15T21:45:26Z</dcterms:created>
  <dcterms:modified xsi:type="dcterms:W3CDTF">2015-05-05T15:56:47Z</dcterms:modified>
</cp:coreProperties>
</file>