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BEE\Documents\_Gabriel\EEC\"/>
    </mc:Choice>
  </mc:AlternateContent>
  <xr:revisionPtr revIDLastSave="0" documentId="13_ncr:1_{448363CE-30D7-46B3-A6DF-ACCF783EAAA0}" xr6:coauthVersionLast="47" xr6:coauthVersionMax="47" xr10:uidLastSave="{00000000-0000-0000-0000-000000000000}"/>
  <bookViews>
    <workbookView xWindow="-120" yWindow="-120" windowWidth="29040" windowHeight="15990" xr2:uid="{2F2B3267-796E-478E-9DAD-A4193F52F162}"/>
  </bookViews>
  <sheets>
    <sheet name="DS dallage en béton sur terre" sheetId="1" r:id="rId1"/>
  </sheets>
  <definedNames>
    <definedName name="_xlnm.Print_Area" localSheetId="0">'DS dallage en béton sur terre'!$A$1:$K$51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23" i="1" l="1"/>
  <c r="M43" i="1" s="1"/>
  <c r="L13" i="1"/>
  <c r="O13" i="1" s="1"/>
  <c r="L14" i="1" s="1"/>
  <c r="M32" i="1"/>
  <c r="M29" i="1"/>
  <c r="B30" i="1" s="1"/>
  <c r="M28" i="1"/>
  <c r="B29" i="1" s="1"/>
  <c r="M27" i="1"/>
  <c r="B28" i="1" s="1"/>
  <c r="M25" i="1"/>
  <c r="A25" i="1" s="1"/>
  <c r="N24" i="1"/>
  <c r="M24" i="1"/>
  <c r="P22" i="1"/>
  <c r="P21" i="1"/>
  <c r="M21" i="1"/>
  <c r="M20" i="1"/>
  <c r="M19" i="1"/>
  <c r="M18" i="1"/>
  <c r="M17" i="1"/>
  <c r="L1" i="1"/>
  <c r="A1" i="1" s="1"/>
  <c r="H36" i="1" l="1"/>
  <c r="H1" i="1"/>
  <c r="M13" i="1"/>
  <c r="A13" i="1" s="1"/>
  <c r="M14" i="1"/>
  <c r="A14" i="1" s="1"/>
  <c r="A24" i="1"/>
  <c r="J43" i="1"/>
  <c r="I40" i="1"/>
  <c r="A23" i="1"/>
  <c r="O24" i="1"/>
  <c r="M22" i="1"/>
  <c r="C21" i="1" s="1"/>
  <c r="B21" i="1"/>
  <c r="I43" i="1"/>
  <c r="C20" i="1"/>
  <c r="C19" i="1"/>
  <c r="C18" i="1"/>
  <c r="I41" i="1"/>
  <c r="J41" i="1"/>
  <c r="C17" i="1"/>
  <c r="B17" i="1"/>
  <c r="J40" i="1"/>
  <c r="A32" i="1"/>
  <c r="J44" i="1" l="1"/>
  <c r="I44" i="1"/>
  <c r="J45" i="1"/>
  <c r="I45" i="1"/>
  <c r="J42" i="1"/>
  <c r="I42" i="1"/>
  <c r="J46" i="1"/>
  <c r="I46" i="1"/>
  <c r="N43" i="1"/>
  <c r="O43" i="1" s="1"/>
  <c r="J48" i="1" l="1"/>
  <c r="K46" i="1" s="1"/>
  <c r="K43" i="1" l="1"/>
  <c r="K44" i="1"/>
  <c r="K41" i="1"/>
  <c r="K45" i="1"/>
  <c r="K42" i="1"/>
  <c r="K40" i="1"/>
  <c r="H52" i="1" s="1"/>
  <c r="H51" i="1" l="1"/>
  <c r="H50" i="1"/>
  <c r="K48" i="1"/>
</calcChain>
</file>

<file path=xl/sharedStrings.xml><?xml version="1.0" encoding="utf-8"?>
<sst xmlns="http://schemas.openxmlformats.org/spreadsheetml/2006/main" count="71" uniqueCount="60">
  <si>
    <t>Renseignements complémentaires :</t>
  </si>
  <si>
    <t>Coût en valeur rendue chantier des matériaux et des consommables</t>
  </si>
  <si>
    <t>Ciment</t>
  </si>
  <si>
    <t>Gravillon 4/20</t>
  </si>
  <si>
    <t>Sable 0/4</t>
  </si>
  <si>
    <t>Eau</t>
  </si>
  <si>
    <t>Essence 4 temps</t>
  </si>
  <si>
    <t>Big bag d'une tonne</t>
  </si>
  <si>
    <t>m3</t>
  </si>
  <si>
    <t>HT</t>
  </si>
  <si>
    <t>Les pertes à prendre en compte sur les matériaux sont les suivantes :</t>
  </si>
  <si>
    <t>% / quantité en œuvre</t>
  </si>
  <si>
    <t>% / quantité approvisionnée</t>
  </si>
  <si>
    <t>Le déboursé sec du dallage en béton sera composé des éléments ci-dessous.</t>
  </si>
  <si>
    <t>On liste l'ensemble des matériaux nécessaires à la réalisation du dallage, à savoir :</t>
  </si>
  <si>
    <t>Le matériel nécessaire pour l'exécution est le suivant :</t>
  </si>
  <si>
    <t>Il faudra les matières consommables suivantes :</t>
  </si>
  <si>
    <t>• treillis soudé.</t>
  </si>
  <si>
    <t>Désignation</t>
  </si>
  <si>
    <t>Calculs</t>
  </si>
  <si>
    <t>Résultats</t>
  </si>
  <si>
    <t>Fabrication du béton</t>
  </si>
  <si>
    <t>Gravillon</t>
  </si>
  <si>
    <t>Sable</t>
  </si>
  <si>
    <t>Bétonnière</t>
  </si>
  <si>
    <t>Essence</t>
  </si>
  <si>
    <t>Valeur DS du m3 de béton fabriqué sur le chantier</t>
  </si>
  <si>
    <t>• compactage de la forme en tout venant ;</t>
  </si>
  <si>
    <t>• mise en place de la forme en sable ;</t>
  </si>
  <si>
    <t>• compactage de la forme en sable ;</t>
  </si>
  <si>
    <t>• mise en place du film polyane compris les remontées périphériques ;</t>
  </si>
  <si>
    <t>• fabrication du béton au fur et à mesure de l'avancement des travaux;</t>
  </si>
  <si>
    <t>• coulage du béton de la dalle ;</t>
  </si>
  <si>
    <t>• surfaçage à l'hélicoptère.</t>
  </si>
  <si>
    <t>• tout venant ;</t>
  </si>
  <si>
    <t>• sable (forme) ;</t>
  </si>
  <si>
    <t>• ciment;</t>
  </si>
  <si>
    <t>• gravillon ;</t>
  </si>
  <si>
    <t>• sable (béton) ;</t>
  </si>
  <si>
    <t>• film polyane ;</t>
  </si>
  <si>
    <t>• polystyrène ;</t>
  </si>
  <si>
    <t>• la bétonnière pour la fabrication du béton ;</t>
  </si>
  <si>
    <t>• l'hélicoptère pour le surfaçage.</t>
  </si>
  <si>
    <t>• de l'eau ;</t>
  </si>
  <si>
    <t>• de l'essence (bétonnière+ hélicoptère);</t>
  </si>
  <si>
    <t>• des cales (calage du treillis soudé).</t>
  </si>
  <si>
    <t>PS : Quantité approvisionnée = Quantité en œuvre + Pertes, casses….</t>
  </si>
  <si>
    <t>%</t>
  </si>
  <si>
    <t>Pour la main d'œuvre, il faudra définir l'ensemble des tâches nécessaires à la</t>
  </si>
  <si>
    <t>• mise en œuvre du polystyrène pour désolidariser la dalle béton des murs ;</t>
  </si>
  <si>
    <t>• mise en œuvre du treillis soudé ;</t>
  </si>
  <si>
    <t xml:space="preserve">Le béton sera fabriqué sur le chantier avec une bétonnière thermique. Finition : </t>
  </si>
  <si>
    <t>surfaçage à l'hélicoptère.</t>
  </si>
  <si>
    <t>valeur du déboursé sec du m3 de béton ainsi que la valeur représentative en % de chaque élément.</t>
  </si>
  <si>
    <t>Réalisation de ce dallage :</t>
  </si>
  <si>
    <t>• mise en place de la forme en tout venant ;</t>
  </si>
  <si>
    <t>Dallage en béton sur terre plein désolidarisé des murs pour un garage individuel.</t>
  </si>
  <si>
    <t xml:space="preserve">• Composer le déboursé sec de l'ouvrage élémentaire suivant : </t>
  </si>
  <si>
    <t>• Après avoir composé le dallage, on vous demande avec l'aide des renseignements ci-dessous de calculer la</t>
  </si>
  <si>
    <t>• Conclure sur l'élément le moins représentatif et le plus représentatif.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</si>
</sst>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 indent="1"/>
    </xf>
    <xf numFmtId="0" fontId="3" fillId="0" borderId="0" xfId="0" applyFon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4" fillId="0" borderId="0" xfId="0" applyFont="1"/>
    <xf numFmtId="0" fontId="4" fillId="0" borderId="0" xfId="0" applyFont="1" applyAlignment="1">
      <alignment horizontal="left"/>
    </xf>
    <xf numFmtId="44" fontId="0" fillId="0" borderId="0" xfId="1" applyFont="1"/>
    <xf numFmtId="2" fontId="0" fillId="0" borderId="16" xfId="0" applyNumberFormat="1" applyBorder="1" applyAlignment="1">
      <alignment horizontal="right" indent="1"/>
    </xf>
    <xf numFmtId="2" fontId="0" fillId="0" borderId="17" xfId="0" applyNumberFormat="1" applyBorder="1" applyAlignment="1">
      <alignment horizontal="right" indent="1"/>
    </xf>
    <xf numFmtId="2" fontId="0" fillId="0" borderId="18" xfId="0" applyNumberFormat="1" applyBorder="1" applyAlignment="1">
      <alignment horizontal="right" indent="1"/>
    </xf>
    <xf numFmtId="0" fontId="0" fillId="0" borderId="19" xfId="0" applyBorder="1" applyAlignment="1">
      <alignment horizontal="left" indent="1"/>
    </xf>
    <xf numFmtId="9" fontId="0" fillId="0" borderId="0" xfId="2" applyFont="1"/>
    <xf numFmtId="2" fontId="0" fillId="0" borderId="0" xfId="2" applyNumberFormat="1" applyFont="1"/>
    <xf numFmtId="0" fontId="0" fillId="0" borderId="20" xfId="0" applyBorder="1"/>
    <xf numFmtId="0" fontId="0" fillId="0" borderId="20" xfId="0" applyBorder="1" applyAlignment="1">
      <alignment horizontal="center"/>
    </xf>
    <xf numFmtId="44" fontId="0" fillId="0" borderId="3" xfId="1" applyFont="1" applyBorder="1"/>
    <xf numFmtId="44" fontId="0" fillId="0" borderId="1" xfId="1" applyFont="1" applyBorder="1"/>
    <xf numFmtId="44" fontId="0" fillId="0" borderId="8" xfId="1" applyFont="1" applyBorder="1"/>
    <xf numFmtId="44" fontId="0" fillId="0" borderId="19" xfId="1" applyFont="1" applyBorder="1"/>
    <xf numFmtId="0" fontId="0" fillId="0" borderId="0" xfId="0" applyAlignment="1">
      <alignment horizontal="left" indent="2"/>
    </xf>
    <xf numFmtId="0" fontId="0" fillId="0" borderId="0" xfId="0" applyAlignment="1">
      <alignment horizontal="right" indent="2"/>
    </xf>
    <xf numFmtId="1" fontId="0" fillId="0" borderId="0" xfId="2" applyNumberFormat="1" applyFont="1" applyAlignment="1">
      <alignment horizontal="center" vertical="center"/>
    </xf>
    <xf numFmtId="0" fontId="0" fillId="0" borderId="21" xfId="0" applyBorder="1"/>
    <xf numFmtId="2" fontId="0" fillId="0" borderId="22" xfId="2" applyNumberFormat="1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Border="1"/>
    <xf numFmtId="0" fontId="0" fillId="0" borderId="27" xfId="0" applyBorder="1" applyAlignment="1">
      <alignment horizontal="left" indent="1"/>
    </xf>
    <xf numFmtId="44" fontId="0" fillId="0" borderId="27" xfId="1" applyFont="1" applyBorder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FDC64D6-82CA-4C88-9D3D-754BCF8AD8C2}" name="Tableau3" displayName="Tableau3" ref="H39:K46" totalsRowShown="0" headerRowDxfId="6" headerRowBorderDxfId="5" tableBorderDxfId="4">
  <autoFilter ref="H39:K46" xr:uid="{1FDC64D6-82CA-4C88-9D3D-754BCF8AD8C2}">
    <filterColumn colId="0" hiddenButton="1"/>
    <filterColumn colId="1" hiddenButton="1"/>
    <filterColumn colId="2" hiddenButton="1"/>
    <filterColumn colId="3" hiddenButton="1"/>
  </autoFilter>
  <tableColumns count="4">
    <tableColumn id="1" xr3:uid="{1E849516-9FE6-4D3D-8614-62C668406A06}" name="Désignation" dataDxfId="3"/>
    <tableColumn id="2" xr3:uid="{78AA6F11-B8DB-414F-B94F-5AF10471C666}" name="Calculs" dataDxfId="2"/>
    <tableColumn id="3" xr3:uid="{EDA78048-B309-4227-85D5-BDCC719CBFFD}" name="Résultats" dataDxfId="1" dataCellStyle="Monétaire"/>
    <tableColumn id="4" xr3:uid="{E5BB5EC7-C0F9-4F59-862D-A2EE6C66D156}" name="%" dataDxfId="0" dataCellStyle="Pourcentage">
      <calculatedColumnFormula>(J40/$J$48)*100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9C8F5-0FDB-4397-9329-0BB0CDA0AEA2}">
  <dimension ref="A1:Q54"/>
  <sheetViews>
    <sheetView tabSelected="1" topLeftCell="A19" zoomScaleNormal="100" workbookViewId="0">
      <selection activeCell="H52" sqref="H52"/>
    </sheetView>
  </sheetViews>
  <sheetFormatPr baseColWidth="10" defaultRowHeight="15" x14ac:dyDescent="0.25"/>
  <cols>
    <col min="1" max="1" width="20" customWidth="1"/>
    <col min="2" max="2" width="18.5703125" bestFit="1" customWidth="1"/>
    <col min="4" max="4" width="5.7109375" style="1" customWidth="1"/>
    <col min="7" max="7" width="17" customWidth="1"/>
    <col min="8" max="8" width="23.42578125" customWidth="1"/>
    <col min="9" max="9" width="42.7109375" bestFit="1" customWidth="1"/>
    <col min="10" max="10" width="10.7109375" customWidth="1"/>
    <col min="11" max="11" width="13.28515625" customWidth="1"/>
    <col min="12" max="12" width="4" bestFit="1" customWidth="1"/>
    <col min="13" max="13" width="29" bestFit="1" customWidth="1"/>
  </cols>
  <sheetData>
    <row r="1" spans="1:17" ht="51" customHeight="1" x14ac:dyDescent="0.25">
      <c r="A1" s="55" t="str">
        <f ca="1" xml:space="preserve"> "DS dallage en béton sur terre
plein désolidarisé des murs pour un garage individuel. : V "&amp;L1</f>
        <v>DS dallage en béton sur terre
plein désolidarisé des murs pour un garage individuel. : V 326</v>
      </c>
      <c r="B1" s="55"/>
      <c r="C1" s="55"/>
      <c r="D1" s="55"/>
      <c r="E1" s="55"/>
      <c r="F1" s="55"/>
      <c r="G1" s="55"/>
      <c r="H1" s="55" t="str">
        <f ca="1">"Correction DS dallage en béton sur terre
plein pour un garage individuel. : V "&amp;L1</f>
        <v>Correction DS dallage en béton sur terre
plein pour un garage individuel. : V 326</v>
      </c>
      <c r="I1" s="55"/>
      <c r="J1" s="55"/>
      <c r="K1" s="55"/>
      <c r="L1">
        <f ca="1">RANDBETWEEN(10,800)</f>
        <v>326</v>
      </c>
    </row>
    <row r="2" spans="1:17" ht="21.75" customHeight="1" x14ac:dyDescent="0.25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</row>
    <row r="3" spans="1:17" x14ac:dyDescent="0.25">
      <c r="A3" t="s">
        <v>57</v>
      </c>
      <c r="H3" t="s">
        <v>13</v>
      </c>
    </row>
    <row r="4" spans="1:17" x14ac:dyDescent="0.25">
      <c r="A4" t="s">
        <v>56</v>
      </c>
      <c r="H4" t="s">
        <v>48</v>
      </c>
    </row>
    <row r="5" spans="1:17" x14ac:dyDescent="0.25">
      <c r="A5" t="s">
        <v>51</v>
      </c>
      <c r="F5" s="42"/>
      <c r="G5" s="43" t="s">
        <v>52</v>
      </c>
    </row>
    <row r="6" spans="1:17" x14ac:dyDescent="0.25">
      <c r="H6" s="20" t="s">
        <v>54</v>
      </c>
    </row>
    <row r="7" spans="1:17" x14ac:dyDescent="0.25">
      <c r="A7" t="s">
        <v>58</v>
      </c>
    </row>
    <row r="8" spans="1:17" x14ac:dyDescent="0.25">
      <c r="A8" t="s">
        <v>53</v>
      </c>
      <c r="H8" t="s">
        <v>55</v>
      </c>
    </row>
    <row r="9" spans="1:17" x14ac:dyDescent="0.25">
      <c r="H9" t="s">
        <v>27</v>
      </c>
    </row>
    <row r="10" spans="1:17" x14ac:dyDescent="0.25">
      <c r="A10" t="s">
        <v>59</v>
      </c>
      <c r="H10" t="s">
        <v>28</v>
      </c>
    </row>
    <row r="11" spans="1:17" x14ac:dyDescent="0.25">
      <c r="H11" t="s">
        <v>29</v>
      </c>
    </row>
    <row r="12" spans="1:17" x14ac:dyDescent="0.25">
      <c r="A12" s="20" t="s">
        <v>0</v>
      </c>
      <c r="H12" t="s">
        <v>49</v>
      </c>
    </row>
    <row r="13" spans="1:17" x14ac:dyDescent="0.25">
      <c r="A13" t="str">
        <f ca="1">"Le béton du dallage sera dosé pour 1 m3 à "&amp;L13&amp;" kg de ciment, "&amp;M13&amp;" kg de gravillon et"</f>
        <v>Le béton du dallage sera dosé pour 1 m3 à 400 kg de ciment, 1036 kg de gravillon et</v>
      </c>
      <c r="H13" t="s">
        <v>30</v>
      </c>
      <c r="L13">
        <f ca="1">RANDBETWEEN(30,50)*10</f>
        <v>400</v>
      </c>
      <c r="M13">
        <f ca="1">ROUND((O13*P13)/100,0)</f>
        <v>1036</v>
      </c>
      <c r="O13" s="54">
        <f ca="1">2250-L13</f>
        <v>1850</v>
      </c>
      <c r="P13" s="35">
        <v>56</v>
      </c>
      <c r="Q13" s="34"/>
    </row>
    <row r="14" spans="1:17" x14ac:dyDescent="0.25">
      <c r="A14" t="str">
        <f ca="1">L14&amp;" kg de sable. Il faudra compter "&amp;M14&amp;" litres d'eau pour 1 m3 de béton."</f>
        <v>796 kg de sable. Il faudra compter 200 litres d'eau pour 1 m3 de béton.</v>
      </c>
      <c r="H14" t="s">
        <v>50</v>
      </c>
      <c r="L14">
        <f ca="1">ROUND((O13*P14)/100,0)</f>
        <v>796</v>
      </c>
      <c r="M14">
        <f ca="1">L13/2</f>
        <v>200</v>
      </c>
      <c r="O14" s="54"/>
      <c r="P14" s="35">
        <v>43</v>
      </c>
    </row>
    <row r="15" spans="1:17" x14ac:dyDescent="0.25">
      <c r="H15" t="s">
        <v>31</v>
      </c>
    </row>
    <row r="16" spans="1:17" ht="15.75" thickBot="1" x14ac:dyDescent="0.3">
      <c r="A16" s="27" t="s">
        <v>1</v>
      </c>
      <c r="H16" t="s">
        <v>32</v>
      </c>
    </row>
    <row r="17" spans="1:17" x14ac:dyDescent="0.25">
      <c r="A17" s="4" t="s">
        <v>2</v>
      </c>
      <c r="B17" s="5" t="str">
        <f ca="1">"Sac de "&amp;M17&amp;" kg"</f>
        <v>Sac de 30 kg</v>
      </c>
      <c r="C17" s="38">
        <f ca="1">M18</f>
        <v>7.18</v>
      </c>
      <c r="D17" s="12" t="s">
        <v>9</v>
      </c>
      <c r="H17" t="s">
        <v>33</v>
      </c>
      <c r="M17">
        <f ca="1">INDEX(O17:O21,RANDBETWEEN(1,5))</f>
        <v>30</v>
      </c>
      <c r="O17">
        <v>20</v>
      </c>
    </row>
    <row r="18" spans="1:17" x14ac:dyDescent="0.25">
      <c r="A18" s="7" t="s">
        <v>3</v>
      </c>
      <c r="B18" s="3" t="s">
        <v>7</v>
      </c>
      <c r="C18" s="39">
        <f t="shared" ref="C18:C21" ca="1" si="0">M19</f>
        <v>30.85</v>
      </c>
      <c r="D18" s="13" t="s">
        <v>9</v>
      </c>
      <c r="M18" s="2">
        <f ca="1">RANDBETWEEN(701,801)/100</f>
        <v>7.18</v>
      </c>
      <c r="O18">
        <v>25</v>
      </c>
    </row>
    <row r="19" spans="1:17" x14ac:dyDescent="0.25">
      <c r="A19" s="7" t="s">
        <v>4</v>
      </c>
      <c r="B19" s="3" t="s">
        <v>7</v>
      </c>
      <c r="C19" s="39">
        <f t="shared" ca="1" si="0"/>
        <v>24.13</v>
      </c>
      <c r="D19" s="13" t="s">
        <v>9</v>
      </c>
      <c r="H19" s="20" t="s">
        <v>14</v>
      </c>
      <c r="M19" s="2">
        <f ca="1">RANDBETWEEN(2101,4001)/100</f>
        <v>30.85</v>
      </c>
      <c r="O19">
        <v>30</v>
      </c>
    </row>
    <row r="20" spans="1:17" x14ac:dyDescent="0.25">
      <c r="A20" s="7" t="s">
        <v>5</v>
      </c>
      <c r="B20" s="3" t="s">
        <v>8</v>
      </c>
      <c r="C20" s="39">
        <f t="shared" ca="1" si="0"/>
        <v>4.16</v>
      </c>
      <c r="D20" s="13" t="s">
        <v>9</v>
      </c>
      <c r="M20" s="2">
        <f ca="1">RANDBETWEEN(2100,3100)/100</f>
        <v>24.13</v>
      </c>
      <c r="O20">
        <v>35</v>
      </c>
    </row>
    <row r="21" spans="1:17" ht="15.75" thickBot="1" x14ac:dyDescent="0.3">
      <c r="A21" s="9" t="s">
        <v>6</v>
      </c>
      <c r="B21" s="10" t="str">
        <f ca="1">"Bidon de "&amp;P21&amp;" litres"</f>
        <v>Bidon de 6 litres</v>
      </c>
      <c r="C21" s="40">
        <f t="shared" ca="1" si="0"/>
        <v>12.78</v>
      </c>
      <c r="D21" s="14" t="s">
        <v>9</v>
      </c>
      <c r="H21" t="s">
        <v>34</v>
      </c>
      <c r="I21" t="s">
        <v>38</v>
      </c>
      <c r="M21" s="2">
        <f ca="1">RANDBETWEEN(300,500)/100</f>
        <v>4.16</v>
      </c>
      <c r="O21">
        <v>40</v>
      </c>
      <c r="P21">
        <f ca="1">INDEX(Q22:Q24,RANDBETWEEN(1,3))</f>
        <v>6</v>
      </c>
    </row>
    <row r="22" spans="1:17" x14ac:dyDescent="0.25">
      <c r="H22" t="s">
        <v>35</v>
      </c>
      <c r="I22" t="s">
        <v>39</v>
      </c>
      <c r="M22" s="2">
        <f ca="1">P21*P22</f>
        <v>12.78</v>
      </c>
      <c r="P22">
        <f ca="1">RANDBETWEEN(186,280)/100</f>
        <v>2.13</v>
      </c>
      <c r="Q22">
        <v>5</v>
      </c>
    </row>
    <row r="23" spans="1:17" x14ac:dyDescent="0.25">
      <c r="A23" t="str">
        <f ca="1">"Location d'une bétonnière thermique d'une capacité de production = "&amp;M23&amp;" m3/h. Le"</f>
        <v>Location d'une bétonnière thermique d'une capacité de production = 2,7 m3/h. Le</v>
      </c>
      <c r="H23" t="s">
        <v>36</v>
      </c>
      <c r="I23" t="s">
        <v>40</v>
      </c>
      <c r="M23" s="2">
        <f ca="1">RANDBETWEEN(20,27)/10</f>
        <v>2.7</v>
      </c>
      <c r="Q23">
        <v>6</v>
      </c>
    </row>
    <row r="24" spans="1:17" x14ac:dyDescent="0.25">
      <c r="A24" t="str">
        <f ca="1">"tarif est de "&amp;M24&amp;" €TTC pour une journée de "&amp;N24&amp;"h."</f>
        <v>tarif est de 114 €TTC pour une journée de 7,3h.</v>
      </c>
      <c r="H24" t="s">
        <v>37</v>
      </c>
      <c r="I24" t="s">
        <v>17</v>
      </c>
      <c r="M24" s="2">
        <f ca="1">RANDBETWEEN(81,130)</f>
        <v>114</v>
      </c>
      <c r="N24" s="2">
        <f ca="1">RANDBETWEEN(70,80)/10</f>
        <v>7.3</v>
      </c>
      <c r="O24" s="29">
        <f ca="1">M24/N24</f>
        <v>15.616438356164384</v>
      </c>
      <c r="Q24">
        <v>7</v>
      </c>
    </row>
    <row r="25" spans="1:17" x14ac:dyDescent="0.25">
      <c r="A25" t="str">
        <f ca="1">"Consommation en essence de la bétonnière : "&amp;M25&amp;" litres/heure."</f>
        <v>Consommation en essence de la bétonnière : 2,8 litres/heure.</v>
      </c>
      <c r="M25" s="2">
        <f ca="1">RANDBETWEEN(22,30)/10</f>
        <v>2.8</v>
      </c>
    </row>
    <row r="26" spans="1:17" x14ac:dyDescent="0.25">
      <c r="H26" s="20" t="s">
        <v>15</v>
      </c>
    </row>
    <row r="27" spans="1:17" ht="15.75" thickBot="1" x14ac:dyDescent="0.3">
      <c r="A27" s="27" t="s">
        <v>10</v>
      </c>
      <c r="H27" t="s">
        <v>41</v>
      </c>
      <c r="M27" s="2">
        <f ca="1">RANDBETWEEN(30,50)/10</f>
        <v>4.3</v>
      </c>
    </row>
    <row r="28" spans="1:17" x14ac:dyDescent="0.25">
      <c r="A28" s="21" t="s">
        <v>2</v>
      </c>
      <c r="B28" s="30">
        <f ca="1">M27</f>
        <v>4.3</v>
      </c>
      <c r="C28" s="24" t="s">
        <v>11</v>
      </c>
      <c r="D28" s="16"/>
      <c r="E28" s="6"/>
      <c r="H28" t="s">
        <v>42</v>
      </c>
      <c r="M28" s="2">
        <f ca="1">RANDBETWEEN(60,80)/10</f>
        <v>7</v>
      </c>
    </row>
    <row r="29" spans="1:17" x14ac:dyDescent="0.25">
      <c r="A29" s="22" t="s">
        <v>3</v>
      </c>
      <c r="B29" s="31">
        <f t="shared" ref="B29:B30" ca="1" si="1">M28</f>
        <v>7</v>
      </c>
      <c r="C29" s="25" t="s">
        <v>12</v>
      </c>
      <c r="D29" s="15"/>
      <c r="E29" s="8"/>
      <c r="M29" s="2">
        <f ca="1">RANDBETWEEN(60,80)/10</f>
        <v>7.7</v>
      </c>
    </row>
    <row r="30" spans="1:17" ht="15.75" thickBot="1" x14ac:dyDescent="0.3">
      <c r="A30" s="23" t="s">
        <v>4</v>
      </c>
      <c r="B30" s="32">
        <f t="shared" ca="1" si="1"/>
        <v>7.7</v>
      </c>
      <c r="C30" s="26" t="s">
        <v>12</v>
      </c>
      <c r="D30" s="17"/>
      <c r="E30" s="11"/>
      <c r="H30" s="20" t="s">
        <v>16</v>
      </c>
    </row>
    <row r="32" spans="1:17" x14ac:dyDescent="0.25">
      <c r="A32" t="str">
        <f ca="1">"Le déboursé horaire de l' ouvrier affecté à la bétonnière= "&amp;M32&amp;" €/h."</f>
        <v>Le déboursé horaire de l' ouvrier affecté à la bétonnière= 20,27 €/h.</v>
      </c>
      <c r="H32" t="s">
        <v>43</v>
      </c>
      <c r="M32">
        <f ca="1">RANDBETWEEN(1901,2201)/100</f>
        <v>20.27</v>
      </c>
    </row>
    <row r="33" spans="1:15" x14ac:dyDescent="0.25">
      <c r="H33" t="s">
        <v>44</v>
      </c>
    </row>
    <row r="34" spans="1:15" x14ac:dyDescent="0.25">
      <c r="A34" s="36"/>
      <c r="B34" s="36"/>
      <c r="C34" s="36"/>
      <c r="D34" s="37"/>
      <c r="E34" s="36"/>
      <c r="F34" s="36"/>
      <c r="G34" s="36"/>
      <c r="H34" t="s">
        <v>45</v>
      </c>
    </row>
    <row r="35" spans="1:15" x14ac:dyDescent="0.25">
      <c r="A35" s="36"/>
      <c r="B35" s="36"/>
      <c r="C35" s="36"/>
      <c r="D35" s="37"/>
      <c r="E35" s="36"/>
      <c r="F35" s="36"/>
      <c r="G35" s="36"/>
    </row>
    <row r="36" spans="1:15" ht="15" customHeight="1" x14ac:dyDescent="0.25">
      <c r="A36" s="36"/>
      <c r="B36" s="36"/>
      <c r="C36" s="36"/>
      <c r="D36" s="37"/>
      <c r="E36" s="36"/>
      <c r="F36" s="36"/>
      <c r="G36" s="36"/>
      <c r="H36" s="53" t="str">
        <f ca="1">"Calcul du déboursé sec d' 1 m3 de béton dosé à "&amp;L13&amp;" kg de ciment fabriqué sur le chantier avec une bétonnière thermique."</f>
        <v>Calcul du déboursé sec d' 1 m3 de béton dosé à 400 kg de ciment fabriqué sur le chantier avec une bétonnière thermique.</v>
      </c>
      <c r="I36" s="53"/>
      <c r="J36" s="53"/>
      <c r="K36" s="53"/>
    </row>
    <row r="37" spans="1:15" x14ac:dyDescent="0.25">
      <c r="A37" s="36"/>
      <c r="B37" s="36"/>
      <c r="C37" s="36"/>
      <c r="D37" s="37"/>
      <c r="E37" s="36"/>
      <c r="F37" s="36"/>
      <c r="G37" s="36"/>
      <c r="H37" s="53"/>
      <c r="I37" s="53"/>
      <c r="J37" s="53"/>
      <c r="K37" s="53"/>
    </row>
    <row r="38" spans="1:15" x14ac:dyDescent="0.25">
      <c r="A38" s="36"/>
      <c r="B38" s="36"/>
      <c r="C38" s="36"/>
      <c r="D38" s="37"/>
      <c r="E38" s="36"/>
      <c r="F38" s="36"/>
      <c r="G38" s="36"/>
    </row>
    <row r="39" spans="1:15" ht="15.75" thickBot="1" x14ac:dyDescent="0.3">
      <c r="A39" s="36"/>
      <c r="B39" s="36"/>
      <c r="C39" s="36"/>
      <c r="D39" s="37"/>
      <c r="E39" s="36"/>
      <c r="F39" s="36"/>
      <c r="G39" s="36"/>
      <c r="H39" s="47" t="s">
        <v>18</v>
      </c>
      <c r="I39" s="48" t="s">
        <v>19</v>
      </c>
      <c r="J39" s="48" t="s">
        <v>20</v>
      </c>
      <c r="K39" s="49" t="s">
        <v>47</v>
      </c>
    </row>
    <row r="40" spans="1:15" x14ac:dyDescent="0.25">
      <c r="A40" s="36"/>
      <c r="B40" s="36"/>
      <c r="C40" s="36"/>
      <c r="D40" s="37"/>
      <c r="E40" s="36"/>
      <c r="F40" s="36"/>
      <c r="G40" s="36"/>
      <c r="H40" s="45" t="s">
        <v>21</v>
      </c>
      <c r="I40" s="33" t="str">
        <f ca="1">"(1h00/m3 / "&amp;M23&amp;" h/m3 X )"&amp;M32&amp;" €/h"</f>
        <v>(1h00/m3 / 2,7 h/m3 X )20,27 €/h</v>
      </c>
      <c r="J40" s="41">
        <f ca="1">1/M23*M32</f>
        <v>7.5074074074074071</v>
      </c>
      <c r="K40" s="46">
        <f ca="1">(J40/$J$48)*100</f>
        <v>4.381121915488527</v>
      </c>
    </row>
    <row r="41" spans="1:15" x14ac:dyDescent="0.25">
      <c r="A41" s="36"/>
      <c r="B41" s="36"/>
      <c r="C41" s="36"/>
      <c r="D41" s="37"/>
      <c r="E41" s="36"/>
      <c r="F41" s="36"/>
      <c r="G41" s="36"/>
      <c r="H41" s="25" t="s">
        <v>2</v>
      </c>
      <c r="I41" s="19" t="str">
        <f ca="1">L13&amp;" kg/m3 X "&amp;1+(B28/100)&amp;" X ("&amp;M18&amp;" €/"&amp;M17&amp;"/kg)"</f>
        <v>400 kg/m3 X 1,043 X (7,18 €/30/kg)</v>
      </c>
      <c r="J41" s="39">
        <f ca="1">L13*(1+(B28/100))*(M18/M17)</f>
        <v>99.849866666666657</v>
      </c>
      <c r="K41" s="46">
        <f ca="1">(J41/$J$48)*100</f>
        <v>58.269708219153429</v>
      </c>
    </row>
    <row r="42" spans="1:15" x14ac:dyDescent="0.25">
      <c r="A42" s="36"/>
      <c r="B42" s="36"/>
      <c r="C42" s="36"/>
      <c r="D42" s="37"/>
      <c r="E42" s="36"/>
      <c r="F42" s="36"/>
      <c r="G42" s="36"/>
      <c r="H42" s="25" t="s">
        <v>22</v>
      </c>
      <c r="I42" s="19" t="str">
        <f ca="1">"("&amp;TEXT(M13/1000,"0,000")&amp;"/m3 : "&amp;(1-(B29/100))&amp;" ) X "&amp;TEXT(M19,"0,00")&amp;" €/t"</f>
        <v>(1,036/m3 : 0,93 ) X 30,85 €/t</v>
      </c>
      <c r="J42" s="39">
        <f ca="1">M13/1000/(1-(B29/100))*M19</f>
        <v>34.366236559139786</v>
      </c>
      <c r="K42" s="46">
        <f ca="1">(J42/$J$48)*100</f>
        <v>20.055215332200195</v>
      </c>
    </row>
    <row r="43" spans="1:15" x14ac:dyDescent="0.25">
      <c r="A43" s="36"/>
      <c r="B43" s="36"/>
      <c r="C43" s="36"/>
      <c r="D43" s="37"/>
      <c r="E43" s="36"/>
      <c r="F43" s="36"/>
      <c r="G43" s="36"/>
      <c r="H43" s="25" t="s">
        <v>23</v>
      </c>
      <c r="I43" s="19" t="str">
        <f ca="1">"("&amp;TEXT(L14/1000,"0,000")&amp;" t/m3 : "&amp;(1-(B30/100))&amp;") X "&amp;TEXT(M20,"0,00")&amp;" €/t"</f>
        <v>(0,796 t/m3 : 0,923) X 24,13 €/t</v>
      </c>
      <c r="J43" s="39">
        <f ca="1">L14/1000/(1-(B30/100))*M20</f>
        <v>20.809837486457205</v>
      </c>
      <c r="K43" s="46">
        <f ca="1">(J43/$J$48)*100</f>
        <v>12.144063872131985</v>
      </c>
      <c r="M43">
        <f ca="1">1/M23</f>
        <v>0.37037037037037035</v>
      </c>
      <c r="N43">
        <f ca="1">M22/P21</f>
        <v>2.13</v>
      </c>
      <c r="O43">
        <f ca="1">M43*N43</f>
        <v>0.78888888888888875</v>
      </c>
    </row>
    <row r="44" spans="1:15" x14ac:dyDescent="0.25">
      <c r="A44" s="36"/>
      <c r="B44" s="36"/>
      <c r="C44" s="36"/>
      <c r="D44" s="37"/>
      <c r="E44" s="36"/>
      <c r="F44" s="36"/>
      <c r="G44" s="36"/>
      <c r="H44" s="25" t="s">
        <v>24</v>
      </c>
      <c r="I44" s="19" t="str">
        <f ca="1">"(1h00/m3 / "&amp;M23&amp;" h/m3 )X ("&amp;TEXT(M24,"0,00")&amp;"/"&amp;TEXT(N24,"0,00")&amp;" €/h)"</f>
        <v>(1h00/m3 / 2,7 h/m3 )X (114,00/7,30 €/h)</v>
      </c>
      <c r="J44" s="39">
        <f ca="1">1/M23*M24/N24</f>
        <v>5.7838660578386607</v>
      </c>
      <c r="K44" s="46">
        <f ca="1">(J44/$J$48)*100</f>
        <v>3.375309340111861</v>
      </c>
    </row>
    <row r="45" spans="1:15" x14ac:dyDescent="0.25">
      <c r="A45" s="36"/>
      <c r="B45" s="36"/>
      <c r="C45" s="36"/>
      <c r="D45" s="37"/>
      <c r="E45" s="36"/>
      <c r="F45" s="36"/>
      <c r="G45" s="36"/>
      <c r="H45" s="25" t="s">
        <v>5</v>
      </c>
      <c r="I45" s="19" t="str">
        <f ca="1">TEXT(M14/1000,"0,000")&amp;" m3/m3 X "&amp;TEXT(M21,"0,00")&amp;" €/m3"</f>
        <v>0,200 m3/m3 X 4,16 €/m3</v>
      </c>
      <c r="J45" s="39">
        <f ca="1">(M14/1000)*M21</f>
        <v>0.83200000000000007</v>
      </c>
      <c r="K45" s="46">
        <f ca="1">(J45/$J$48)*100</f>
        <v>0.48553291913929103</v>
      </c>
    </row>
    <row r="46" spans="1:15" x14ac:dyDescent="0.25">
      <c r="A46" s="36"/>
      <c r="B46" s="36"/>
      <c r="C46" s="36"/>
      <c r="D46" s="37"/>
      <c r="E46" s="36"/>
      <c r="F46" s="36"/>
      <c r="G46" s="36"/>
      <c r="H46" s="50" t="s">
        <v>25</v>
      </c>
      <c r="I46" s="51" t="str">
        <f ca="1">"(1h00/m3 / "&amp;M23&amp;" h/m3 )X ("&amp;TEXT(M22,"0,00 €")&amp;" / "&amp;TEXT(P21,"0,00")&amp;"/L) X "&amp;M25</f>
        <v>(1h00/m3 / 2,7 h/m3 )X (12,78 € / 6,00/L) X 2,8</v>
      </c>
      <c r="J46" s="52">
        <f ca="1">(1/M23)*(M22/P21)*M25</f>
        <v>2.2088888888888882</v>
      </c>
      <c r="K46" s="46">
        <f ca="1">(J46/$J$48)*100</f>
        <v>1.2890484017747199</v>
      </c>
    </row>
    <row r="47" spans="1:15" x14ac:dyDescent="0.25">
      <c r="A47" s="36"/>
      <c r="B47" s="36"/>
      <c r="C47" s="36"/>
      <c r="D47" s="37"/>
      <c r="E47" s="36"/>
      <c r="F47" s="36"/>
      <c r="G47" s="36"/>
      <c r="H47" s="28" t="s">
        <v>46</v>
      </c>
      <c r="I47" s="1"/>
      <c r="J47" s="29"/>
    </row>
    <row r="48" spans="1:15" x14ac:dyDescent="0.25">
      <c r="A48" s="36"/>
      <c r="B48" s="36"/>
      <c r="C48" s="36"/>
      <c r="D48" s="37"/>
      <c r="E48" s="36"/>
      <c r="F48" s="36"/>
      <c r="G48" s="36"/>
      <c r="H48" s="18" t="s">
        <v>26</v>
      </c>
      <c r="I48" s="1"/>
      <c r="J48" s="29">
        <f ca="1">SUM(J40:J46)</f>
        <v>171.3581030663986</v>
      </c>
      <c r="K48" s="44">
        <f ca="1">SUM(K40:K46)</f>
        <v>100</v>
      </c>
    </row>
    <row r="49" spans="1:11" x14ac:dyDescent="0.25">
      <c r="A49" s="36"/>
      <c r="B49" s="36"/>
      <c r="C49" s="36"/>
      <c r="D49" s="37"/>
      <c r="E49" s="36"/>
      <c r="F49" s="36"/>
      <c r="G49" s="36"/>
    </row>
    <row r="50" spans="1:11" x14ac:dyDescent="0.25">
      <c r="A50" s="36"/>
      <c r="B50" s="36"/>
      <c r="C50" s="36"/>
      <c r="D50" s="37"/>
      <c r="E50" s="36"/>
      <c r="F50" s="36"/>
      <c r="G50" s="36"/>
      <c r="H50" t="str">
        <f ca="1">"La plus petit valeur est : "&amp;TEXT(SMALL(K40:K46,1),"0,00")&amp;" %"</f>
        <v>La plus petit valeur est : 0,49 %</v>
      </c>
      <c r="K50" s="2"/>
    </row>
    <row r="51" spans="1:11" x14ac:dyDescent="0.25">
      <c r="A51" s="36"/>
      <c r="B51" s="36"/>
      <c r="C51" s="36"/>
      <c r="D51" s="37"/>
      <c r="E51" s="36"/>
      <c r="F51" s="36"/>
      <c r="G51" s="36"/>
      <c r="H51" t="str">
        <f ca="1">"La plus grande valeur est : "&amp;TEXT(LARGE(Tableau3[%],1),"0,00")&amp;" %"</f>
        <v>La plus grande valeur est : 58,27 %</v>
      </c>
      <c r="K51" s="2"/>
    </row>
    <row r="52" spans="1:11" x14ac:dyDescent="0.25">
      <c r="A52" s="36"/>
      <c r="B52" s="36"/>
      <c r="C52" s="36"/>
      <c r="D52" s="37"/>
      <c r="E52" s="36"/>
      <c r="F52" s="36"/>
      <c r="G52" s="36"/>
      <c r="H52" t="e">
        <f ca="1">"La plus petit valeur est : "&amp;TEXT(SMALL(K40:K46,1),"0,00")&amp;" % correspondant à : "&amp;VLOOKUP(SMALL(Tableau3[%],1),Tableau3[],1,FALSE)</f>
        <v>#N/A</v>
      </c>
    </row>
    <row r="53" spans="1:11" x14ac:dyDescent="0.25">
      <c r="A53" s="36"/>
      <c r="B53" s="36"/>
      <c r="C53" s="36"/>
      <c r="D53" s="37"/>
      <c r="E53" s="36"/>
      <c r="F53" s="36"/>
      <c r="G53" s="36"/>
    </row>
    <row r="54" spans="1:11" x14ac:dyDescent="0.25">
      <c r="A54" s="36"/>
      <c r="B54" s="36"/>
      <c r="C54" s="36"/>
      <c r="D54" s="37"/>
      <c r="E54" s="36"/>
      <c r="F54" s="36"/>
      <c r="G54" s="36"/>
    </row>
  </sheetData>
  <mergeCells count="4">
    <mergeCell ref="H36:K37"/>
    <mergeCell ref="O13:O14"/>
    <mergeCell ref="A1:G2"/>
    <mergeCell ref="H1:K2"/>
  </mergeCells>
  <pageMargins left="0.39370078740157483" right="0.51181102362204722" top="0.19791666666666666" bottom="0.55118110236220474" header="0" footer="0"/>
  <pageSetup paperSize="9" orientation="portrait" horizontalDpi="300" verticalDpi="0" r:id="rId1"/>
  <colBreaks count="1" manualBreakCount="1">
    <brk id="7" max="50" man="1"/>
  </col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DS dallage en béton sur terre</vt:lpstr>
      <vt:lpstr>'DS dallage en béton sur terre'!Zone_d_impression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TBEE</dc:creator>
  <cp:lastModifiedBy>TBEE</cp:lastModifiedBy>
  <cp:lastPrinted>2022-10-18T16:33:19Z</cp:lastPrinted>
  <dcterms:created xsi:type="dcterms:W3CDTF">2022-10-16T14:31:08Z</dcterms:created>
  <dcterms:modified xsi:type="dcterms:W3CDTF">2022-10-21T15:37:58Z</dcterms:modified>
</cp:coreProperties>
</file>