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045" windowHeight="11385"/>
  </bookViews>
  <sheets>
    <sheet name="Recap" sheetId="5" r:id="rId1"/>
    <sheet name="Chantier" sheetId="8" r:id="rId2"/>
    <sheet name="Chantier (2)" sheetId="9" r:id="rId3"/>
    <sheet name="Chantier (3)" sheetId="10" r:id="rId4"/>
    <sheet name="Données" sheetId="4" r:id="rId5"/>
  </sheets>
  <externalReferences>
    <externalReference r:id="rId6"/>
  </externalReferences>
  <definedNames>
    <definedName name="_xlnm._FilterDatabase" localSheetId="1" hidden="1">Chantier!#REF!</definedName>
    <definedName name="_xlnm._FilterDatabase" localSheetId="2" hidden="1">'Chantier (2)'!#REF!</definedName>
    <definedName name="_xlnm._FilterDatabase" localSheetId="3" hidden="1">'Chantier (3)'!#REF!</definedName>
    <definedName name="Chariot">Données!$P$3:$P$6</definedName>
    <definedName name="Echaffaudage">Données!$K$3:$K$6</definedName>
    <definedName name="Grue">Données!$S$3:$S$6</definedName>
    <definedName name="Nacelles">Données!$M$3:$M$11</definedName>
    <definedName name="Ouvrage">Données!$C$3:$C$4</definedName>
    <definedName name="Pose">Données!$A$2:$A$4</definedName>
    <definedName name="Produits_complémentaires">Données!$Y$2:$Y$10</definedName>
    <definedName name="Quincaillerie">Données!$E$2:$E$18</definedName>
    <definedName name="Vitrages">Données!$V$2:$V$46</definedName>
    <definedName name="_xlnm.Print_Area" localSheetId="1">Chantier!$A$1:$S$54</definedName>
    <definedName name="_xlnm.Print_Area" localSheetId="2">'Chantier (2)'!$A$1:$S$54</definedName>
    <definedName name="_xlnm.Print_Area" localSheetId="3">'Chantier (3)'!$A$1:$S$54</definedName>
  </definedNames>
  <calcPr calcId="152511"/>
</workbook>
</file>

<file path=xl/calcChain.xml><?xml version="1.0" encoding="utf-8"?>
<calcChain xmlns="http://schemas.openxmlformats.org/spreadsheetml/2006/main">
  <c r="F3" i="10" l="1"/>
  <c r="S53" i="10"/>
  <c r="P52" i="10" l="1"/>
  <c r="S52" i="10" s="1"/>
  <c r="P51" i="10"/>
  <c r="S51" i="10" s="1"/>
  <c r="P50" i="10"/>
  <c r="S50" i="10" s="1"/>
  <c r="P49" i="10"/>
  <c r="S49" i="10" s="1"/>
  <c r="S48" i="10"/>
  <c r="S47" i="10"/>
  <c r="S46" i="10"/>
  <c r="S45" i="10"/>
  <c r="S44" i="10"/>
  <c r="S43" i="10"/>
  <c r="S42" i="10"/>
  <c r="S41" i="10"/>
  <c r="C41" i="10"/>
  <c r="S40" i="10"/>
  <c r="S39" i="10"/>
  <c r="S38" i="10"/>
  <c r="C38" i="10"/>
  <c r="S37" i="10"/>
  <c r="S36" i="10"/>
  <c r="C36" i="10"/>
  <c r="S35" i="10"/>
  <c r="S34" i="10"/>
  <c r="C34" i="10"/>
  <c r="C33" i="10"/>
  <c r="C32" i="10"/>
  <c r="I29" i="10"/>
  <c r="M28" i="10"/>
  <c r="S28" i="10" s="1"/>
  <c r="I28" i="10"/>
  <c r="S27" i="10"/>
  <c r="M27" i="10"/>
  <c r="I27" i="10"/>
  <c r="M26" i="10"/>
  <c r="S26" i="10" s="1"/>
  <c r="I26" i="10"/>
  <c r="S25" i="10"/>
  <c r="M25" i="10"/>
  <c r="I25" i="10"/>
  <c r="M24" i="10"/>
  <c r="S24" i="10" s="1"/>
  <c r="I24" i="10"/>
  <c r="S23" i="10"/>
  <c r="M23" i="10"/>
  <c r="S22" i="10"/>
  <c r="M22" i="10"/>
  <c r="I22" i="10"/>
  <c r="F22" i="10"/>
  <c r="S21" i="10"/>
  <c r="M21" i="10"/>
  <c r="I21" i="10"/>
  <c r="F21" i="10"/>
  <c r="M20" i="10"/>
  <c r="S20" i="10" s="1"/>
  <c r="F20" i="10"/>
  <c r="I20" i="10" s="1"/>
  <c r="M19" i="10"/>
  <c r="S19" i="10" s="1"/>
  <c r="F19" i="10"/>
  <c r="I19" i="10" s="1"/>
  <c r="C39" i="10" s="1"/>
  <c r="M18" i="10"/>
  <c r="S18" i="10" s="1"/>
  <c r="S17" i="10"/>
  <c r="M17" i="10"/>
  <c r="I17" i="10"/>
  <c r="F17" i="10"/>
  <c r="S16" i="10"/>
  <c r="M16" i="10"/>
  <c r="F16" i="10"/>
  <c r="I16" i="10" s="1"/>
  <c r="M15" i="10"/>
  <c r="S15" i="10" s="1"/>
  <c r="F15" i="10"/>
  <c r="I15" i="10" s="1"/>
  <c r="M14" i="10"/>
  <c r="S14" i="10" s="1"/>
  <c r="F14" i="10"/>
  <c r="I14" i="10" s="1"/>
  <c r="M13" i="10"/>
  <c r="S13" i="10" s="1"/>
  <c r="F13" i="10"/>
  <c r="I13" i="10" s="1"/>
  <c r="M12" i="10"/>
  <c r="S12" i="10" s="1"/>
  <c r="I12" i="10"/>
  <c r="S11" i="10"/>
  <c r="M11" i="10"/>
  <c r="I11" i="10"/>
  <c r="M10" i="10"/>
  <c r="S10" i="10" s="1"/>
  <c r="I10" i="10"/>
  <c r="S9" i="10"/>
  <c r="M9" i="10"/>
  <c r="I9" i="10"/>
  <c r="M8" i="10"/>
  <c r="S8" i="10" s="1"/>
  <c r="S30" i="10" s="1"/>
  <c r="C40" i="10" s="1"/>
  <c r="I8" i="10"/>
  <c r="S7" i="10"/>
  <c r="M7" i="10"/>
  <c r="I7" i="10"/>
  <c r="I2" i="10"/>
  <c r="S52" i="9"/>
  <c r="P52" i="9"/>
  <c r="S51" i="9"/>
  <c r="P51" i="9"/>
  <c r="S50" i="9"/>
  <c r="P50" i="9"/>
  <c r="S49" i="9"/>
  <c r="S53" i="9" s="1"/>
  <c r="P49" i="9"/>
  <c r="S48" i="9"/>
  <c r="S47" i="9"/>
  <c r="S46" i="9"/>
  <c r="S45" i="9"/>
  <c r="S44" i="9"/>
  <c r="S43" i="9"/>
  <c r="S42" i="9"/>
  <c r="S41" i="9"/>
  <c r="C41" i="9"/>
  <c r="S40" i="9"/>
  <c r="S39" i="9"/>
  <c r="S38" i="9"/>
  <c r="C38" i="9"/>
  <c r="S37" i="9"/>
  <c r="S36" i="9"/>
  <c r="C36" i="9"/>
  <c r="S35" i="9"/>
  <c r="S34" i="9"/>
  <c r="C34" i="9"/>
  <c r="C33" i="9"/>
  <c r="C32" i="9"/>
  <c r="I29" i="9"/>
  <c r="M28" i="9"/>
  <c r="S28" i="9" s="1"/>
  <c r="I28" i="9"/>
  <c r="S27" i="9"/>
  <c r="M27" i="9"/>
  <c r="I27" i="9"/>
  <c r="M26" i="9"/>
  <c r="S26" i="9" s="1"/>
  <c r="I26" i="9"/>
  <c r="S25" i="9"/>
  <c r="M25" i="9"/>
  <c r="I25" i="9"/>
  <c r="M24" i="9"/>
  <c r="S24" i="9" s="1"/>
  <c r="I24" i="9"/>
  <c r="S23" i="9"/>
  <c r="M23" i="9"/>
  <c r="M22" i="9"/>
  <c r="S22" i="9" s="1"/>
  <c r="F22" i="9"/>
  <c r="I22" i="9" s="1"/>
  <c r="M21" i="9"/>
  <c r="S21" i="9" s="1"/>
  <c r="F21" i="9"/>
  <c r="I21" i="9" s="1"/>
  <c r="M20" i="9"/>
  <c r="S20" i="9" s="1"/>
  <c r="F20" i="9"/>
  <c r="I20" i="9" s="1"/>
  <c r="M19" i="9"/>
  <c r="S19" i="9" s="1"/>
  <c r="F19" i="9"/>
  <c r="I19" i="9" s="1"/>
  <c r="M18" i="9"/>
  <c r="S18" i="9" s="1"/>
  <c r="S17" i="9"/>
  <c r="M17" i="9"/>
  <c r="I17" i="9"/>
  <c r="F17" i="9"/>
  <c r="S16" i="9"/>
  <c r="M16" i="9"/>
  <c r="I16" i="9"/>
  <c r="F16" i="9"/>
  <c r="S15" i="9"/>
  <c r="M15" i="9"/>
  <c r="I15" i="9"/>
  <c r="F15" i="9"/>
  <c r="S14" i="9"/>
  <c r="M14" i="9"/>
  <c r="I14" i="9"/>
  <c r="F14" i="9"/>
  <c r="S13" i="9"/>
  <c r="M13" i="9"/>
  <c r="I13" i="9"/>
  <c r="C37" i="9" s="1"/>
  <c r="F13" i="9"/>
  <c r="M12" i="9"/>
  <c r="S12" i="9" s="1"/>
  <c r="I12" i="9"/>
  <c r="M11" i="9"/>
  <c r="S11" i="9" s="1"/>
  <c r="I11" i="9"/>
  <c r="M10" i="9"/>
  <c r="S10" i="9" s="1"/>
  <c r="I10" i="9"/>
  <c r="M9" i="9"/>
  <c r="S9" i="9" s="1"/>
  <c r="I9" i="9"/>
  <c r="M8" i="9"/>
  <c r="S8" i="9" s="1"/>
  <c r="I8" i="9"/>
  <c r="M7" i="9"/>
  <c r="S7" i="9" s="1"/>
  <c r="I7" i="9"/>
  <c r="F3" i="9"/>
  <c r="I2" i="9"/>
  <c r="P52" i="8"/>
  <c r="S52" i="8" s="1"/>
  <c r="P51" i="8"/>
  <c r="S51" i="8" s="1"/>
  <c r="P50" i="8"/>
  <c r="S50" i="8" s="1"/>
  <c r="P49" i="8"/>
  <c r="S49" i="8" s="1"/>
  <c r="S48" i="8"/>
  <c r="S47" i="8"/>
  <c r="S46" i="8"/>
  <c r="S45" i="8"/>
  <c r="S44" i="8"/>
  <c r="S43" i="8"/>
  <c r="S42" i="8"/>
  <c r="S41" i="8"/>
  <c r="S40" i="8"/>
  <c r="S39" i="8"/>
  <c r="S38" i="8"/>
  <c r="S37" i="8"/>
  <c r="S36" i="8"/>
  <c r="S35" i="8"/>
  <c r="S34" i="8"/>
  <c r="C34" i="8"/>
  <c r="C32" i="8"/>
  <c r="I29" i="8"/>
  <c r="M28" i="8"/>
  <c r="S28" i="8" s="1"/>
  <c r="I28" i="8"/>
  <c r="S27" i="8"/>
  <c r="M27" i="8"/>
  <c r="I27" i="8"/>
  <c r="M26" i="8"/>
  <c r="S26" i="8" s="1"/>
  <c r="I26" i="8"/>
  <c r="S25" i="8"/>
  <c r="M25" i="8"/>
  <c r="I25" i="8"/>
  <c r="M24" i="8"/>
  <c r="S24" i="8" s="1"/>
  <c r="I24" i="8"/>
  <c r="S23" i="8"/>
  <c r="M23" i="8"/>
  <c r="M22" i="8"/>
  <c r="S22" i="8" s="1"/>
  <c r="F22" i="8"/>
  <c r="I22" i="8" s="1"/>
  <c r="M21" i="8"/>
  <c r="S21" i="8" s="1"/>
  <c r="F21" i="8"/>
  <c r="I21" i="8" s="1"/>
  <c r="M20" i="8"/>
  <c r="S20" i="8" s="1"/>
  <c r="F20" i="8"/>
  <c r="I20" i="8" s="1"/>
  <c r="M19" i="8"/>
  <c r="S19" i="8" s="1"/>
  <c r="F19" i="8"/>
  <c r="I19" i="8" s="1"/>
  <c r="I23" i="8" s="1"/>
  <c r="M18" i="8"/>
  <c r="S18" i="8" s="1"/>
  <c r="M17" i="8"/>
  <c r="S17" i="8" s="1"/>
  <c r="F17" i="8"/>
  <c r="I17" i="8" s="1"/>
  <c r="M16" i="8"/>
  <c r="S16" i="8" s="1"/>
  <c r="F16" i="8"/>
  <c r="I16" i="8" s="1"/>
  <c r="M15" i="8"/>
  <c r="S15" i="8" s="1"/>
  <c r="F15" i="8"/>
  <c r="I15" i="8" s="1"/>
  <c r="M14" i="8"/>
  <c r="S14" i="8" s="1"/>
  <c r="F14" i="8"/>
  <c r="I14" i="8" s="1"/>
  <c r="M13" i="8"/>
  <c r="S13" i="8" s="1"/>
  <c r="F13" i="8"/>
  <c r="I13" i="8" s="1"/>
  <c r="M12" i="8"/>
  <c r="S12" i="8" s="1"/>
  <c r="S11" i="8"/>
  <c r="M11" i="8"/>
  <c r="I11" i="8"/>
  <c r="M10" i="8"/>
  <c r="S10" i="8" s="1"/>
  <c r="I10" i="8"/>
  <c r="M9" i="8"/>
  <c r="S9" i="8" s="1"/>
  <c r="I9" i="8"/>
  <c r="M8" i="8"/>
  <c r="S8" i="8" s="1"/>
  <c r="I8" i="8"/>
  <c r="S7" i="8"/>
  <c r="M7" i="8"/>
  <c r="I7" i="8"/>
  <c r="I12" i="8" s="1"/>
  <c r="F3" i="8"/>
  <c r="C41" i="8" s="1"/>
  <c r="I2" i="8"/>
  <c r="S53" i="8" l="1"/>
  <c r="C37" i="10"/>
  <c r="I18" i="10"/>
  <c r="S30" i="9"/>
  <c r="C40" i="9" s="1"/>
  <c r="C39" i="9"/>
  <c r="I23" i="9"/>
  <c r="S30" i="8"/>
  <c r="C40" i="8" s="1"/>
  <c r="S54" i="9"/>
  <c r="C42" i="9" s="1"/>
  <c r="S54" i="8"/>
  <c r="C42" i="8" s="1"/>
  <c r="I18" i="9"/>
  <c r="I30" i="9" s="1"/>
  <c r="S54" i="10"/>
  <c r="C42" i="10" s="1"/>
  <c r="C37" i="8"/>
  <c r="I18" i="8"/>
  <c r="I30" i="8" s="1"/>
  <c r="B46" i="9"/>
  <c r="B48" i="9" s="1"/>
  <c r="B52" i="9" s="1"/>
  <c r="C33" i="8"/>
  <c r="C36" i="8"/>
  <c r="C38" i="8"/>
  <c r="C39" i="8"/>
  <c r="I23" i="10"/>
  <c r="I30" i="10" s="1"/>
  <c r="B46" i="8" l="1"/>
  <c r="B48" i="8" s="1"/>
  <c r="B52" i="8" s="1"/>
  <c r="B46" i="10"/>
  <c r="B48" i="10" s="1"/>
  <c r="B52" i="10" s="1"/>
</calcChain>
</file>

<file path=xl/sharedStrings.xml><?xml version="1.0" encoding="utf-8"?>
<sst xmlns="http://schemas.openxmlformats.org/spreadsheetml/2006/main" count="1166" uniqueCount="190">
  <si>
    <t>x</t>
  </si>
  <si>
    <t>Déboursé sur matière première</t>
  </si>
  <si>
    <t>Type de pose :</t>
  </si>
  <si>
    <t>En tunnel</t>
  </si>
  <si>
    <t>En applique extérieure</t>
  </si>
  <si>
    <t>En applique intérieure</t>
  </si>
  <si>
    <t>Châssis</t>
  </si>
  <si>
    <t>Mur-rideau</t>
  </si>
  <si>
    <t>=</t>
  </si>
  <si>
    <t>m²</t>
  </si>
  <si>
    <t>Alu :</t>
  </si>
  <si>
    <t>Mo BE :</t>
  </si>
  <si>
    <t>Métallerie :</t>
  </si>
  <si>
    <t>Fixation :</t>
  </si>
  <si>
    <t>Quincaillerie et équipements</t>
  </si>
  <si>
    <t>Serrure 1 point</t>
  </si>
  <si>
    <t>Serrure 3 points</t>
  </si>
  <si>
    <t>Contacteur de fond de feuillure</t>
  </si>
  <si>
    <t>Boitier à chaîne</t>
  </si>
  <si>
    <t>Anti-pannique 1 point</t>
  </si>
  <si>
    <t>Anti-pannique 3 points</t>
  </si>
  <si>
    <t>Crémone pompier</t>
  </si>
  <si>
    <t>Bandeau ventouse</t>
  </si>
  <si>
    <t>Ventouse</t>
  </si>
  <si>
    <t>Béquille</t>
  </si>
  <si>
    <t>Ferme-porte</t>
  </si>
  <si>
    <t>Cylindre</t>
  </si>
  <si>
    <t>OL90</t>
  </si>
  <si>
    <t>Ventilation mécanique</t>
  </si>
  <si>
    <t>Désenfumage</t>
  </si>
  <si>
    <t>Grille de ventilation</t>
  </si>
  <si>
    <t>∞</t>
  </si>
  <si>
    <t>h</t>
  </si>
  <si>
    <t>Bande d'étanchéité</t>
  </si>
  <si>
    <t>Joint mousse</t>
  </si>
  <si>
    <t>Mo Fab :</t>
  </si>
  <si>
    <t>Nacelle :</t>
  </si>
  <si>
    <t>Chariot :</t>
  </si>
  <si>
    <t>Mo Pose :</t>
  </si>
  <si>
    <t>Grue :</t>
  </si>
  <si>
    <t>Habillages :</t>
  </si>
  <si>
    <t>Liste quincaillerie</t>
  </si>
  <si>
    <t>Type de pose</t>
  </si>
  <si>
    <t>Type d'ouvrage</t>
  </si>
  <si>
    <t>Silicone :</t>
  </si>
  <si>
    <t>Repère :</t>
  </si>
  <si>
    <t>Remplissage :</t>
  </si>
  <si>
    <t>ens</t>
  </si>
  <si>
    <t>j</t>
  </si>
  <si>
    <t>ml</t>
  </si>
  <si>
    <t>Engins de chantier</t>
  </si>
  <si>
    <t>Ciseau 8m</t>
  </si>
  <si>
    <t>Ciseau 10m</t>
  </si>
  <si>
    <t>Ciseau 12m</t>
  </si>
  <si>
    <t>Ciseau 16m</t>
  </si>
  <si>
    <t>Ciseau 18m</t>
  </si>
  <si>
    <t>Bras 12m</t>
  </si>
  <si>
    <t>Bras 16m</t>
  </si>
  <si>
    <t>Bras 20m</t>
  </si>
  <si>
    <t>Bras 24m</t>
  </si>
  <si>
    <t>Chariot</t>
  </si>
  <si>
    <t>Nacelles</t>
  </si>
  <si>
    <t>Chariot 12m</t>
  </si>
  <si>
    <t>Chariot 14m</t>
  </si>
  <si>
    <t>Chariot 17m</t>
  </si>
  <si>
    <t>Chariot tourelle</t>
  </si>
  <si>
    <t>Grue</t>
  </si>
  <si>
    <t>Grue 50T</t>
  </si>
  <si>
    <t>Grue 120T</t>
  </si>
  <si>
    <t>Grue 160T</t>
  </si>
  <si>
    <t>Grue 220T</t>
  </si>
  <si>
    <t>Transport :</t>
  </si>
  <si>
    <t>Divers</t>
  </si>
  <si>
    <t>Ratios</t>
  </si>
  <si>
    <t>€/ml</t>
  </si>
  <si>
    <t>u</t>
  </si>
  <si>
    <t>€/u</t>
  </si>
  <si>
    <t>Vitrages</t>
  </si>
  <si>
    <t>4 / 16 / 4</t>
  </si>
  <si>
    <t>4 / 16 / 4 Low-e</t>
  </si>
  <si>
    <t>6 / 12 / 6 Low-e</t>
  </si>
  <si>
    <t>Acoustique - Thermique</t>
  </si>
  <si>
    <t>6 / 14 / 4 Low-e</t>
  </si>
  <si>
    <t>8 / 12 / 4 Low-e</t>
  </si>
  <si>
    <t>10 / 10 / 4 Low-e</t>
  </si>
  <si>
    <t>Acoustique renforcée</t>
  </si>
  <si>
    <t>44.2 silence / 12 / 4 Low-e</t>
  </si>
  <si>
    <t>66.2 silence / 12 / 4 Low-e</t>
  </si>
  <si>
    <t>44.2 silence - Low-e / 12 / 8</t>
  </si>
  <si>
    <t>44.2 silence - Low-e / 10 / 10</t>
  </si>
  <si>
    <t>44.2 silence - Low-e / 16 / 33.2</t>
  </si>
  <si>
    <t>44.2 silence - Low-e / 14 / 44.2</t>
  </si>
  <si>
    <t>44.2 silence / 14 / 44.2 Low-e</t>
  </si>
  <si>
    <t>44.2 silence - Low-e /10 / 66.2 silence</t>
  </si>
  <si>
    <t>44.2 silence - Low-e / 12 / 44.6</t>
  </si>
  <si>
    <t>Sécurité protection</t>
  </si>
  <si>
    <t>33.2 / 10 / 33.2</t>
  </si>
  <si>
    <t>44.2 / 6 / 44.2</t>
  </si>
  <si>
    <t>33.2 / 14 / 4 Low-e</t>
  </si>
  <si>
    <t>44.2 / 12 / 4 Low-e</t>
  </si>
  <si>
    <t>44.2 / 10 / 6 Low-e</t>
  </si>
  <si>
    <t>55.2 / 12 / 6 Low-e</t>
  </si>
  <si>
    <t>33.2 / 14 / 44.2 Low-e</t>
  </si>
  <si>
    <t>44.2 / 12 / 44.2 Low-e</t>
  </si>
  <si>
    <t>Sécurité renforcée</t>
  </si>
  <si>
    <t>44.6 / 10 / 4</t>
  </si>
  <si>
    <t>44.6 / 10 / 4 Low-e</t>
  </si>
  <si>
    <t>44.6 / 10 / 44.2 Low-e</t>
  </si>
  <si>
    <t>44.6 Low-e / 12 / 10</t>
  </si>
  <si>
    <t>Contrôle solaire</t>
  </si>
  <si>
    <t>4 / 16 / 4 (70-40)</t>
  </si>
  <si>
    <t>4 / 16 / 6 (70-40)</t>
  </si>
  <si>
    <t>6 / 12 / 6 (70-40)</t>
  </si>
  <si>
    <t>44.2 / 12 / 4 (70/40)</t>
  </si>
  <si>
    <t>44.6 / 10 / 4 (70-40)</t>
  </si>
  <si>
    <t>44.2 / 10 / 6 (70-40)</t>
  </si>
  <si>
    <t>44.6 / 8 / 6 (70-40)</t>
  </si>
  <si>
    <t>44.2 / 16 / 6 (40-20)</t>
  </si>
  <si>
    <t>44.2 / 12 / 44.2 (70/40)</t>
  </si>
  <si>
    <t>44.6 / 10 / 44.2 (70/40)</t>
  </si>
  <si>
    <t>Auto nettoyant</t>
  </si>
  <si>
    <t>55.2 / 14 / 6 (40-20)</t>
  </si>
  <si>
    <t>Echaffaudage :</t>
  </si>
  <si>
    <t>Echaffaudages</t>
  </si>
  <si>
    <t>6m</t>
  </si>
  <si>
    <t>8m</t>
  </si>
  <si>
    <t>10m</t>
  </si>
  <si>
    <t>12m</t>
  </si>
  <si>
    <t xml:space="preserve">MO et </t>
  </si>
  <si>
    <t>matière</t>
  </si>
  <si>
    <t>première</t>
  </si>
  <si>
    <t>Montant quincaillerie et équipements</t>
  </si>
  <si>
    <t>Produits complémentaires</t>
  </si>
  <si>
    <t>Volet roulant non isolé</t>
  </si>
  <si>
    <t>Volet roulant isolé</t>
  </si>
  <si>
    <t>Store intérieur</t>
  </si>
  <si>
    <t>Store extérieur</t>
  </si>
  <si>
    <t>/h</t>
  </si>
  <si>
    <t>/ens</t>
  </si>
  <si>
    <t>/m²</t>
  </si>
  <si>
    <t>/j</t>
  </si>
  <si>
    <t>Porte coupe-feu</t>
  </si>
  <si>
    <t>BSO</t>
  </si>
  <si>
    <t>/u</t>
  </si>
  <si>
    <t>Total</t>
  </si>
  <si>
    <t>Lames brise soleil</t>
  </si>
  <si>
    <t>Total produits complémentaires</t>
  </si>
  <si>
    <t>Localisation :</t>
  </si>
  <si>
    <t>L =</t>
  </si>
  <si>
    <t>H =</t>
  </si>
  <si>
    <t>Total =</t>
  </si>
  <si>
    <t>mm</t>
  </si>
  <si>
    <t>Type d'ouvrage :</t>
  </si>
  <si>
    <t>Type de gamme :</t>
  </si>
  <si>
    <t>h/m²</t>
  </si>
  <si>
    <t>Vitrage :</t>
  </si>
  <si>
    <t>Etudes :</t>
  </si>
  <si>
    <t>Fabrication :</t>
  </si>
  <si>
    <t>Pose :</t>
  </si>
  <si>
    <t>Quincaillerie :</t>
  </si>
  <si>
    <t>Matériel de chantier :</t>
  </si>
  <si>
    <t>Fixations et divers :</t>
  </si>
  <si>
    <t>Produits complémentaires :</t>
  </si>
  <si>
    <t>Compte prorata :</t>
  </si>
  <si>
    <t>Débour. Unit :</t>
  </si>
  <si>
    <t>Tot. Débour. :</t>
  </si>
  <si>
    <t>Quantité :</t>
  </si>
  <si>
    <t>Opération :</t>
  </si>
  <si>
    <t>N° de dossier :</t>
  </si>
  <si>
    <t>Lieu :</t>
  </si>
  <si>
    <t>Descriptif de l'ouvrage :</t>
  </si>
  <si>
    <t>Divers :</t>
  </si>
  <si>
    <t>Total m² :</t>
  </si>
  <si>
    <t>Quincaillerie et équipements :</t>
  </si>
  <si>
    <t>Doit être égal au total des cellules I7 de chaque feuille chantier</t>
  </si>
  <si>
    <t>Doit être égal au total des cellules I8 de chaque feuille chantier</t>
  </si>
  <si>
    <t>Doit être égal au total des cellules I9 de chaque feuille chantier</t>
  </si>
  <si>
    <t>Doit être égal au total des cellules I10 de chaque feuille chantier</t>
  </si>
  <si>
    <t>Doit être égal au total des cellules I11 de chaque feuille chantier</t>
  </si>
  <si>
    <t>Doit être égal au total des cellules I18 de chaque feuille chantier</t>
  </si>
  <si>
    <t>Doit être égal au total des cellules I23 de chaque feuille chantier</t>
  </si>
  <si>
    <t>Doit être égal au total des cellules I29 de chaque feuille chantier</t>
  </si>
  <si>
    <t>Doit être égal au total des cellules S30 de chaque feuille chantier</t>
  </si>
  <si>
    <t>Doit être égal au total des cellules S44 de chaque feuille chantier</t>
  </si>
  <si>
    <t>Doit être égal au total des cellules S45 de chaque feuille chantier</t>
  </si>
  <si>
    <t>Doit être égal au total des cellules S46 de chaque feuille chantier</t>
  </si>
  <si>
    <t>Doit être égal au total des cellules S47 de chaque feuille chantier</t>
  </si>
  <si>
    <t>Doit être égal au total des cellules S53 de chaque feuille chantier</t>
  </si>
  <si>
    <t>Doit être égal au total des cellules F3 de chaque feuille chantier</t>
  </si>
  <si>
    <t>&lt;----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</si>
</sst>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7" formatCode="#,##0.00\ &quot;€&quot;;\-#,##0.00\ &quot;€&quot;"/>
    <numFmt numFmtId="164" formatCode="#,##0.00\ &quot;€&quot;"/>
  </numFmts>
  <fonts count="21" x14ac:knownFonts="1">
    <font>
      <sz val="10"/>
      <name val="Arial"/>
    </font>
    <font>
      <sz val="8"/>
      <name val="Arial"/>
    </font>
    <font>
      <b/>
      <sz val="10"/>
      <name val="Arial"/>
      <family val="2"/>
    </font>
    <font>
      <sz val="9"/>
      <name val="Arial"/>
    </font>
    <font>
      <i/>
      <sz val="9"/>
      <name val="Arial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name val="Arial"/>
      <family val="2"/>
    </font>
    <font>
      <sz val="9"/>
      <name val="Arial"/>
      <family val="2"/>
    </font>
    <font>
      <i/>
      <sz val="8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i/>
      <sz val="8"/>
      <name val="Arial"/>
      <family val="2"/>
    </font>
    <font>
      <b/>
      <sz val="11"/>
      <name val="Arial"/>
      <family val="2"/>
    </font>
    <font>
      <b/>
      <sz val="8"/>
      <name val="Arial"/>
      <family val="2"/>
    </font>
    <font>
      <i/>
      <sz val="9"/>
      <color theme="1"/>
      <name val="Arial"/>
      <family val="2"/>
    </font>
    <font>
      <i/>
      <sz val="8"/>
      <color theme="1"/>
      <name val="Arial"/>
      <family val="2"/>
    </font>
    <font>
      <sz val="8"/>
      <color theme="1"/>
      <name val="Arial"/>
      <family val="2"/>
    </font>
    <font>
      <i/>
      <sz val="7"/>
      <color theme="1"/>
      <name val="Arial"/>
      <family val="2"/>
    </font>
    <font>
      <sz val="7"/>
      <color theme="1"/>
      <name val="Arial"/>
      <family val="2"/>
    </font>
    <font>
      <i/>
      <sz val="8"/>
      <color theme="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theme="6" tint="0.59999389629810485"/>
        <bgColor theme="6" tint="0.59999389629810485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8" tint="0.59999389629810485"/>
        <bgColor theme="8" tint="0.59999389629810485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0.34998626667073579"/>
        <bgColor theme="0" tint="-0.34998626667073579"/>
      </patternFill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1" tint="0.44999542222357858"/>
        <bgColor theme="1" tint="0.44999542222357858"/>
      </patternFill>
    </fill>
    <fill>
      <patternFill patternType="solid">
        <fgColor theme="1" tint="0.249977111117893"/>
        <bgColor theme="1" tint="0.249977111117893"/>
      </patternFill>
    </fill>
    <fill>
      <patternFill patternType="solid">
        <fgColor theme="6"/>
        <bgColor theme="6"/>
      </patternFill>
    </fill>
    <fill>
      <patternFill patternType="solid">
        <fgColor theme="6" tint="-0.249977111117893"/>
        <bgColor theme="6" tint="-0.249977111117893"/>
      </patternFill>
    </fill>
  </fills>
  <borders count="8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theme="5"/>
      </bottom>
      <diagonal/>
    </border>
    <border>
      <left style="hair">
        <color indexed="64"/>
      </left>
      <right style="hair">
        <color indexed="64"/>
      </right>
      <top style="thin">
        <color theme="5"/>
      </top>
      <bottom style="thin">
        <color theme="5"/>
      </bottom>
      <diagonal/>
    </border>
    <border>
      <left style="hair">
        <color indexed="64"/>
      </left>
      <right style="hair">
        <color indexed="64"/>
      </right>
      <top style="thin">
        <color theme="6" tint="0.39997558519241921"/>
      </top>
      <bottom style="thin">
        <color theme="6" tint="0.39997558519241921"/>
      </bottom>
      <diagonal/>
    </border>
    <border>
      <left style="hair">
        <color indexed="64"/>
      </left>
      <right style="hair">
        <color indexed="64"/>
      </right>
      <top style="thin">
        <color theme="0"/>
      </top>
      <bottom style="thin">
        <color theme="0"/>
      </bottom>
      <diagonal/>
    </border>
    <border>
      <left style="hair">
        <color indexed="64"/>
      </left>
      <right style="hair">
        <color indexed="64"/>
      </right>
      <top style="thin">
        <color theme="5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theme="6" tint="0.39997558519241921"/>
      </bottom>
      <diagonal/>
    </border>
    <border>
      <left style="hair">
        <color indexed="64"/>
      </left>
      <right style="hair">
        <color indexed="64"/>
      </right>
      <top style="thin">
        <color theme="6" tint="0.39997558519241921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theme="0"/>
      </bottom>
      <diagonal/>
    </border>
    <border>
      <left style="hair">
        <color indexed="64"/>
      </left>
      <right style="hair">
        <color indexed="64"/>
      </right>
      <top style="thin">
        <color theme="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theme="5"/>
      </bottom>
      <diagonal/>
    </border>
    <border>
      <left style="hair">
        <color indexed="64"/>
      </left>
      <right style="thin">
        <color indexed="64"/>
      </right>
      <top style="thin">
        <color theme="5"/>
      </top>
      <bottom style="thin">
        <color theme="5"/>
      </bottom>
      <diagonal/>
    </border>
    <border>
      <left style="hair">
        <color indexed="64"/>
      </left>
      <right style="thin">
        <color indexed="64"/>
      </right>
      <top style="thin">
        <color theme="5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theme="6" tint="0.39997558519241921"/>
      </bottom>
      <diagonal/>
    </border>
    <border>
      <left style="hair">
        <color indexed="64"/>
      </left>
      <right style="thin">
        <color indexed="64"/>
      </right>
      <top style="thin">
        <color theme="6" tint="0.39997558519241921"/>
      </top>
      <bottom style="thin">
        <color theme="6" tint="0.39997558519241921"/>
      </bottom>
      <diagonal/>
    </border>
    <border>
      <left style="hair">
        <color indexed="64"/>
      </left>
      <right style="thin">
        <color indexed="64"/>
      </right>
      <top style="thin">
        <color theme="6" tint="0.39997558519241921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hair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hair">
        <color indexed="64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theme="7" tint="0.3999755851924192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theme="7" tint="0.39997558519241921"/>
      </bottom>
      <diagonal/>
    </border>
    <border>
      <left style="thin">
        <color indexed="64"/>
      </left>
      <right style="hair">
        <color indexed="64"/>
      </right>
      <top style="thin">
        <color theme="7" tint="0.39997558519241921"/>
      </top>
      <bottom style="thin">
        <color theme="7" tint="0.39997558519241921"/>
      </bottom>
      <diagonal/>
    </border>
    <border>
      <left style="hair">
        <color indexed="64"/>
      </left>
      <right style="hair">
        <color indexed="64"/>
      </right>
      <top style="thin">
        <color theme="7" tint="0.39997558519241921"/>
      </top>
      <bottom style="thin">
        <color theme="7" tint="0.39997558519241921"/>
      </bottom>
      <diagonal/>
    </border>
    <border>
      <left style="thin">
        <color indexed="64"/>
      </left>
      <right style="hair">
        <color indexed="64"/>
      </right>
      <top style="thin">
        <color theme="7" tint="0.39997558519241921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theme="7" tint="0.39997558519241921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theme="5"/>
      </bottom>
      <diagonal/>
    </border>
    <border>
      <left style="thin">
        <color indexed="64"/>
      </left>
      <right style="hair">
        <color indexed="64"/>
      </right>
      <top style="thin">
        <color theme="5"/>
      </top>
      <bottom style="thin">
        <color theme="5"/>
      </bottom>
      <diagonal/>
    </border>
    <border>
      <left style="thin">
        <color indexed="64"/>
      </left>
      <right style="hair">
        <color indexed="64"/>
      </right>
      <top style="thin">
        <color theme="5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theme="6" tint="0.39997558519241921"/>
      </bottom>
      <diagonal/>
    </border>
    <border>
      <left style="thin">
        <color indexed="64"/>
      </left>
      <right style="hair">
        <color indexed="64"/>
      </right>
      <top style="thin">
        <color theme="6" tint="0.39997558519241921"/>
      </top>
      <bottom style="thin">
        <color theme="6" tint="0.39997558519241921"/>
      </bottom>
      <diagonal/>
    </border>
    <border>
      <left style="thin">
        <color indexed="64"/>
      </left>
      <right style="hair">
        <color indexed="64"/>
      </right>
      <top style="thin">
        <color theme="6" tint="0.39997558519241921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hair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hair">
        <color indexed="64"/>
      </right>
      <top style="thin">
        <color theme="0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theme="7" tint="0.39997558519241921"/>
      </bottom>
      <diagonal/>
    </border>
    <border>
      <left style="hair">
        <color indexed="64"/>
      </left>
      <right style="medium">
        <color indexed="64"/>
      </right>
      <top style="thin">
        <color theme="7" tint="0.39997558519241921"/>
      </top>
      <bottom style="thin">
        <color theme="7" tint="0.39997558519241921"/>
      </bottom>
      <diagonal/>
    </border>
    <border>
      <left style="hair">
        <color indexed="64"/>
      </left>
      <right style="medium">
        <color indexed="64"/>
      </right>
      <top style="thin">
        <color theme="7" tint="0.39997558519241921"/>
      </top>
      <bottom style="thin">
        <color indexed="64"/>
      </bottom>
      <diagonal/>
    </border>
  </borders>
  <cellStyleXfs count="1">
    <xf numFmtId="0" fontId="0" fillId="0" borderId="0"/>
  </cellStyleXfs>
  <cellXfs count="330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/>
    <xf numFmtId="164" fontId="0" fillId="0" borderId="0" xfId="0" applyNumberFormat="1"/>
    <xf numFmtId="0" fontId="7" fillId="0" borderId="0" xfId="0" applyFont="1"/>
    <xf numFmtId="0" fontId="5" fillId="0" borderId="1" xfId="0" applyFont="1" applyBorder="1"/>
    <xf numFmtId="0" fontId="5" fillId="0" borderId="0" xfId="0" applyFont="1" applyBorder="1"/>
    <xf numFmtId="0" fontId="5" fillId="0" borderId="2" xfId="0" applyFont="1" applyBorder="1"/>
    <xf numFmtId="0" fontId="6" fillId="2" borderId="3" xfId="0" applyFont="1" applyFill="1" applyBorder="1" applyAlignment="1"/>
    <xf numFmtId="0" fontId="2" fillId="0" borderId="0" xfId="0" applyFont="1" applyBorder="1"/>
    <xf numFmtId="164" fontId="7" fillId="0" borderId="0" xfId="0" applyNumberFormat="1" applyFont="1"/>
    <xf numFmtId="0" fontId="7" fillId="0" borderId="44" xfId="0" applyFont="1" applyBorder="1"/>
    <xf numFmtId="7" fontId="0" fillId="0" borderId="0" xfId="0" applyNumberFormat="1"/>
    <xf numFmtId="7" fontId="7" fillId="0" borderId="44" xfId="0" applyNumberFormat="1" applyFont="1" applyBorder="1"/>
    <xf numFmtId="0" fontId="7" fillId="0" borderId="0" xfId="0" applyFont="1" applyBorder="1"/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/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left"/>
    </xf>
    <xf numFmtId="0" fontId="3" fillId="0" borderId="0" xfId="0" applyFont="1" applyBorder="1"/>
    <xf numFmtId="0" fontId="3" fillId="0" borderId="0" xfId="0" applyFont="1" applyFill="1" applyBorder="1"/>
    <xf numFmtId="0" fontId="3" fillId="0" borderId="0" xfId="0" applyFont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/>
    <xf numFmtId="0" fontId="15" fillId="0" borderId="0" xfId="0" applyFont="1" applyFill="1" applyBorder="1"/>
    <xf numFmtId="0" fontId="16" fillId="3" borderId="45" xfId="0" applyFont="1" applyFill="1" applyBorder="1"/>
    <xf numFmtId="0" fontId="16" fillId="0" borderId="46" xfId="0" applyFont="1" applyBorder="1"/>
    <xf numFmtId="0" fontId="16" fillId="3" borderId="46" xfId="0" applyFont="1" applyFill="1" applyBorder="1"/>
    <xf numFmtId="0" fontId="9" fillId="0" borderId="0" xfId="0" applyFont="1" applyBorder="1"/>
    <xf numFmtId="0" fontId="9" fillId="0" borderId="0" xfId="0" applyFont="1" applyBorder="1" applyAlignment="1">
      <alignment horizontal="right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164" fontId="9" fillId="0" borderId="0" xfId="0" applyNumberFormat="1" applyFont="1" applyBorder="1" applyAlignment="1">
      <alignment horizontal="right" vertical="center"/>
    </xf>
    <xf numFmtId="0" fontId="16" fillId="4" borderId="47" xfId="0" applyFont="1" applyFill="1" applyBorder="1"/>
    <xf numFmtId="0" fontId="16" fillId="5" borderId="47" xfId="0" applyFont="1" applyFill="1" applyBorder="1"/>
    <xf numFmtId="0" fontId="9" fillId="0" borderId="0" xfId="0" applyFont="1"/>
    <xf numFmtId="0" fontId="9" fillId="0" borderId="0" xfId="0" applyFont="1" applyAlignment="1">
      <alignment horizontal="right"/>
    </xf>
    <xf numFmtId="0" fontId="9" fillId="0" borderId="0" xfId="0" applyFont="1" applyAlignment="1">
      <alignment horizontal="center" vertical="center"/>
    </xf>
    <xf numFmtId="0" fontId="16" fillId="6" borderId="48" xfId="0" applyFont="1" applyFill="1" applyBorder="1"/>
    <xf numFmtId="0" fontId="16" fillId="7" borderId="48" xfId="0" applyFont="1" applyFill="1" applyBorder="1"/>
    <xf numFmtId="0" fontId="16" fillId="8" borderId="47" xfId="0" applyFont="1" applyFill="1" applyBorder="1"/>
    <xf numFmtId="0" fontId="16" fillId="9" borderId="47" xfId="0" applyFont="1" applyFill="1" applyBorder="1"/>
    <xf numFmtId="0" fontId="16" fillId="3" borderId="49" xfId="0" applyFont="1" applyFill="1" applyBorder="1"/>
    <xf numFmtId="0" fontId="16" fillId="5" borderId="50" xfId="0" applyFont="1" applyFill="1" applyBorder="1"/>
    <xf numFmtId="0" fontId="16" fillId="5" borderId="51" xfId="0" applyFont="1" applyFill="1" applyBorder="1"/>
    <xf numFmtId="0" fontId="16" fillId="7" borderId="52" xfId="0" applyFont="1" applyFill="1" applyBorder="1"/>
    <xf numFmtId="0" fontId="16" fillId="6" borderId="53" xfId="0" applyFont="1" applyFill="1" applyBorder="1"/>
    <xf numFmtId="0" fontId="16" fillId="9" borderId="50" xfId="0" applyFont="1" applyFill="1" applyBorder="1"/>
    <xf numFmtId="0" fontId="16" fillId="9" borderId="51" xfId="0" applyFont="1" applyFill="1" applyBorder="1"/>
    <xf numFmtId="0" fontId="10" fillId="0" borderId="0" xfId="0" applyFont="1"/>
    <xf numFmtId="0" fontId="10" fillId="0" borderId="0" xfId="0" applyFont="1" applyBorder="1"/>
    <xf numFmtId="164" fontId="16" fillId="3" borderId="45" xfId="0" applyNumberFormat="1" applyFont="1" applyFill="1" applyBorder="1" applyAlignment="1">
      <alignment horizontal="right"/>
    </xf>
    <xf numFmtId="164" fontId="16" fillId="0" borderId="46" xfId="0" applyNumberFormat="1" applyFont="1" applyBorder="1" applyAlignment="1">
      <alignment horizontal="right"/>
    </xf>
    <xf numFmtId="164" fontId="16" fillId="3" borderId="46" xfId="0" applyNumberFormat="1" applyFont="1" applyFill="1" applyBorder="1" applyAlignment="1">
      <alignment horizontal="right"/>
    </xf>
    <xf numFmtId="164" fontId="16" fillId="3" borderId="49" xfId="0" applyNumberFormat="1" applyFont="1" applyFill="1" applyBorder="1" applyAlignment="1">
      <alignment horizontal="right"/>
    </xf>
    <xf numFmtId="164" fontId="16" fillId="5" borderId="50" xfId="0" applyNumberFormat="1" applyFont="1" applyFill="1" applyBorder="1" applyAlignment="1">
      <alignment horizontal="right"/>
    </xf>
    <xf numFmtId="164" fontId="16" fillId="4" borderId="47" xfId="0" applyNumberFormat="1" applyFont="1" applyFill="1" applyBorder="1" applyAlignment="1">
      <alignment horizontal="right"/>
    </xf>
    <xf numFmtId="164" fontId="16" fillId="5" borderId="47" xfId="0" applyNumberFormat="1" applyFont="1" applyFill="1" applyBorder="1" applyAlignment="1">
      <alignment horizontal="right"/>
    </xf>
    <xf numFmtId="164" fontId="16" fillId="5" borderId="51" xfId="0" applyNumberFormat="1" applyFont="1" applyFill="1" applyBorder="1" applyAlignment="1">
      <alignment horizontal="right"/>
    </xf>
    <xf numFmtId="164" fontId="16" fillId="9" borderId="50" xfId="0" applyNumberFormat="1" applyFont="1" applyFill="1" applyBorder="1" applyAlignment="1">
      <alignment horizontal="right"/>
    </xf>
    <xf numFmtId="164" fontId="16" fillId="8" borderId="47" xfId="0" applyNumberFormat="1" applyFont="1" applyFill="1" applyBorder="1" applyAlignment="1">
      <alignment horizontal="right"/>
    </xf>
    <xf numFmtId="164" fontId="16" fillId="9" borderId="47" xfId="0" applyNumberFormat="1" applyFont="1" applyFill="1" applyBorder="1" applyAlignment="1">
      <alignment horizontal="right"/>
    </xf>
    <xf numFmtId="164" fontId="16" fillId="9" borderId="51" xfId="0" applyNumberFormat="1" applyFont="1" applyFill="1" applyBorder="1" applyAlignment="1">
      <alignment horizontal="right"/>
    </xf>
    <xf numFmtId="0" fontId="16" fillId="3" borderId="45" xfId="0" quotePrefix="1" applyFont="1" applyFill="1" applyBorder="1"/>
    <xf numFmtId="0" fontId="16" fillId="0" borderId="46" xfId="0" quotePrefix="1" applyFont="1" applyBorder="1"/>
    <xf numFmtId="164" fontId="16" fillId="3" borderId="54" xfId="0" applyNumberFormat="1" applyFont="1" applyFill="1" applyBorder="1"/>
    <xf numFmtId="164" fontId="16" fillId="0" borderId="55" xfId="0" applyNumberFormat="1" applyFont="1" applyBorder="1"/>
    <xf numFmtId="164" fontId="16" fillId="3" borderId="55" xfId="0" applyNumberFormat="1" applyFont="1" applyFill="1" applyBorder="1"/>
    <xf numFmtId="164" fontId="16" fillId="3" borderId="56" xfId="0" applyNumberFormat="1" applyFont="1" applyFill="1" applyBorder="1"/>
    <xf numFmtId="164" fontId="17" fillId="5" borderId="57" xfId="0" applyNumberFormat="1" applyFont="1" applyFill="1" applyBorder="1"/>
    <xf numFmtId="164" fontId="17" fillId="4" borderId="58" xfId="0" applyNumberFormat="1" applyFont="1" applyFill="1" applyBorder="1"/>
    <xf numFmtId="164" fontId="17" fillId="5" borderId="58" xfId="0" applyNumberFormat="1" applyFont="1" applyFill="1" applyBorder="1"/>
    <xf numFmtId="164" fontId="17" fillId="5" borderId="59" xfId="0" applyNumberFormat="1" applyFont="1" applyFill="1" applyBorder="1"/>
    <xf numFmtId="164" fontId="16" fillId="7" borderId="60" xfId="0" applyNumberFormat="1" applyFont="1" applyFill="1" applyBorder="1"/>
    <xf numFmtId="164" fontId="16" fillId="6" borderId="61" xfId="0" applyNumberFormat="1" applyFont="1" applyFill="1" applyBorder="1"/>
    <xf numFmtId="164" fontId="16" fillId="7" borderId="61" xfId="0" applyNumberFormat="1" applyFont="1" applyFill="1" applyBorder="1"/>
    <xf numFmtId="164" fontId="16" fillId="6" borderId="62" xfId="0" applyNumberFormat="1" applyFont="1" applyFill="1" applyBorder="1"/>
    <xf numFmtId="164" fontId="16" fillId="9" borderId="57" xfId="0" applyNumberFormat="1" applyFont="1" applyFill="1" applyBorder="1"/>
    <xf numFmtId="164" fontId="16" fillId="8" borderId="58" xfId="0" applyNumberFormat="1" applyFont="1" applyFill="1" applyBorder="1"/>
    <xf numFmtId="164" fontId="16" fillId="9" borderId="58" xfId="0" applyNumberFormat="1" applyFont="1" applyFill="1" applyBorder="1"/>
    <xf numFmtId="164" fontId="16" fillId="9" borderId="59" xfId="0" applyNumberFormat="1" applyFont="1" applyFill="1" applyBorder="1"/>
    <xf numFmtId="0" fontId="16" fillId="3" borderId="49" xfId="0" quotePrefix="1" applyFont="1" applyFill="1" applyBorder="1"/>
    <xf numFmtId="0" fontId="16" fillId="7" borderId="52" xfId="0" quotePrefix="1" applyFont="1" applyFill="1" applyBorder="1"/>
    <xf numFmtId="0" fontId="16" fillId="6" borderId="53" xfId="0" quotePrefix="1" applyFont="1" applyFill="1" applyBorder="1"/>
    <xf numFmtId="0" fontId="16" fillId="10" borderId="63" xfId="0" applyFont="1" applyFill="1" applyBorder="1"/>
    <xf numFmtId="164" fontId="16" fillId="10" borderId="64" xfId="0" applyNumberFormat="1" applyFont="1" applyFill="1" applyBorder="1"/>
    <xf numFmtId="0" fontId="16" fillId="10" borderId="64" xfId="0" applyFont="1" applyFill="1" applyBorder="1" applyAlignment="1">
      <alignment horizontal="center"/>
    </xf>
    <xf numFmtId="0" fontId="16" fillId="0" borderId="65" xfId="0" applyFont="1" applyBorder="1"/>
    <xf numFmtId="164" fontId="16" fillId="0" borderId="66" xfId="0" applyNumberFormat="1" applyFont="1" applyBorder="1"/>
    <xf numFmtId="0" fontId="16" fillId="0" borderId="66" xfId="0" applyFont="1" applyBorder="1" applyAlignment="1">
      <alignment horizontal="center"/>
    </xf>
    <xf numFmtId="0" fontId="16" fillId="10" borderId="65" xfId="0" applyFont="1" applyFill="1" applyBorder="1"/>
    <xf numFmtId="164" fontId="16" fillId="10" borderId="66" xfId="0" applyNumberFormat="1" applyFont="1" applyFill="1" applyBorder="1"/>
    <xf numFmtId="0" fontId="16" fillId="10" borderId="66" xfId="0" applyFont="1" applyFill="1" applyBorder="1" applyAlignment="1">
      <alignment horizontal="center"/>
    </xf>
    <xf numFmtId="0" fontId="16" fillId="0" borderId="67" xfId="0" applyFont="1" applyBorder="1"/>
    <xf numFmtId="164" fontId="16" fillId="0" borderId="68" xfId="0" applyNumberFormat="1" applyFont="1" applyBorder="1"/>
    <xf numFmtId="0" fontId="16" fillId="0" borderId="68" xfId="0" applyFont="1" applyBorder="1" applyAlignment="1">
      <alignment horizontal="center"/>
    </xf>
    <xf numFmtId="0" fontId="16" fillId="3" borderId="69" xfId="0" applyFont="1" applyFill="1" applyBorder="1"/>
    <xf numFmtId="0" fontId="16" fillId="0" borderId="70" xfId="0" applyFont="1" applyBorder="1"/>
    <xf numFmtId="0" fontId="16" fillId="3" borderId="70" xfId="0" applyFont="1" applyFill="1" applyBorder="1"/>
    <xf numFmtId="0" fontId="16" fillId="3" borderId="71" xfId="0" applyFont="1" applyFill="1" applyBorder="1"/>
    <xf numFmtId="0" fontId="16" fillId="9" borderId="72" xfId="0" applyFont="1" applyFill="1" applyBorder="1"/>
    <xf numFmtId="0" fontId="16" fillId="8" borderId="73" xfId="0" applyFont="1" applyFill="1" applyBorder="1"/>
    <xf numFmtId="0" fontId="16" fillId="9" borderId="73" xfId="0" applyFont="1" applyFill="1" applyBorder="1"/>
    <xf numFmtId="0" fontId="16" fillId="9" borderId="74" xfId="0" applyFont="1" applyFill="1" applyBorder="1"/>
    <xf numFmtId="0" fontId="12" fillId="0" borderId="0" xfId="0" applyFont="1" applyBorder="1"/>
    <xf numFmtId="0" fontId="12" fillId="0" borderId="0" xfId="0" applyFont="1" applyBorder="1" applyAlignment="1">
      <alignment horizontal="right"/>
    </xf>
    <xf numFmtId="0" fontId="16" fillId="3" borderId="45" xfId="0" applyFont="1" applyFill="1" applyBorder="1" applyAlignment="1">
      <alignment horizontal="center"/>
    </xf>
    <xf numFmtId="0" fontId="16" fillId="0" borderId="46" xfId="0" applyFont="1" applyBorder="1" applyAlignment="1">
      <alignment horizontal="center"/>
    </xf>
    <xf numFmtId="0" fontId="16" fillId="3" borderId="46" xfId="0" applyFont="1" applyFill="1" applyBorder="1" applyAlignment="1">
      <alignment horizontal="center"/>
    </xf>
    <xf numFmtId="0" fontId="16" fillId="3" borderId="49" xfId="0" applyFont="1" applyFill="1" applyBorder="1" applyAlignment="1">
      <alignment horizontal="center"/>
    </xf>
    <xf numFmtId="0" fontId="16" fillId="5" borderId="50" xfId="0" applyFont="1" applyFill="1" applyBorder="1" applyAlignment="1">
      <alignment horizontal="center"/>
    </xf>
    <xf numFmtId="0" fontId="16" fillId="4" borderId="47" xfId="0" applyFont="1" applyFill="1" applyBorder="1" applyAlignment="1">
      <alignment horizontal="center"/>
    </xf>
    <xf numFmtId="0" fontId="16" fillId="5" borderId="47" xfId="0" applyFont="1" applyFill="1" applyBorder="1" applyAlignment="1">
      <alignment horizontal="center"/>
    </xf>
    <xf numFmtId="0" fontId="16" fillId="5" borderId="51" xfId="0" applyFont="1" applyFill="1" applyBorder="1" applyAlignment="1">
      <alignment horizontal="center"/>
    </xf>
    <xf numFmtId="0" fontId="16" fillId="7" borderId="52" xfId="0" applyFont="1" applyFill="1" applyBorder="1" applyAlignment="1">
      <alignment horizontal="center"/>
    </xf>
    <xf numFmtId="0" fontId="16" fillId="6" borderId="48" xfId="0" applyFont="1" applyFill="1" applyBorder="1" applyAlignment="1">
      <alignment horizontal="center"/>
    </xf>
    <xf numFmtId="0" fontId="16" fillId="7" borderId="48" xfId="0" applyFont="1" applyFill="1" applyBorder="1" applyAlignment="1">
      <alignment horizontal="center"/>
    </xf>
    <xf numFmtId="0" fontId="16" fillId="6" borderId="53" xfId="0" applyFont="1" applyFill="1" applyBorder="1" applyAlignment="1">
      <alignment horizontal="center"/>
    </xf>
    <xf numFmtId="0" fontId="16" fillId="9" borderId="50" xfId="0" applyFont="1" applyFill="1" applyBorder="1" applyAlignment="1">
      <alignment horizontal="center"/>
    </xf>
    <xf numFmtId="0" fontId="16" fillId="8" borderId="47" xfId="0" applyFont="1" applyFill="1" applyBorder="1" applyAlignment="1">
      <alignment horizontal="center"/>
    </xf>
    <xf numFmtId="0" fontId="16" fillId="9" borderId="47" xfId="0" applyFont="1" applyFill="1" applyBorder="1" applyAlignment="1">
      <alignment horizontal="center"/>
    </xf>
    <xf numFmtId="0" fontId="16" fillId="9" borderId="51" xfId="0" applyFont="1" applyFill="1" applyBorder="1" applyAlignment="1">
      <alignment horizontal="center"/>
    </xf>
    <xf numFmtId="164" fontId="12" fillId="0" borderId="0" xfId="0" applyNumberFormat="1" applyFont="1" applyBorder="1"/>
    <xf numFmtId="0" fontId="12" fillId="0" borderId="0" xfId="0" applyFont="1" applyAlignment="1">
      <alignment horizontal="right"/>
    </xf>
    <xf numFmtId="0" fontId="16" fillId="10" borderId="64" xfId="0" applyFont="1" applyFill="1" applyBorder="1" applyAlignment="1">
      <alignment horizontal="left"/>
    </xf>
    <xf numFmtId="0" fontId="16" fillId="0" borderId="66" xfId="0" applyFont="1" applyBorder="1" applyAlignment="1">
      <alignment horizontal="left"/>
    </xf>
    <xf numFmtId="0" fontId="16" fillId="10" borderId="66" xfId="0" applyFont="1" applyFill="1" applyBorder="1" applyAlignment="1">
      <alignment horizontal="left"/>
    </xf>
    <xf numFmtId="0" fontId="16" fillId="0" borderId="68" xfId="0" applyFont="1" applyBorder="1" applyAlignment="1">
      <alignment horizontal="left"/>
    </xf>
    <xf numFmtId="0" fontId="18" fillId="10" borderId="64" xfId="0" applyFont="1" applyFill="1" applyBorder="1" applyAlignment="1">
      <alignment horizontal="center"/>
    </xf>
    <xf numFmtId="0" fontId="18" fillId="0" borderId="66" xfId="0" applyFont="1" applyBorder="1" applyAlignment="1">
      <alignment horizontal="center"/>
    </xf>
    <xf numFmtId="0" fontId="18" fillId="10" borderId="66" xfId="0" applyFont="1" applyFill="1" applyBorder="1" applyAlignment="1">
      <alignment horizontal="center"/>
    </xf>
    <xf numFmtId="0" fontId="18" fillId="0" borderId="68" xfId="0" applyFont="1" applyBorder="1" applyAlignment="1">
      <alignment horizontal="center"/>
    </xf>
    <xf numFmtId="0" fontId="18" fillId="3" borderId="45" xfId="0" applyFont="1" applyFill="1" applyBorder="1" applyAlignment="1">
      <alignment horizontal="center"/>
    </xf>
    <xf numFmtId="0" fontId="18" fillId="0" borderId="46" xfId="0" applyFont="1" applyBorder="1" applyAlignment="1">
      <alignment horizontal="center"/>
    </xf>
    <xf numFmtId="0" fontId="18" fillId="3" borderId="46" xfId="0" applyFont="1" applyFill="1" applyBorder="1" applyAlignment="1">
      <alignment horizontal="center"/>
    </xf>
    <xf numFmtId="0" fontId="18" fillId="3" borderId="49" xfId="0" applyFont="1" applyFill="1" applyBorder="1" applyAlignment="1">
      <alignment horizontal="center"/>
    </xf>
    <xf numFmtId="0" fontId="19" fillId="5" borderId="50" xfId="0" applyFont="1" applyFill="1" applyBorder="1" applyAlignment="1">
      <alignment horizontal="center"/>
    </xf>
    <xf numFmtId="0" fontId="19" fillId="4" borderId="47" xfId="0" applyFont="1" applyFill="1" applyBorder="1" applyAlignment="1">
      <alignment horizontal="center"/>
    </xf>
    <xf numFmtId="0" fontId="19" fillId="5" borderId="47" xfId="0" applyFont="1" applyFill="1" applyBorder="1" applyAlignment="1">
      <alignment horizontal="center"/>
    </xf>
    <xf numFmtId="0" fontId="19" fillId="5" borderId="51" xfId="0" applyFont="1" applyFill="1" applyBorder="1" applyAlignment="1">
      <alignment horizontal="center"/>
    </xf>
    <xf numFmtId="0" fontId="18" fillId="7" borderId="52" xfId="0" applyFont="1" applyFill="1" applyBorder="1" applyAlignment="1">
      <alignment horizontal="center"/>
    </xf>
    <xf numFmtId="0" fontId="18" fillId="6" borderId="48" xfId="0" applyFont="1" applyFill="1" applyBorder="1" applyAlignment="1">
      <alignment horizontal="center"/>
    </xf>
    <xf numFmtId="0" fontId="18" fillId="7" borderId="48" xfId="0" applyFont="1" applyFill="1" applyBorder="1" applyAlignment="1">
      <alignment horizontal="center"/>
    </xf>
    <xf numFmtId="0" fontId="18" fillId="6" borderId="53" xfId="0" applyFont="1" applyFill="1" applyBorder="1" applyAlignment="1">
      <alignment horizontal="center"/>
    </xf>
    <xf numFmtId="0" fontId="18" fillId="9" borderId="50" xfId="0" applyFont="1" applyFill="1" applyBorder="1" applyAlignment="1">
      <alignment horizontal="center"/>
    </xf>
    <xf numFmtId="0" fontId="18" fillId="8" borderId="47" xfId="0" applyFont="1" applyFill="1" applyBorder="1" applyAlignment="1">
      <alignment horizontal="center"/>
    </xf>
    <xf numFmtId="0" fontId="18" fillId="9" borderId="47" xfId="0" applyFont="1" applyFill="1" applyBorder="1" applyAlignment="1">
      <alignment horizontal="center"/>
    </xf>
    <xf numFmtId="0" fontId="18" fillId="9" borderId="51" xfId="0" applyFont="1" applyFill="1" applyBorder="1" applyAlignment="1">
      <alignment horizontal="center"/>
    </xf>
    <xf numFmtId="0" fontId="10" fillId="0" borderId="4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0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0" fillId="0" borderId="8" xfId="0" applyFont="1" applyBorder="1"/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3" fillId="0" borderId="11" xfId="0" applyFont="1" applyBorder="1" applyAlignment="1">
      <alignment horizontal="left" vertical="center"/>
    </xf>
    <xf numFmtId="0" fontId="10" fillId="0" borderId="9" xfId="0" applyFont="1" applyBorder="1" applyAlignment="1">
      <alignment horizontal="left" vertical="center"/>
    </xf>
    <xf numFmtId="0" fontId="9" fillId="0" borderId="0" xfId="0" applyFont="1" applyFill="1" applyBorder="1"/>
    <xf numFmtId="0" fontId="20" fillId="11" borderId="12" xfId="0" applyFont="1" applyFill="1" applyBorder="1"/>
    <xf numFmtId="0" fontId="20" fillId="11" borderId="13" xfId="0" applyFont="1" applyFill="1" applyBorder="1"/>
    <xf numFmtId="0" fontId="20" fillId="12" borderId="14" xfId="0" applyFont="1" applyFill="1" applyBorder="1"/>
    <xf numFmtId="0" fontId="20" fillId="12" borderId="15" xfId="0" applyFont="1" applyFill="1" applyBorder="1"/>
    <xf numFmtId="0" fontId="20" fillId="11" borderId="14" xfId="0" applyFont="1" applyFill="1" applyBorder="1"/>
    <xf numFmtId="0" fontId="20" fillId="11" borderId="15" xfId="0" applyFont="1" applyFill="1" applyBorder="1"/>
    <xf numFmtId="0" fontId="20" fillId="12" borderId="16" xfId="0" applyFont="1" applyFill="1" applyBorder="1"/>
    <xf numFmtId="0" fontId="20" fillId="12" borderId="17" xfId="0" applyFont="1" applyFill="1" applyBorder="1"/>
    <xf numFmtId="0" fontId="20" fillId="11" borderId="13" xfId="0" quotePrefix="1" applyFont="1" applyFill="1" applyBorder="1"/>
    <xf numFmtId="0" fontId="10" fillId="0" borderId="18" xfId="0" applyFont="1" applyBorder="1"/>
    <xf numFmtId="0" fontId="10" fillId="0" borderId="19" xfId="0" applyFont="1" applyBorder="1" applyAlignment="1">
      <alignment vertical="center"/>
    </xf>
    <xf numFmtId="0" fontId="10" fillId="0" borderId="8" xfId="0" applyFont="1" applyBorder="1" applyAlignment="1">
      <alignment vertical="center"/>
    </xf>
    <xf numFmtId="0" fontId="10" fillId="0" borderId="20" xfId="0" applyFont="1" applyBorder="1" applyAlignment="1">
      <alignment vertical="center"/>
    </xf>
    <xf numFmtId="0" fontId="10" fillId="0" borderId="20" xfId="0" applyFont="1" applyBorder="1"/>
    <xf numFmtId="0" fontId="10" fillId="0" borderId="18" xfId="0" applyFont="1" applyBorder="1" applyAlignment="1">
      <alignment horizontal="right" vertical="center"/>
    </xf>
    <xf numFmtId="2" fontId="10" fillId="0" borderId="18" xfId="0" applyNumberFormat="1" applyFont="1" applyBorder="1" applyAlignment="1">
      <alignment vertical="center"/>
    </xf>
    <xf numFmtId="0" fontId="10" fillId="0" borderId="4" xfId="0" applyFont="1" applyBorder="1" applyAlignment="1">
      <alignment horizontal="left" vertical="center"/>
    </xf>
    <xf numFmtId="0" fontId="10" fillId="0" borderId="18" xfId="0" applyFont="1" applyBorder="1" applyAlignment="1">
      <alignment horizontal="left" vertical="center"/>
    </xf>
    <xf numFmtId="0" fontId="10" fillId="0" borderId="19" xfId="0" applyFont="1" applyBorder="1" applyAlignment="1">
      <alignment horizontal="left" vertical="center"/>
    </xf>
    <xf numFmtId="0" fontId="10" fillId="0" borderId="4" xfId="0" applyFont="1" applyBorder="1"/>
    <xf numFmtId="0" fontId="10" fillId="0" borderId="20" xfId="0" applyFont="1" applyBorder="1" applyAlignment="1">
      <alignment horizontal="left" vertical="center"/>
    </xf>
    <xf numFmtId="0" fontId="9" fillId="0" borderId="0" xfId="0" quotePrefix="1" applyFont="1" applyBorder="1"/>
    <xf numFmtId="0" fontId="11" fillId="0" borderId="0" xfId="0" applyFont="1" applyFill="1" applyBorder="1" applyAlignment="1">
      <alignment horizontal="right"/>
    </xf>
    <xf numFmtId="0" fontId="20" fillId="11" borderId="13" xfId="0" applyFont="1" applyFill="1" applyBorder="1" applyAlignment="1">
      <alignment horizontal="center"/>
    </xf>
    <xf numFmtId="0" fontId="20" fillId="12" borderId="15" xfId="0" applyFont="1" applyFill="1" applyBorder="1" applyAlignment="1">
      <alignment horizontal="center"/>
    </xf>
    <xf numFmtId="0" fontId="20" fillId="11" borderId="15" xfId="0" applyFont="1" applyFill="1" applyBorder="1" applyAlignment="1">
      <alignment horizontal="center"/>
    </xf>
    <xf numFmtId="0" fontId="20" fillId="12" borderId="17" xfId="0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11" fillId="0" borderId="0" xfId="0" applyFont="1"/>
    <xf numFmtId="164" fontId="11" fillId="0" borderId="0" xfId="0" applyNumberFormat="1" applyFont="1"/>
    <xf numFmtId="0" fontId="9" fillId="13" borderId="21" xfId="0" applyFont="1" applyFill="1" applyBorder="1"/>
    <xf numFmtId="0" fontId="9" fillId="14" borderId="22" xfId="0" applyFont="1" applyFill="1" applyBorder="1"/>
    <xf numFmtId="0" fontId="9" fillId="13" borderId="23" xfId="0" applyFont="1" applyFill="1" applyBorder="1"/>
    <xf numFmtId="164" fontId="9" fillId="14" borderId="21" xfId="0" applyNumberFormat="1" applyFont="1" applyFill="1" applyBorder="1"/>
    <xf numFmtId="164" fontId="9" fillId="13" borderId="22" xfId="0" applyNumberFormat="1" applyFont="1" applyFill="1" applyBorder="1"/>
    <xf numFmtId="164" fontId="9" fillId="14" borderId="22" xfId="0" applyNumberFormat="1" applyFont="1" applyFill="1" applyBorder="1"/>
    <xf numFmtId="164" fontId="9" fillId="14" borderId="23" xfId="0" applyNumberFormat="1" applyFont="1" applyFill="1" applyBorder="1"/>
    <xf numFmtId="0" fontId="9" fillId="13" borderId="24" xfId="0" applyFont="1" applyFill="1" applyBorder="1"/>
    <xf numFmtId="0" fontId="9" fillId="14" borderId="25" xfId="0" applyFont="1" applyFill="1" applyBorder="1"/>
    <xf numFmtId="0" fontId="9" fillId="13" borderId="26" xfId="0" applyFont="1" applyFill="1" applyBorder="1"/>
    <xf numFmtId="0" fontId="9" fillId="14" borderId="24" xfId="0" applyFont="1" applyFill="1" applyBorder="1"/>
    <xf numFmtId="0" fontId="9" fillId="13" borderId="25" xfId="0" applyFont="1" applyFill="1" applyBorder="1"/>
    <xf numFmtId="0" fontId="9" fillId="14" borderId="26" xfId="0" applyFont="1" applyFill="1" applyBorder="1"/>
    <xf numFmtId="0" fontId="16" fillId="3" borderId="45" xfId="0" applyFont="1" applyFill="1" applyBorder="1" applyProtection="1">
      <protection locked="0"/>
    </xf>
    <xf numFmtId="0" fontId="16" fillId="0" borderId="46" xfId="0" applyFont="1" applyBorder="1" applyProtection="1">
      <protection locked="0"/>
    </xf>
    <xf numFmtId="0" fontId="16" fillId="3" borderId="46" xfId="0" applyFont="1" applyFill="1" applyBorder="1" applyProtection="1">
      <protection locked="0"/>
    </xf>
    <xf numFmtId="0" fontId="16" fillId="3" borderId="49" xfId="0" applyFont="1" applyFill="1" applyBorder="1" applyProtection="1">
      <protection locked="0"/>
    </xf>
    <xf numFmtId="164" fontId="16" fillId="0" borderId="46" xfId="0" applyNumberFormat="1" applyFont="1" applyBorder="1" applyAlignment="1" applyProtection="1">
      <alignment horizontal="right"/>
      <protection locked="0"/>
    </xf>
    <xf numFmtId="0" fontId="16" fillId="5" borderId="72" xfId="0" applyFont="1" applyFill="1" applyBorder="1" applyProtection="1">
      <protection locked="0"/>
    </xf>
    <xf numFmtId="0" fontId="16" fillId="4" borderId="73" xfId="0" applyFont="1" applyFill="1" applyBorder="1" applyProtection="1">
      <protection locked="0"/>
    </xf>
    <xf numFmtId="0" fontId="16" fillId="5" borderId="73" xfId="0" applyFont="1" applyFill="1" applyBorder="1" applyProtection="1">
      <protection locked="0"/>
    </xf>
    <xf numFmtId="0" fontId="16" fillId="5" borderId="74" xfId="0" applyFont="1" applyFill="1" applyBorder="1" applyProtection="1">
      <protection locked="0"/>
    </xf>
    <xf numFmtId="0" fontId="16" fillId="5" borderId="50" xfId="0" applyFont="1" applyFill="1" applyBorder="1" applyProtection="1">
      <protection locked="0"/>
    </xf>
    <xf numFmtId="0" fontId="16" fillId="4" borderId="47" xfId="0" applyFont="1" applyFill="1" applyBorder="1" applyProtection="1">
      <protection locked="0"/>
    </xf>
    <xf numFmtId="0" fontId="16" fillId="5" borderId="47" xfId="0" applyFont="1" applyFill="1" applyBorder="1" applyProtection="1">
      <protection locked="0"/>
    </xf>
    <xf numFmtId="0" fontId="16" fillId="5" borderId="51" xfId="0" applyFont="1" applyFill="1" applyBorder="1" applyProtection="1">
      <protection locked="0"/>
    </xf>
    <xf numFmtId="0" fontId="16" fillId="7" borderId="75" xfId="0" applyFont="1" applyFill="1" applyBorder="1" applyProtection="1">
      <protection locked="0"/>
    </xf>
    <xf numFmtId="0" fontId="16" fillId="6" borderId="76" xfId="0" applyFont="1" applyFill="1" applyBorder="1" applyProtection="1">
      <protection locked="0"/>
    </xf>
    <xf numFmtId="0" fontId="16" fillId="7" borderId="76" xfId="0" applyFont="1" applyFill="1" applyBorder="1" applyProtection="1">
      <protection locked="0"/>
    </xf>
    <xf numFmtId="0" fontId="16" fillId="6" borderId="77" xfId="0" applyFont="1" applyFill="1" applyBorder="1" applyProtection="1">
      <protection locked="0"/>
    </xf>
    <xf numFmtId="0" fontId="16" fillId="7" borderId="52" xfId="0" applyFont="1" applyFill="1" applyBorder="1" applyProtection="1">
      <protection locked="0"/>
    </xf>
    <xf numFmtId="0" fontId="16" fillId="6" borderId="48" xfId="0" applyFont="1" applyFill="1" applyBorder="1" applyProtection="1">
      <protection locked="0"/>
    </xf>
    <xf numFmtId="0" fontId="16" fillId="7" borderId="48" xfId="0" applyFont="1" applyFill="1" applyBorder="1" applyProtection="1">
      <protection locked="0"/>
    </xf>
    <xf numFmtId="0" fontId="16" fillId="6" borderId="53" xfId="0" applyFont="1" applyFill="1" applyBorder="1" applyProtection="1">
      <protection locked="0"/>
    </xf>
    <xf numFmtId="0" fontId="16" fillId="9" borderId="50" xfId="0" applyFont="1" applyFill="1" applyBorder="1" applyProtection="1">
      <protection locked="0"/>
    </xf>
    <xf numFmtId="0" fontId="16" fillId="8" borderId="47" xfId="0" applyFont="1" applyFill="1" applyBorder="1" applyProtection="1">
      <protection locked="0"/>
    </xf>
    <xf numFmtId="0" fontId="16" fillId="9" borderId="47" xfId="0" applyFont="1" applyFill="1" applyBorder="1" applyProtection="1">
      <protection locked="0"/>
    </xf>
    <xf numFmtId="0" fontId="16" fillId="9" borderId="51" xfId="0" applyFont="1" applyFill="1" applyBorder="1" applyProtection="1">
      <protection locked="0"/>
    </xf>
    <xf numFmtId="0" fontId="16" fillId="10" borderId="64" xfId="0" applyFont="1" applyFill="1" applyBorder="1" applyAlignment="1" applyProtection="1">
      <alignment horizontal="center"/>
      <protection locked="0"/>
    </xf>
    <xf numFmtId="0" fontId="16" fillId="0" borderId="66" xfId="0" applyFont="1" applyBorder="1" applyAlignment="1" applyProtection="1">
      <alignment horizontal="center"/>
      <protection locked="0"/>
    </xf>
    <xf numFmtId="0" fontId="16" fillId="10" borderId="66" xfId="0" applyFont="1" applyFill="1" applyBorder="1" applyAlignment="1" applyProtection="1">
      <alignment horizontal="center"/>
      <protection locked="0"/>
    </xf>
    <xf numFmtId="0" fontId="16" fillId="0" borderId="68" xfId="0" applyFont="1" applyBorder="1" applyAlignment="1" applyProtection="1">
      <alignment horizontal="center"/>
      <protection locked="0"/>
    </xf>
    <xf numFmtId="0" fontId="16" fillId="10" borderId="64" xfId="0" applyFont="1" applyFill="1" applyBorder="1" applyProtection="1">
      <protection locked="0"/>
    </xf>
    <xf numFmtId="0" fontId="16" fillId="0" borderId="66" xfId="0" applyFont="1" applyBorder="1" applyProtection="1">
      <protection locked="0"/>
    </xf>
    <xf numFmtId="0" fontId="16" fillId="10" borderId="66" xfId="0" applyFont="1" applyFill="1" applyBorder="1" applyProtection="1">
      <protection locked="0"/>
    </xf>
    <xf numFmtId="0" fontId="16" fillId="0" borderId="68" xfId="0" applyFont="1" applyBorder="1" applyProtection="1">
      <protection locked="0"/>
    </xf>
    <xf numFmtId="0" fontId="20" fillId="11" borderId="13" xfId="0" applyFont="1" applyFill="1" applyBorder="1" applyProtection="1">
      <protection locked="0"/>
    </xf>
    <xf numFmtId="0" fontId="20" fillId="12" borderId="15" xfId="0" applyFont="1" applyFill="1" applyBorder="1" applyProtection="1">
      <protection locked="0"/>
    </xf>
    <xf numFmtId="0" fontId="20" fillId="11" borderId="15" xfId="0" applyFont="1" applyFill="1" applyBorder="1" applyProtection="1">
      <protection locked="0"/>
    </xf>
    <xf numFmtId="0" fontId="20" fillId="12" borderId="17" xfId="0" applyFont="1" applyFill="1" applyBorder="1" applyProtection="1">
      <protection locked="0"/>
    </xf>
    <xf numFmtId="164" fontId="20" fillId="11" borderId="13" xfId="0" applyNumberFormat="1" applyFont="1" applyFill="1" applyBorder="1" applyProtection="1">
      <protection locked="0"/>
    </xf>
    <xf numFmtId="164" fontId="20" fillId="12" borderId="15" xfId="0" applyNumberFormat="1" applyFont="1" applyFill="1" applyBorder="1" applyProtection="1">
      <protection locked="0"/>
    </xf>
    <xf numFmtId="164" fontId="20" fillId="11" borderId="15" xfId="0" applyNumberFormat="1" applyFont="1" applyFill="1" applyBorder="1" applyProtection="1">
      <protection locked="0"/>
    </xf>
    <xf numFmtId="164" fontId="20" fillId="12" borderId="17" xfId="0" applyNumberFormat="1" applyFont="1" applyFill="1" applyBorder="1" applyProtection="1">
      <protection locked="0"/>
    </xf>
    <xf numFmtId="0" fontId="10" fillId="0" borderId="5" xfId="0" applyFont="1" applyBorder="1" applyAlignment="1" applyProtection="1">
      <alignment vertical="center"/>
      <protection locked="0"/>
    </xf>
    <xf numFmtId="0" fontId="10" fillId="0" borderId="6" xfId="0" applyFont="1" applyBorder="1" applyAlignment="1" applyProtection="1">
      <alignment vertical="center"/>
      <protection locked="0"/>
    </xf>
    <xf numFmtId="0" fontId="10" fillId="0" borderId="7" xfId="0" applyFont="1" applyBorder="1" applyAlignment="1" applyProtection="1">
      <alignment vertical="center"/>
      <protection locked="0"/>
    </xf>
    <xf numFmtId="0" fontId="10" fillId="0" borderId="4" xfId="0" applyFont="1" applyBorder="1" applyAlignment="1" applyProtection="1">
      <alignment vertical="center"/>
      <protection locked="0"/>
    </xf>
    <xf numFmtId="0" fontId="10" fillId="0" borderId="0" xfId="0" applyFont="1" applyBorder="1" applyAlignment="1" applyProtection="1">
      <alignment vertical="center"/>
      <protection locked="0"/>
    </xf>
    <xf numFmtId="0" fontId="10" fillId="0" borderId="5" xfId="0" applyFont="1" applyBorder="1" applyAlignment="1" applyProtection="1">
      <alignment horizontal="left" vertical="center"/>
      <protection locked="0"/>
    </xf>
    <xf numFmtId="0" fontId="10" fillId="0" borderId="6" xfId="0" applyFont="1" applyBorder="1" applyAlignment="1" applyProtection="1">
      <alignment horizontal="left" vertical="center"/>
      <protection locked="0"/>
    </xf>
    <xf numFmtId="0" fontId="10" fillId="0" borderId="7" xfId="0" applyFont="1" applyBorder="1" applyProtection="1">
      <protection locked="0"/>
    </xf>
    <xf numFmtId="0" fontId="10" fillId="0" borderId="27" xfId="0" applyFont="1" applyBorder="1" applyAlignment="1">
      <alignment horizontal="right"/>
    </xf>
    <xf numFmtId="0" fontId="10" fillId="0" borderId="27" xfId="0" applyFont="1" applyFill="1" applyBorder="1" applyAlignment="1">
      <alignment horizontal="right"/>
    </xf>
    <xf numFmtId="0" fontId="20" fillId="0" borderId="0" xfId="0" applyFont="1" applyFill="1" applyBorder="1"/>
    <xf numFmtId="0" fontId="20" fillId="11" borderId="12" xfId="0" applyFont="1" applyFill="1" applyBorder="1" applyProtection="1">
      <protection locked="0"/>
    </xf>
    <xf numFmtId="0" fontId="20" fillId="12" borderId="16" xfId="0" applyFont="1" applyFill="1" applyBorder="1" applyProtection="1">
      <protection locked="0"/>
    </xf>
    <xf numFmtId="0" fontId="20" fillId="12" borderId="14" xfId="0" applyFont="1" applyFill="1" applyBorder="1" applyProtection="1">
      <protection locked="0"/>
    </xf>
    <xf numFmtId="0" fontId="20" fillId="11" borderId="14" xfId="0" applyFont="1" applyFill="1" applyBorder="1" applyProtection="1">
      <protection locked="0"/>
    </xf>
    <xf numFmtId="0" fontId="11" fillId="0" borderId="0" xfId="0" applyFont="1" applyBorder="1"/>
    <xf numFmtId="0" fontId="11" fillId="0" borderId="0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left" vertical="center"/>
    </xf>
    <xf numFmtId="0" fontId="12" fillId="0" borderId="8" xfId="0" applyFont="1" applyBorder="1" applyAlignment="1">
      <alignment horizontal="center" vertical="center"/>
    </xf>
    <xf numFmtId="0" fontId="11" fillId="0" borderId="6" xfId="0" applyFont="1" applyBorder="1"/>
    <xf numFmtId="164" fontId="11" fillId="0" borderId="6" xfId="0" applyNumberFormat="1" applyFont="1" applyBorder="1" applyAlignment="1">
      <alignment horizontal="left"/>
    </xf>
    <xf numFmtId="0" fontId="11" fillId="0" borderId="8" xfId="0" applyFont="1" applyBorder="1"/>
    <xf numFmtId="0" fontId="11" fillId="0" borderId="6" xfId="0" applyFont="1" applyBorder="1" applyAlignment="1">
      <alignment horizontal="left"/>
    </xf>
    <xf numFmtId="0" fontId="3" fillId="0" borderId="8" xfId="0" applyFont="1" applyBorder="1"/>
    <xf numFmtId="164" fontId="11" fillId="0" borderId="7" xfId="0" applyNumberFormat="1" applyFont="1" applyBorder="1" applyAlignment="1">
      <alignment horizontal="left"/>
    </xf>
    <xf numFmtId="0" fontId="14" fillId="0" borderId="19" xfId="0" applyFont="1" applyBorder="1"/>
    <xf numFmtId="0" fontId="11" fillId="0" borderId="20" xfId="0" applyFont="1" applyBorder="1"/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10" fillId="0" borderId="10" xfId="0" applyFont="1" applyBorder="1" applyAlignment="1">
      <alignment horizontal="left" vertical="center"/>
    </xf>
    <xf numFmtId="0" fontId="3" fillId="0" borderId="6" xfId="0" applyFont="1" applyBorder="1" applyAlignment="1">
      <alignment horizontal="center" vertical="center"/>
    </xf>
    <xf numFmtId="164" fontId="16" fillId="10" borderId="78" xfId="0" applyNumberFormat="1" applyFont="1" applyFill="1" applyBorder="1"/>
    <xf numFmtId="164" fontId="16" fillId="0" borderId="79" xfId="0" applyNumberFormat="1" applyFont="1" applyBorder="1"/>
    <xf numFmtId="164" fontId="16" fillId="10" borderId="79" xfId="0" applyNumberFormat="1" applyFont="1" applyFill="1" applyBorder="1"/>
    <xf numFmtId="164" fontId="16" fillId="0" borderId="80" xfId="0" applyNumberFormat="1" applyFont="1" applyBorder="1"/>
    <xf numFmtId="0" fontId="3" fillId="0" borderId="6" xfId="0" applyFont="1" applyFill="1" applyBorder="1"/>
    <xf numFmtId="164" fontId="12" fillId="0" borderId="6" xfId="0" applyNumberFormat="1" applyFont="1" applyBorder="1"/>
    <xf numFmtId="164" fontId="20" fillId="11" borderId="28" xfId="0" applyNumberFormat="1" applyFont="1" applyFill="1" applyBorder="1"/>
    <xf numFmtId="164" fontId="20" fillId="12" borderId="29" xfId="0" applyNumberFormat="1" applyFont="1" applyFill="1" applyBorder="1"/>
    <xf numFmtId="164" fontId="20" fillId="11" borderId="28" xfId="0" applyNumberFormat="1" applyFont="1" applyFill="1" applyBorder="1" applyProtection="1">
      <protection locked="0"/>
    </xf>
    <xf numFmtId="164" fontId="20" fillId="12" borderId="30" xfId="0" applyNumberFormat="1" applyFont="1" applyFill="1" applyBorder="1" applyProtection="1">
      <protection locked="0"/>
    </xf>
    <xf numFmtId="164" fontId="20" fillId="12" borderId="29" xfId="0" applyNumberFormat="1" applyFont="1" applyFill="1" applyBorder="1" applyProtection="1">
      <protection locked="0"/>
    </xf>
    <xf numFmtId="164" fontId="20" fillId="11" borderId="29" xfId="0" applyNumberFormat="1" applyFont="1" applyFill="1" applyBorder="1" applyProtection="1">
      <protection locked="0"/>
    </xf>
    <xf numFmtId="0" fontId="3" fillId="0" borderId="18" xfId="0" applyFont="1" applyBorder="1"/>
    <xf numFmtId="0" fontId="3" fillId="0" borderId="18" xfId="0" applyFont="1" applyBorder="1" applyAlignment="1">
      <alignment horizontal="center" vertical="center"/>
    </xf>
    <xf numFmtId="0" fontId="12" fillId="0" borderId="18" xfId="0" applyFont="1" applyBorder="1"/>
    <xf numFmtId="0" fontId="12" fillId="0" borderId="18" xfId="0" applyFont="1" applyBorder="1" applyAlignment="1">
      <alignment horizontal="right"/>
    </xf>
    <xf numFmtId="0" fontId="12" fillId="0" borderId="18" xfId="0" applyFont="1" applyBorder="1" applyAlignment="1">
      <alignment horizontal="center"/>
    </xf>
    <xf numFmtId="164" fontId="12" fillId="0" borderId="7" xfId="0" applyNumberFormat="1" applyFont="1" applyBorder="1"/>
    <xf numFmtId="0" fontId="10" fillId="0" borderId="31" xfId="0" applyFont="1" applyBorder="1"/>
    <xf numFmtId="0" fontId="10" fillId="0" borderId="8" xfId="0" applyFont="1" applyBorder="1" applyAlignment="1">
      <alignment horizontal="center"/>
    </xf>
    <xf numFmtId="0" fontId="10" fillId="0" borderId="32" xfId="0" applyFont="1" applyBorder="1"/>
    <xf numFmtId="0" fontId="10" fillId="0" borderId="31" xfId="0" applyFont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32" xfId="0" applyFont="1" applyBorder="1" applyAlignment="1">
      <alignment horizontal="center"/>
    </xf>
    <xf numFmtId="0" fontId="10" fillId="0" borderId="33" xfId="0" applyFont="1" applyBorder="1"/>
    <xf numFmtId="0" fontId="10" fillId="0" borderId="34" xfId="0" applyFont="1" applyBorder="1"/>
    <xf numFmtId="0" fontId="10" fillId="0" borderId="34" xfId="0" applyFont="1" applyBorder="1" applyAlignment="1">
      <alignment horizontal="center"/>
    </xf>
    <xf numFmtId="0" fontId="10" fillId="0" borderId="35" xfId="0" applyFont="1" applyBorder="1"/>
    <xf numFmtId="164" fontId="9" fillId="0" borderId="36" xfId="0" applyNumberFormat="1" applyFont="1" applyBorder="1" applyAlignment="1">
      <alignment horizontal="right"/>
    </xf>
    <xf numFmtId="164" fontId="9" fillId="0" borderId="36" xfId="0" applyNumberFormat="1" applyFont="1" applyBorder="1"/>
    <xf numFmtId="164" fontId="12" fillId="0" borderId="1" xfId="0" applyNumberFormat="1" applyFont="1" applyBorder="1"/>
    <xf numFmtId="0" fontId="10" fillId="0" borderId="8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right" vertical="center"/>
    </xf>
    <xf numFmtId="164" fontId="9" fillId="0" borderId="42" xfId="0" applyNumberFormat="1" applyFont="1" applyBorder="1"/>
    <xf numFmtId="0" fontId="20" fillId="11" borderId="16" xfId="0" applyFont="1" applyFill="1" applyBorder="1" applyProtection="1">
      <protection locked="0"/>
    </xf>
    <xf numFmtId="0" fontId="20" fillId="11" borderId="17" xfId="0" applyFont="1" applyFill="1" applyBorder="1" applyProtection="1">
      <protection locked="0"/>
    </xf>
    <xf numFmtId="0" fontId="20" fillId="11" borderId="17" xfId="0" applyFont="1" applyFill="1" applyBorder="1"/>
    <xf numFmtId="164" fontId="20" fillId="11" borderId="17" xfId="0" applyNumberFormat="1" applyFont="1" applyFill="1" applyBorder="1" applyProtection="1">
      <protection locked="0"/>
    </xf>
    <xf numFmtId="0" fontId="20" fillId="11" borderId="17" xfId="0" applyFont="1" applyFill="1" applyBorder="1" applyAlignment="1">
      <alignment horizontal="center"/>
    </xf>
    <xf numFmtId="164" fontId="20" fillId="11" borderId="43" xfId="0" applyNumberFormat="1" applyFont="1" applyFill="1" applyBorder="1"/>
    <xf numFmtId="0" fontId="0" fillId="0" borderId="0" xfId="0" applyBorder="1"/>
    <xf numFmtId="0" fontId="8" fillId="0" borderId="37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38" xfId="0" applyFont="1" applyBorder="1" applyAlignment="1">
      <alignment horizontal="left" vertical="top" wrapText="1"/>
    </xf>
    <xf numFmtId="0" fontId="3" fillId="0" borderId="39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27" xfId="0" applyFont="1" applyBorder="1" applyAlignment="1">
      <alignment horizontal="left" vertical="top" wrapText="1"/>
    </xf>
    <xf numFmtId="0" fontId="3" fillId="0" borderId="40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41" xfId="0" applyFont="1" applyBorder="1" applyAlignment="1">
      <alignment horizontal="left" vertical="top" wrapText="1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2">
    <dxf>
      <fill>
        <patternFill>
          <bgColor theme="3" tint="0.39994506668294322"/>
        </patternFill>
      </fill>
    </dxf>
    <dxf>
      <fill>
        <patternFill>
          <bgColor theme="7" tint="0.39994506668294322"/>
        </patternFill>
      </fill>
    </dxf>
  </dxfs>
  <tableStyles count="1" defaultTableStyle="TableStyleMedium2" defaultPivotStyle="PivotStyleLight16">
    <tableStyle name="Style de tableau 1" pivot="0" count="2">
      <tableStyleElement type="firstRowStripe" dxfId="1"/>
      <tableStyleElement type="secondRowStripe" dxfId="0"/>
    </tableStyle>
  </tableStyles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0</xdr:row>
      <xdr:rowOff>0</xdr:rowOff>
    </xdr:from>
    <xdr:to>
      <xdr:col>1</xdr:col>
      <xdr:colOff>714375</xdr:colOff>
      <xdr:row>3</xdr:row>
      <xdr:rowOff>9525</xdr:rowOff>
    </xdr:to>
    <xdr:sp macro="[0]!Récap" textlink="">
      <xdr:nvSpPr>
        <xdr:cNvPr id="2" name="ZoneTexte 1"/>
        <xdr:cNvSpPr txBox="1"/>
      </xdr:nvSpPr>
      <xdr:spPr>
        <a:xfrm>
          <a:off x="1790700" y="0"/>
          <a:ext cx="676275" cy="50482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Récap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UPJ5OGMX/Test%20d&#233;bours&#233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"/>
      <sheetName val="Chantier"/>
      <sheetName val="Chantier (2)"/>
      <sheetName val="Chantier (3)"/>
      <sheetName val="Données"/>
    </sheetNames>
    <sheetDataSet>
      <sheetData sheetId="0"/>
      <sheetData sheetId="1"/>
      <sheetData sheetId="2"/>
      <sheetData sheetId="3"/>
      <sheetData sheetId="4">
        <row r="2">
          <cell r="E2" t="str">
            <v>Serrure 1 point</v>
          </cell>
          <cell r="F2">
            <v>1</v>
          </cell>
          <cell r="V2" t="str">
            <v>4 / 16 / 4</v>
          </cell>
          <cell r="W2">
            <v>50</v>
          </cell>
        </row>
        <row r="3">
          <cell r="E3" t="str">
            <v>Serrure 3 points</v>
          </cell>
          <cell r="F3">
            <v>2</v>
          </cell>
          <cell r="K3" t="str">
            <v>6m</v>
          </cell>
          <cell r="L3">
            <v>30</v>
          </cell>
          <cell r="M3" t="str">
            <v>Ciseau 8m</v>
          </cell>
          <cell r="N3">
            <v>55</v>
          </cell>
          <cell r="P3" t="str">
            <v>Chariot 12m</v>
          </cell>
          <cell r="Q3">
            <v>90</v>
          </cell>
          <cell r="S3" t="str">
            <v>Grue 50T</v>
          </cell>
          <cell r="T3">
            <v>130</v>
          </cell>
          <cell r="V3" t="str">
            <v>4 / 16 / 4 Low-e</v>
          </cell>
          <cell r="W3">
            <v>51</v>
          </cell>
        </row>
        <row r="4">
          <cell r="E4" t="str">
            <v>Contacteur de fond de feuillure</v>
          </cell>
          <cell r="F4">
            <v>3</v>
          </cell>
          <cell r="K4" t="str">
            <v>8m</v>
          </cell>
          <cell r="L4">
            <v>40</v>
          </cell>
          <cell r="M4" t="str">
            <v>Ciseau 10m</v>
          </cell>
          <cell r="N4">
            <v>60</v>
          </cell>
          <cell r="P4" t="str">
            <v>Chariot 14m</v>
          </cell>
          <cell r="Q4">
            <v>110</v>
          </cell>
          <cell r="S4" t="str">
            <v>Grue 120T</v>
          </cell>
          <cell r="T4">
            <v>180</v>
          </cell>
          <cell r="V4" t="str">
            <v>6 / 12 / 6 Low-e</v>
          </cell>
          <cell r="W4">
            <v>52</v>
          </cell>
        </row>
        <row r="5">
          <cell r="E5" t="str">
            <v>Boitier à chaîne</v>
          </cell>
          <cell r="F5">
            <v>4</v>
          </cell>
          <cell r="K5" t="str">
            <v>10m</v>
          </cell>
          <cell r="L5">
            <v>60</v>
          </cell>
          <cell r="M5" t="str">
            <v>Ciseau 12m</v>
          </cell>
          <cell r="N5">
            <v>65</v>
          </cell>
          <cell r="P5" t="str">
            <v>Chariot 17m</v>
          </cell>
          <cell r="Q5">
            <v>130</v>
          </cell>
          <cell r="S5" t="str">
            <v>Grue 160T</v>
          </cell>
          <cell r="T5">
            <v>240</v>
          </cell>
          <cell r="V5" t="str">
            <v>Acoustique - Thermique</v>
          </cell>
        </row>
        <row r="6">
          <cell r="E6" t="str">
            <v>Anti-pannique 1 point</v>
          </cell>
          <cell r="F6">
            <v>5</v>
          </cell>
          <cell r="K6" t="str">
            <v>12m</v>
          </cell>
          <cell r="L6">
            <v>80</v>
          </cell>
          <cell r="M6" t="str">
            <v>Ciseau 16m</v>
          </cell>
          <cell r="N6">
            <v>70</v>
          </cell>
          <cell r="P6" t="str">
            <v>Chariot tourelle</v>
          </cell>
          <cell r="Q6">
            <v>1600</v>
          </cell>
          <cell r="S6" t="str">
            <v>Grue 220T</v>
          </cell>
          <cell r="T6">
            <v>400</v>
          </cell>
          <cell r="V6" t="str">
            <v>6 / 14 / 4 Low-e</v>
          </cell>
          <cell r="W6">
            <v>53</v>
          </cell>
        </row>
        <row r="7">
          <cell r="E7" t="str">
            <v>Anti-pannique 3 points</v>
          </cell>
          <cell r="F7">
            <v>6</v>
          </cell>
          <cell r="M7" t="str">
            <v>Ciseau 18m</v>
          </cell>
          <cell r="N7">
            <v>80</v>
          </cell>
          <cell r="V7" t="str">
            <v>8 / 12 / 4 Low-e</v>
          </cell>
          <cell r="W7">
            <v>54</v>
          </cell>
        </row>
        <row r="8">
          <cell r="E8" t="str">
            <v>Crémone pompier</v>
          </cell>
          <cell r="F8">
            <v>7</v>
          </cell>
          <cell r="M8" t="str">
            <v>Bras 12m</v>
          </cell>
          <cell r="N8">
            <v>65</v>
          </cell>
          <cell r="V8" t="str">
            <v>10 / 10 / 4 Low-e</v>
          </cell>
          <cell r="W8">
            <v>55</v>
          </cell>
        </row>
        <row r="9">
          <cell r="E9" t="str">
            <v>Bandeau ventouse</v>
          </cell>
          <cell r="F9">
            <v>8</v>
          </cell>
          <cell r="M9" t="str">
            <v>Bras 16m</v>
          </cell>
          <cell r="N9">
            <v>68</v>
          </cell>
          <cell r="V9" t="str">
            <v>Acoustique renforcée</v>
          </cell>
        </row>
        <row r="10">
          <cell r="E10" t="str">
            <v>Ventouse</v>
          </cell>
          <cell r="F10">
            <v>9</v>
          </cell>
          <cell r="M10" t="str">
            <v>Bras 20m</v>
          </cell>
          <cell r="N10">
            <v>85</v>
          </cell>
          <cell r="V10" t="str">
            <v>44.2 silence / 12 / 4 Low-e</v>
          </cell>
          <cell r="W10">
            <v>56</v>
          </cell>
        </row>
        <row r="11">
          <cell r="E11" t="str">
            <v>Béquille</v>
          </cell>
          <cell r="F11">
            <v>10</v>
          </cell>
          <cell r="M11" t="str">
            <v>Bras 24m</v>
          </cell>
          <cell r="N11">
            <v>95</v>
          </cell>
          <cell r="V11" t="str">
            <v>66.2 silence / 12 / 4 Low-e</v>
          </cell>
          <cell r="W11">
            <v>57</v>
          </cell>
        </row>
        <row r="12">
          <cell r="E12" t="str">
            <v>Ferme-porte</v>
          </cell>
          <cell r="F12">
            <v>11</v>
          </cell>
          <cell r="V12" t="str">
            <v>44.2 silence - Low-e / 12 / 8</v>
          </cell>
          <cell r="W12">
            <v>58</v>
          </cell>
        </row>
        <row r="13">
          <cell r="E13" t="str">
            <v>Cylindre</v>
          </cell>
          <cell r="F13">
            <v>12</v>
          </cell>
          <cell r="V13" t="str">
            <v>44.2 silence - Low-e / 10 / 10</v>
          </cell>
          <cell r="W13">
            <v>59</v>
          </cell>
        </row>
        <row r="14">
          <cell r="E14" t="str">
            <v>OL90</v>
          </cell>
          <cell r="F14">
            <v>13</v>
          </cell>
          <cell r="V14" t="str">
            <v>44.2 silence - Low-e / 16 / 33.2</v>
          </cell>
          <cell r="W14">
            <v>60</v>
          </cell>
        </row>
        <row r="15">
          <cell r="E15" t="str">
            <v>Désenfumage</v>
          </cell>
          <cell r="F15">
            <v>15</v>
          </cell>
          <cell r="V15" t="str">
            <v>44.2 silence - Low-e / 14 / 44.2</v>
          </cell>
          <cell r="W15">
            <v>61</v>
          </cell>
        </row>
        <row r="16">
          <cell r="E16" t="str">
            <v>Grille de ventilation</v>
          </cell>
          <cell r="F16">
            <v>16</v>
          </cell>
          <cell r="V16" t="str">
            <v>44.2 silence / 14 / 44.2 Low-e</v>
          </cell>
          <cell r="W16">
            <v>62</v>
          </cell>
        </row>
        <row r="17">
          <cell r="E17" t="str">
            <v>Bande d'étanchéité</v>
          </cell>
          <cell r="F17">
            <v>17</v>
          </cell>
          <cell r="V17" t="str">
            <v>44.2 silence - Low-e /10 / 66.2 silence</v>
          </cell>
          <cell r="W17">
            <v>63</v>
          </cell>
        </row>
        <row r="18">
          <cell r="E18" t="str">
            <v>Joint mousse</v>
          </cell>
          <cell r="F18">
            <v>18</v>
          </cell>
          <cell r="V18" t="str">
            <v>44.2 silence - Low-e / 12 / 44.6</v>
          </cell>
          <cell r="W18">
            <v>64</v>
          </cell>
        </row>
        <row r="19">
          <cell r="V19" t="str">
            <v>Sécurité protection</v>
          </cell>
        </row>
        <row r="20">
          <cell r="V20" t="str">
            <v>33.2 / 10 / 33.2</v>
          </cell>
          <cell r="W20">
            <v>65</v>
          </cell>
        </row>
        <row r="21">
          <cell r="V21" t="str">
            <v>44.2 / 6 / 44.2</v>
          </cell>
          <cell r="W21">
            <v>66</v>
          </cell>
        </row>
        <row r="22">
          <cell r="V22" t="str">
            <v>33.2 / 14 / 4 Low-e</v>
          </cell>
          <cell r="W22">
            <v>67</v>
          </cell>
        </row>
        <row r="23">
          <cell r="V23" t="str">
            <v>44.2 / 12 / 4 Low-e</v>
          </cell>
          <cell r="W23">
            <v>68</v>
          </cell>
        </row>
        <row r="24">
          <cell r="V24" t="str">
            <v>44.2 / 10 / 6 Low-e</v>
          </cell>
          <cell r="W24">
            <v>69</v>
          </cell>
        </row>
        <row r="25">
          <cell r="V25" t="str">
            <v>55.2 / 12 / 6 Low-e</v>
          </cell>
          <cell r="W25">
            <v>70</v>
          </cell>
        </row>
        <row r="26">
          <cell r="V26" t="str">
            <v>33.2 / 14 / 44.2 Low-e</v>
          </cell>
          <cell r="W26">
            <v>71</v>
          </cell>
        </row>
        <row r="27">
          <cell r="V27" t="str">
            <v>44.2 / 12 / 44.2 Low-e</v>
          </cell>
          <cell r="W27">
            <v>72</v>
          </cell>
        </row>
        <row r="28">
          <cell r="V28" t="str">
            <v>Sécurité renforcée</v>
          </cell>
        </row>
        <row r="29">
          <cell r="V29" t="str">
            <v>44.6 / 10 / 4</v>
          </cell>
          <cell r="W29">
            <v>73</v>
          </cell>
        </row>
        <row r="30">
          <cell r="V30" t="str">
            <v>44.6 / 10 / 4 Low-e</v>
          </cell>
          <cell r="W30">
            <v>74</v>
          </cell>
        </row>
        <row r="31">
          <cell r="V31" t="str">
            <v>44.6 / 10 / 44.2 Low-e</v>
          </cell>
          <cell r="W31">
            <v>75</v>
          </cell>
        </row>
        <row r="32">
          <cell r="V32" t="str">
            <v>44.6 Low-e / 12 / 10</v>
          </cell>
          <cell r="W32">
            <v>76</v>
          </cell>
        </row>
        <row r="33">
          <cell r="V33" t="str">
            <v>Contrôle solaire</v>
          </cell>
        </row>
        <row r="34">
          <cell r="V34" t="str">
            <v>4 / 16 / 4 (70-40)</v>
          </cell>
          <cell r="W34">
            <v>77</v>
          </cell>
        </row>
        <row r="35">
          <cell r="V35" t="str">
            <v>4 / 16 / 6 (70-40)</v>
          </cell>
          <cell r="W35">
            <v>78</v>
          </cell>
        </row>
        <row r="36">
          <cell r="V36" t="str">
            <v>6 / 12 / 6 (70-40)</v>
          </cell>
          <cell r="W36">
            <v>79</v>
          </cell>
        </row>
        <row r="37">
          <cell r="V37" t="str">
            <v>44.2 / 12 / 4 (70/40)</v>
          </cell>
          <cell r="W37">
            <v>80</v>
          </cell>
        </row>
        <row r="38">
          <cell r="V38" t="str">
            <v>44.6 / 10 / 4 (70-40)</v>
          </cell>
          <cell r="W38">
            <v>81</v>
          </cell>
        </row>
        <row r="39">
          <cell r="V39" t="str">
            <v>44.2 / 10 / 6 (70-40)</v>
          </cell>
          <cell r="W39">
            <v>82</v>
          </cell>
        </row>
        <row r="40">
          <cell r="V40" t="str">
            <v>44.6 / 8 / 6 (70-40)</v>
          </cell>
          <cell r="W40">
            <v>83</v>
          </cell>
        </row>
        <row r="41">
          <cell r="V41" t="str">
            <v>44.2 / 16 / 6 (40-20)</v>
          </cell>
          <cell r="W41">
            <v>84</v>
          </cell>
        </row>
        <row r="42">
          <cell r="V42" t="str">
            <v>44.2 / 12 / 44.2 (70/40)</v>
          </cell>
          <cell r="W42">
            <v>85</v>
          </cell>
        </row>
        <row r="43">
          <cell r="V43" t="str">
            <v>44.6 / 10 / 44.2 (70/40)</v>
          </cell>
          <cell r="W43">
            <v>86</v>
          </cell>
        </row>
        <row r="44">
          <cell r="V44" t="str">
            <v>Auto nettoyant</v>
          </cell>
        </row>
        <row r="45">
          <cell r="V45" t="str">
            <v>44.2 / 16 / 6 (40-20)</v>
          </cell>
          <cell r="W45">
            <v>87</v>
          </cell>
        </row>
        <row r="46">
          <cell r="V46" t="str">
            <v>55.2 / 14 / 6 (40-20)</v>
          </cell>
          <cell r="W46">
            <v>88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5"/>
  <sheetViews>
    <sheetView tabSelected="1" workbookViewId="0">
      <selection activeCell="D27" sqref="D27"/>
    </sheetView>
  </sheetViews>
  <sheetFormatPr baseColWidth="10" defaultRowHeight="12.75" x14ac:dyDescent="0.2"/>
  <cols>
    <col min="1" max="1" width="26.28515625" customWidth="1"/>
    <col min="2" max="2" width="16" customWidth="1"/>
  </cols>
  <sheetData>
    <row r="1" spans="1:6" ht="13.5" thickBot="1" x14ac:dyDescent="0.25">
      <c r="A1" s="4" t="s">
        <v>167</v>
      </c>
      <c r="C1" s="4" t="s">
        <v>172</v>
      </c>
      <c r="D1" s="11"/>
      <c r="E1" s="16" t="s">
        <v>189</v>
      </c>
      <c r="F1" s="14" t="s">
        <v>188</v>
      </c>
    </row>
    <row r="2" spans="1:6" x14ac:dyDescent="0.2">
      <c r="A2" s="4" t="s">
        <v>168</v>
      </c>
    </row>
    <row r="3" spans="1:6" x14ac:dyDescent="0.2">
      <c r="A3" s="4" t="s">
        <v>169</v>
      </c>
      <c r="B3" s="12"/>
    </row>
    <row r="4" spans="1:6" ht="13.5" thickBot="1" x14ac:dyDescent="0.25"/>
    <row r="5" spans="1:6" ht="13.5" thickBot="1" x14ac:dyDescent="0.25">
      <c r="A5" s="4" t="s">
        <v>11</v>
      </c>
      <c r="B5" s="13"/>
      <c r="C5" s="16" t="s">
        <v>189</v>
      </c>
      <c r="D5" s="14" t="s">
        <v>174</v>
      </c>
    </row>
    <row r="6" spans="1:6" ht="13.5" thickBot="1" x14ac:dyDescent="0.25">
      <c r="A6" t="s">
        <v>35</v>
      </c>
      <c r="B6" s="13"/>
      <c r="C6" s="16" t="s">
        <v>189</v>
      </c>
      <c r="D6" s="14" t="s">
        <v>175</v>
      </c>
    </row>
    <row r="7" spans="1:6" ht="13.5" thickBot="1" x14ac:dyDescent="0.25">
      <c r="A7" t="s">
        <v>38</v>
      </c>
      <c r="B7" s="13"/>
      <c r="C7" s="16" t="s">
        <v>189</v>
      </c>
      <c r="D7" s="14" t="s">
        <v>176</v>
      </c>
    </row>
    <row r="8" spans="1:6" ht="13.5" thickBot="1" x14ac:dyDescent="0.25">
      <c r="A8" t="s">
        <v>10</v>
      </c>
      <c r="B8" s="13"/>
      <c r="C8" s="16" t="s">
        <v>189</v>
      </c>
      <c r="D8" s="14" t="s">
        <v>177</v>
      </c>
    </row>
    <row r="9" spans="1:6" ht="13.5" thickBot="1" x14ac:dyDescent="0.25">
      <c r="A9" t="s">
        <v>46</v>
      </c>
      <c r="B9" s="13"/>
      <c r="C9" s="16" t="s">
        <v>189</v>
      </c>
      <c r="D9" s="14" t="s">
        <v>178</v>
      </c>
    </row>
    <row r="10" spans="1:6" ht="13.5" thickBot="1" x14ac:dyDescent="0.25">
      <c r="B10" s="15"/>
      <c r="D10" s="319"/>
    </row>
    <row r="11" spans="1:6" ht="13.5" thickBot="1" x14ac:dyDescent="0.25">
      <c r="A11" s="4" t="s">
        <v>155</v>
      </c>
      <c r="B11" s="13"/>
      <c r="C11" s="16" t="s">
        <v>189</v>
      </c>
      <c r="D11" s="14" t="s">
        <v>179</v>
      </c>
    </row>
    <row r="12" spans="1:6" ht="13.5" thickBot="1" x14ac:dyDescent="0.25">
      <c r="B12" s="15"/>
      <c r="D12" s="319"/>
    </row>
    <row r="13" spans="1:6" ht="13.5" thickBot="1" x14ac:dyDescent="0.25">
      <c r="A13" s="4" t="s">
        <v>160</v>
      </c>
      <c r="B13" s="13"/>
      <c r="C13" s="16" t="s">
        <v>189</v>
      </c>
      <c r="D13" s="14" t="s">
        <v>180</v>
      </c>
    </row>
    <row r="14" spans="1:6" ht="13.5" thickBot="1" x14ac:dyDescent="0.25">
      <c r="B14" s="15"/>
      <c r="D14" s="319"/>
    </row>
    <row r="15" spans="1:6" ht="13.5" thickBot="1" x14ac:dyDescent="0.25">
      <c r="A15" s="4" t="s">
        <v>171</v>
      </c>
      <c r="B15" s="13"/>
      <c r="C15" s="16" t="s">
        <v>189</v>
      </c>
      <c r="D15" s="14" t="s">
        <v>181</v>
      </c>
    </row>
    <row r="16" spans="1:6" ht="13.5" thickBot="1" x14ac:dyDescent="0.25">
      <c r="B16" s="15"/>
      <c r="D16" s="319"/>
    </row>
    <row r="17" spans="1:4" ht="13.5" thickBot="1" x14ac:dyDescent="0.25">
      <c r="A17" s="4" t="s">
        <v>173</v>
      </c>
      <c r="B17" s="13"/>
      <c r="C17" s="16" t="s">
        <v>189</v>
      </c>
      <c r="D17" s="14" t="s">
        <v>182</v>
      </c>
    </row>
    <row r="18" spans="1:4" ht="13.5" thickBot="1" x14ac:dyDescent="0.25">
      <c r="B18" s="15"/>
      <c r="D18" s="319"/>
    </row>
    <row r="19" spans="1:4" ht="13.5" thickBot="1" x14ac:dyDescent="0.25">
      <c r="A19" s="4" t="s">
        <v>162</v>
      </c>
      <c r="B19" s="13"/>
      <c r="C19" s="16" t="s">
        <v>189</v>
      </c>
      <c r="D19" s="14" t="s">
        <v>183</v>
      </c>
    </row>
    <row r="20" spans="1:4" ht="13.5" thickBot="1" x14ac:dyDescent="0.25">
      <c r="A20" t="s">
        <v>11</v>
      </c>
      <c r="B20" s="13"/>
      <c r="C20" s="16" t="s">
        <v>189</v>
      </c>
      <c r="D20" s="14" t="s">
        <v>184</v>
      </c>
    </row>
    <row r="21" spans="1:4" ht="13.5" thickBot="1" x14ac:dyDescent="0.25">
      <c r="A21" t="s">
        <v>38</v>
      </c>
      <c r="B21" s="13"/>
      <c r="C21" s="16" t="s">
        <v>189</v>
      </c>
      <c r="D21" s="14" t="s">
        <v>185</v>
      </c>
    </row>
    <row r="22" spans="1:4" ht="13.5" thickBot="1" x14ac:dyDescent="0.25">
      <c r="A22" t="s">
        <v>35</v>
      </c>
      <c r="B22" s="13"/>
      <c r="C22" s="16" t="s">
        <v>189</v>
      </c>
      <c r="D22" s="14" t="s">
        <v>186</v>
      </c>
    </row>
    <row r="23" spans="1:4" ht="13.5" thickBot="1" x14ac:dyDescent="0.25">
      <c r="A23" s="4" t="s">
        <v>160</v>
      </c>
      <c r="B23" s="13"/>
      <c r="C23" s="16" t="s">
        <v>189</v>
      </c>
      <c r="D23" s="14" t="s">
        <v>187</v>
      </c>
    </row>
    <row r="24" spans="1:4" x14ac:dyDescent="0.2">
      <c r="C24" s="15"/>
      <c r="D24" s="15"/>
    </row>
    <row r="25" spans="1:4" x14ac:dyDescent="0.2">
      <c r="D25" s="15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C70"/>
  <sheetViews>
    <sheetView zoomScaleNormal="100" workbookViewId="0">
      <selection activeCell="L19" sqref="L19"/>
    </sheetView>
  </sheetViews>
  <sheetFormatPr baseColWidth="10" defaultRowHeight="12.75" x14ac:dyDescent="0.2"/>
  <cols>
    <col min="1" max="1" width="13" style="51" customWidth="1"/>
    <col min="2" max="2" width="28.140625" style="15" customWidth="1"/>
    <col min="3" max="3" width="6.5703125" style="15" customWidth="1"/>
    <col min="4" max="4" width="3.140625" style="15" customWidth="1"/>
    <col min="5" max="5" width="3" style="15" customWidth="1"/>
    <col min="6" max="6" width="8.5703125" style="16" customWidth="1"/>
    <col min="7" max="7" width="4.140625" style="15" customWidth="1"/>
    <col min="8" max="8" width="2.5703125" style="15" customWidth="1"/>
    <col min="9" max="9" width="11.42578125" style="15" customWidth="1"/>
    <col min="10" max="10" width="2.7109375" style="15" customWidth="1"/>
    <col min="11" max="11" width="2.42578125" style="15" customWidth="1"/>
    <col min="12" max="12" width="24" style="15" customWidth="1"/>
    <col min="13" max="13" width="9" style="15" customWidth="1"/>
    <col min="14" max="14" width="2.28515625" style="15" customWidth="1"/>
    <col min="15" max="15" width="2.140625" style="15" customWidth="1"/>
    <col min="16" max="16" width="8.85546875" style="15" customWidth="1"/>
    <col min="17" max="17" width="2.7109375" style="15" customWidth="1"/>
    <col min="18" max="18" width="2.5703125" style="15" customWidth="1"/>
    <col min="19" max="19" width="10.7109375" style="15" customWidth="1"/>
    <col min="20" max="20" width="6.85546875" style="15" customWidth="1"/>
    <col min="21" max="16384" width="11.42578125" style="15"/>
  </cols>
  <sheetData>
    <row r="1" spans="1:29" s="51" customFormat="1" ht="12.75" customHeight="1" x14ac:dyDescent="0.2">
      <c r="A1" s="172" t="s">
        <v>45</v>
      </c>
      <c r="B1" s="246"/>
      <c r="C1" s="181"/>
      <c r="D1" s="172"/>
      <c r="E1" s="150" t="s">
        <v>148</v>
      </c>
      <c r="F1" s="249"/>
      <c r="G1" s="151" t="s">
        <v>151</v>
      </c>
      <c r="H1" s="178"/>
      <c r="I1" s="180" t="s">
        <v>152</v>
      </c>
      <c r="J1" s="178"/>
      <c r="K1" s="181"/>
      <c r="L1" s="251" t="s">
        <v>7</v>
      </c>
      <c r="S1" s="52"/>
    </row>
    <row r="2" spans="1:29" s="51" customFormat="1" ht="12.75" customHeight="1" x14ac:dyDescent="0.2">
      <c r="A2" s="173" t="s">
        <v>147</v>
      </c>
      <c r="B2" s="247"/>
      <c r="D2" s="173"/>
      <c r="E2" s="153" t="s">
        <v>149</v>
      </c>
      <c r="F2" s="250"/>
      <c r="G2" s="154" t="s">
        <v>151</v>
      </c>
      <c r="H2" s="152"/>
      <c r="I2" s="156" t="str">
        <f>IF(L1="Mur-rideau","Nb de nœud :","")</f>
        <v>Nb de nœud :</v>
      </c>
      <c r="J2" s="152"/>
      <c r="K2" s="52"/>
      <c r="L2" s="252"/>
      <c r="S2" s="52"/>
    </row>
    <row r="3" spans="1:29" s="51" customFormat="1" ht="12.75" customHeight="1" thickBot="1" x14ac:dyDescent="0.25">
      <c r="A3" s="174" t="s">
        <v>2</v>
      </c>
      <c r="B3" s="248"/>
      <c r="D3" s="175"/>
      <c r="E3" s="176" t="s">
        <v>150</v>
      </c>
      <c r="F3" s="177">
        <f>(F1*F2)/1000000</f>
        <v>0</v>
      </c>
      <c r="G3" s="155" t="s">
        <v>9</v>
      </c>
      <c r="H3" s="152"/>
      <c r="I3" s="182" t="s">
        <v>153</v>
      </c>
      <c r="J3" s="179"/>
      <c r="K3" s="171"/>
      <c r="L3" s="253"/>
      <c r="S3" s="52"/>
    </row>
    <row r="4" spans="1:29" s="51" customFormat="1" ht="12.75" customHeight="1" thickBot="1" x14ac:dyDescent="0.25">
      <c r="A4" s="173"/>
      <c r="B4" s="153"/>
      <c r="D4" s="52"/>
      <c r="H4" s="152"/>
      <c r="I4" s="152"/>
      <c r="J4" s="152"/>
      <c r="K4" s="52"/>
      <c r="S4" s="52"/>
    </row>
    <row r="5" spans="1:29" s="51" customFormat="1" ht="12.75" customHeight="1" thickBot="1" x14ac:dyDescent="0.25">
      <c r="A5" s="156"/>
      <c r="B5" s="159" t="s">
        <v>1</v>
      </c>
      <c r="C5" s="160"/>
      <c r="D5" s="160"/>
      <c r="E5" s="160"/>
      <c r="F5" s="160"/>
      <c r="G5" s="160"/>
      <c r="H5" s="160"/>
      <c r="I5" s="276"/>
      <c r="J5" s="152"/>
      <c r="K5" s="159" t="s">
        <v>14</v>
      </c>
      <c r="L5" s="160"/>
      <c r="M5" s="157"/>
      <c r="N5" s="157"/>
      <c r="O5" s="157"/>
      <c r="P5" s="157"/>
      <c r="Q5" s="157"/>
      <c r="R5" s="157"/>
      <c r="S5" s="158"/>
      <c r="U5" s="159" t="s">
        <v>170</v>
      </c>
      <c r="V5" s="160"/>
      <c r="W5" s="157"/>
      <c r="X5" s="157"/>
      <c r="Y5" s="157"/>
      <c r="Z5" s="157"/>
      <c r="AA5" s="309"/>
      <c r="AB5" s="310"/>
      <c r="AC5" s="310"/>
    </row>
    <row r="6" spans="1:29" s="18" customFormat="1" ht="12" x14ac:dyDescent="0.2">
      <c r="A6" s="156"/>
      <c r="B6" s="274"/>
      <c r="C6" s="274"/>
      <c r="D6" s="275"/>
      <c r="E6" s="275"/>
      <c r="F6" s="274"/>
      <c r="G6" s="274"/>
      <c r="H6" s="274"/>
      <c r="I6" s="274"/>
      <c r="J6" s="19"/>
      <c r="K6" s="17"/>
      <c r="L6" s="21"/>
      <c r="M6" s="17"/>
      <c r="N6" s="17"/>
      <c r="O6" s="17"/>
      <c r="P6" s="17"/>
      <c r="Q6" s="17"/>
      <c r="R6" s="17"/>
      <c r="S6" s="277"/>
      <c r="U6" s="320"/>
      <c r="V6" s="321"/>
      <c r="W6" s="321"/>
      <c r="X6" s="321"/>
      <c r="Y6" s="321"/>
      <c r="Z6" s="322"/>
    </row>
    <row r="7" spans="1:29" s="18" customFormat="1" ht="12" x14ac:dyDescent="0.2">
      <c r="A7" s="296"/>
      <c r="B7" s="98" t="s">
        <v>11</v>
      </c>
      <c r="C7" s="205">
        <v>2000</v>
      </c>
      <c r="D7" s="27" t="s">
        <v>32</v>
      </c>
      <c r="E7" s="134" t="s">
        <v>0</v>
      </c>
      <c r="F7" s="53">
        <v>48</v>
      </c>
      <c r="G7" s="65" t="s">
        <v>137</v>
      </c>
      <c r="H7" s="108" t="s">
        <v>8</v>
      </c>
      <c r="I7" s="67">
        <f>C7*F7</f>
        <v>96000</v>
      </c>
      <c r="J7" s="24"/>
      <c r="K7" s="86" t="s">
        <v>31</v>
      </c>
      <c r="L7" s="234"/>
      <c r="M7" s="87">
        <f>IF(ISNA(VLOOKUP(L7,[1]Données!$E$2:$F$180,2,0)),0,(VLOOKUP(L7,[1]Données!$E$2:$F$180,2,0)))</f>
        <v>0</v>
      </c>
      <c r="N7" s="126" t="s">
        <v>143</v>
      </c>
      <c r="O7" s="130" t="s">
        <v>0</v>
      </c>
      <c r="P7" s="230"/>
      <c r="Q7" s="88" t="s">
        <v>75</v>
      </c>
      <c r="R7" s="88" t="s">
        <v>8</v>
      </c>
      <c r="S7" s="278">
        <f>M7*P7</f>
        <v>0</v>
      </c>
      <c r="T7" s="20"/>
      <c r="U7" s="323"/>
      <c r="V7" s="324"/>
      <c r="W7" s="324"/>
      <c r="X7" s="324"/>
      <c r="Y7" s="324"/>
      <c r="Z7" s="325"/>
    </row>
    <row r="8" spans="1:29" s="18" customFormat="1" ht="12" x14ac:dyDescent="0.2">
      <c r="A8" s="297" t="s">
        <v>128</v>
      </c>
      <c r="B8" s="99" t="s">
        <v>35</v>
      </c>
      <c r="C8" s="206"/>
      <c r="D8" s="28" t="s">
        <v>32</v>
      </c>
      <c r="E8" s="135" t="s">
        <v>0</v>
      </c>
      <c r="F8" s="54">
        <v>8</v>
      </c>
      <c r="G8" s="28" t="s">
        <v>137</v>
      </c>
      <c r="H8" s="109" t="s">
        <v>8</v>
      </c>
      <c r="I8" s="68">
        <f>C8*F8</f>
        <v>0</v>
      </c>
      <c r="J8" s="24"/>
      <c r="K8" s="89" t="s">
        <v>31</v>
      </c>
      <c r="L8" s="235"/>
      <c r="M8" s="90">
        <f>IF(ISNA(VLOOKUP(L8,[1]Données!$E$2:$F$180,2,0)),0,(VLOOKUP(L8,[1]Données!$E$2:$F$180,2,0)))</f>
        <v>0</v>
      </c>
      <c r="N8" s="127" t="s">
        <v>143</v>
      </c>
      <c r="O8" s="131" t="s">
        <v>0</v>
      </c>
      <c r="P8" s="231"/>
      <c r="Q8" s="91" t="s">
        <v>75</v>
      </c>
      <c r="R8" s="91" t="s">
        <v>8</v>
      </c>
      <c r="S8" s="279">
        <f t="shared" ref="S8:S28" si="0">M8*P8</f>
        <v>0</v>
      </c>
      <c r="U8" s="323"/>
      <c r="V8" s="324"/>
      <c r="W8" s="324"/>
      <c r="X8" s="324"/>
      <c r="Y8" s="324"/>
      <c r="Z8" s="325"/>
    </row>
    <row r="9" spans="1:29" s="18" customFormat="1" ht="12" x14ac:dyDescent="0.2">
      <c r="A9" s="297" t="s">
        <v>129</v>
      </c>
      <c r="B9" s="100" t="s">
        <v>38</v>
      </c>
      <c r="C9" s="207"/>
      <c r="D9" s="29" t="s">
        <v>32</v>
      </c>
      <c r="E9" s="136" t="s">
        <v>0</v>
      </c>
      <c r="F9" s="55">
        <v>34</v>
      </c>
      <c r="G9" s="29" t="s">
        <v>137</v>
      </c>
      <c r="H9" s="110" t="s">
        <v>8</v>
      </c>
      <c r="I9" s="69">
        <f>C9*F9</f>
        <v>0</v>
      </c>
      <c r="J9" s="25"/>
      <c r="K9" s="92" t="s">
        <v>31</v>
      </c>
      <c r="L9" s="236"/>
      <c r="M9" s="93">
        <f>IF(ISNA(VLOOKUP(L9,[1]Données!$E$2:$F$180,2,0)),0,(VLOOKUP(L9,[1]Données!$E$2:$F$180,2,0)))</f>
        <v>0</v>
      </c>
      <c r="N9" s="128" t="s">
        <v>143</v>
      </c>
      <c r="O9" s="132" t="s">
        <v>0</v>
      </c>
      <c r="P9" s="232"/>
      <c r="Q9" s="94" t="s">
        <v>75</v>
      </c>
      <c r="R9" s="94" t="s">
        <v>8</v>
      </c>
      <c r="S9" s="280">
        <f t="shared" si="0"/>
        <v>0</v>
      </c>
      <c r="U9" s="323"/>
      <c r="V9" s="324"/>
      <c r="W9" s="324"/>
      <c r="X9" s="324"/>
      <c r="Y9" s="324"/>
      <c r="Z9" s="325"/>
    </row>
    <row r="10" spans="1:29" s="18" customFormat="1" ht="12" x14ac:dyDescent="0.2">
      <c r="A10" s="297" t="s">
        <v>130</v>
      </c>
      <c r="B10" s="99" t="s">
        <v>10</v>
      </c>
      <c r="C10" s="28">
        <v>1</v>
      </c>
      <c r="D10" s="28" t="s">
        <v>47</v>
      </c>
      <c r="E10" s="135" t="s">
        <v>0</v>
      </c>
      <c r="F10" s="209"/>
      <c r="G10" s="66" t="s">
        <v>138</v>
      </c>
      <c r="H10" s="109" t="s">
        <v>8</v>
      </c>
      <c r="I10" s="68">
        <f>C10*F10</f>
        <v>0</v>
      </c>
      <c r="J10" s="25"/>
      <c r="K10" s="89" t="s">
        <v>31</v>
      </c>
      <c r="L10" s="235"/>
      <c r="M10" s="90">
        <f>IF(ISNA(VLOOKUP(L10,[1]Données!$E$2:$F$180,2,0)),0,(VLOOKUP(L10,[1]Données!$E$2:$F$180,2,0)))</f>
        <v>0</v>
      </c>
      <c r="N10" s="127" t="s">
        <v>143</v>
      </c>
      <c r="O10" s="131" t="s">
        <v>0</v>
      </c>
      <c r="P10" s="231"/>
      <c r="Q10" s="91" t="s">
        <v>75</v>
      </c>
      <c r="R10" s="91" t="s">
        <v>8</v>
      </c>
      <c r="S10" s="279">
        <f t="shared" si="0"/>
        <v>0</v>
      </c>
      <c r="U10" s="323"/>
      <c r="V10" s="324"/>
      <c r="W10" s="324"/>
      <c r="X10" s="324"/>
      <c r="Y10" s="324"/>
      <c r="Z10" s="325"/>
    </row>
    <row r="11" spans="1:29" s="18" customFormat="1" ht="12" x14ac:dyDescent="0.2">
      <c r="A11" s="298"/>
      <c r="B11" s="101" t="s">
        <v>46</v>
      </c>
      <c r="C11" s="208"/>
      <c r="D11" s="44" t="s">
        <v>9</v>
      </c>
      <c r="E11" s="137" t="s">
        <v>0</v>
      </c>
      <c r="F11" s="56"/>
      <c r="G11" s="83" t="s">
        <v>139</v>
      </c>
      <c r="H11" s="111" t="s">
        <v>8</v>
      </c>
      <c r="I11" s="70">
        <f>C11*F11</f>
        <v>0</v>
      </c>
      <c r="J11" s="25"/>
      <c r="K11" s="92" t="s">
        <v>31</v>
      </c>
      <c r="L11" s="236"/>
      <c r="M11" s="93">
        <f>IF(ISNA(VLOOKUP(L11,[1]Données!$E$2:$F$180,2,0)),0,(VLOOKUP(L11,[1]Données!$E$2:$F$180,2,0)))</f>
        <v>0</v>
      </c>
      <c r="N11" s="128" t="s">
        <v>143</v>
      </c>
      <c r="O11" s="132" t="s">
        <v>0</v>
      </c>
      <c r="P11" s="232"/>
      <c r="Q11" s="94" t="s">
        <v>75</v>
      </c>
      <c r="R11" s="94" t="s">
        <v>8</v>
      </c>
      <c r="S11" s="280">
        <f t="shared" si="0"/>
        <v>0</v>
      </c>
      <c r="U11" s="323"/>
      <c r="V11" s="324"/>
      <c r="W11" s="324"/>
      <c r="X11" s="324"/>
      <c r="Y11" s="324"/>
      <c r="Z11" s="325"/>
    </row>
    <row r="12" spans="1:29" s="18" customFormat="1" ht="12" x14ac:dyDescent="0.2">
      <c r="A12" s="156"/>
      <c r="B12" s="30"/>
      <c r="C12" s="31"/>
      <c r="D12" s="32"/>
      <c r="E12" s="33"/>
      <c r="F12" s="34"/>
      <c r="G12" s="30"/>
      <c r="H12" s="33"/>
      <c r="I12" s="311">
        <f>SUM(I7:I11)</f>
        <v>96000</v>
      </c>
      <c r="J12" s="25"/>
      <c r="K12" s="89" t="s">
        <v>31</v>
      </c>
      <c r="L12" s="235"/>
      <c r="M12" s="90">
        <f>IF(ISNA(VLOOKUP(L12,[1]Données!$E$2:$F$180,2,0)),0,(VLOOKUP(L12,[1]Données!$E$2:$F$180,2,0)))</f>
        <v>0</v>
      </c>
      <c r="N12" s="127" t="s">
        <v>143</v>
      </c>
      <c r="O12" s="131" t="s">
        <v>0</v>
      </c>
      <c r="P12" s="231"/>
      <c r="Q12" s="91" t="s">
        <v>75</v>
      </c>
      <c r="R12" s="91" t="s">
        <v>8</v>
      </c>
      <c r="S12" s="279">
        <f t="shared" si="0"/>
        <v>0</v>
      </c>
      <c r="U12" s="323"/>
      <c r="V12" s="324"/>
      <c r="W12" s="324"/>
      <c r="X12" s="324"/>
      <c r="Y12" s="324"/>
      <c r="Z12" s="325"/>
    </row>
    <row r="13" spans="1:29" s="18" customFormat="1" ht="12" x14ac:dyDescent="0.2">
      <c r="A13" s="296"/>
      <c r="B13" s="210"/>
      <c r="C13" s="214"/>
      <c r="D13" s="45" t="s">
        <v>9</v>
      </c>
      <c r="E13" s="138" t="s">
        <v>0</v>
      </c>
      <c r="F13" s="57">
        <f>IF(ISNA(VLOOKUP(B13,[1]Données!$V$2:$W$180,2,0)),0,(VLOOKUP(B13,[1]Données!$V$2:$W$180,2,0)))</f>
        <v>0</v>
      </c>
      <c r="G13" s="45" t="s">
        <v>139</v>
      </c>
      <c r="H13" s="112" t="s">
        <v>8</v>
      </c>
      <c r="I13" s="71">
        <f>C13*F13</f>
        <v>0</v>
      </c>
      <c r="J13" s="25"/>
      <c r="K13" s="92" t="s">
        <v>31</v>
      </c>
      <c r="L13" s="236"/>
      <c r="M13" s="93">
        <f>IF(ISNA(VLOOKUP(L13,[1]Données!$E$2:$F$180,2,0)),0,(VLOOKUP(L13,[1]Données!$E$2:$F$180,2,0)))</f>
        <v>0</v>
      </c>
      <c r="N13" s="128" t="s">
        <v>143</v>
      </c>
      <c r="O13" s="132" t="s">
        <v>0</v>
      </c>
      <c r="P13" s="232"/>
      <c r="Q13" s="94" t="s">
        <v>75</v>
      </c>
      <c r="R13" s="94" t="s">
        <v>8</v>
      </c>
      <c r="S13" s="280">
        <f t="shared" si="0"/>
        <v>0</v>
      </c>
      <c r="U13" s="323"/>
      <c r="V13" s="324"/>
      <c r="W13" s="324"/>
      <c r="X13" s="324"/>
      <c r="Y13" s="324"/>
      <c r="Z13" s="325"/>
    </row>
    <row r="14" spans="1:29" s="18" customFormat="1" ht="12" x14ac:dyDescent="0.2">
      <c r="A14" s="156"/>
      <c r="B14" s="211"/>
      <c r="C14" s="215"/>
      <c r="D14" s="35" t="s">
        <v>9</v>
      </c>
      <c r="E14" s="139" t="s">
        <v>0</v>
      </c>
      <c r="F14" s="58">
        <f>IF(ISNA(VLOOKUP(B14,[1]Données!$V$2:$W$180,2,0)),0,(VLOOKUP(B14,[1]Données!$V$2:$W$180,2,0)))</f>
        <v>0</v>
      </c>
      <c r="G14" s="35" t="s">
        <v>139</v>
      </c>
      <c r="H14" s="113" t="s">
        <v>8</v>
      </c>
      <c r="I14" s="72">
        <f>C14*F14</f>
        <v>0</v>
      </c>
      <c r="J14" s="25"/>
      <c r="K14" s="89" t="s">
        <v>31</v>
      </c>
      <c r="L14" s="235"/>
      <c r="M14" s="90">
        <f>IF(ISNA(VLOOKUP(L14,[1]Données!$E$2:$F$180,2,0)),0,(VLOOKUP(L14,[1]Données!$E$2:$F$180,2,0)))</f>
        <v>0</v>
      </c>
      <c r="N14" s="127" t="s">
        <v>143</v>
      </c>
      <c r="O14" s="131" t="s">
        <v>0</v>
      </c>
      <c r="P14" s="231"/>
      <c r="Q14" s="91" t="s">
        <v>75</v>
      </c>
      <c r="R14" s="91" t="s">
        <v>8</v>
      </c>
      <c r="S14" s="279">
        <f t="shared" si="0"/>
        <v>0</v>
      </c>
      <c r="U14" s="323"/>
      <c r="V14" s="324"/>
      <c r="W14" s="324"/>
      <c r="X14" s="324"/>
      <c r="Y14" s="324"/>
      <c r="Z14" s="325"/>
    </row>
    <row r="15" spans="1:29" s="18" customFormat="1" ht="12" x14ac:dyDescent="0.2">
      <c r="A15" s="297" t="s">
        <v>77</v>
      </c>
      <c r="B15" s="212"/>
      <c r="C15" s="216"/>
      <c r="D15" s="36" t="s">
        <v>9</v>
      </c>
      <c r="E15" s="140" t="s">
        <v>0</v>
      </c>
      <c r="F15" s="59">
        <f>IF(ISNA(VLOOKUP(B15,[1]Données!$V$2:$W$180,2,0)),0,(VLOOKUP(B15,[1]Données!$V$2:$W$180,2,0)))</f>
        <v>0</v>
      </c>
      <c r="G15" s="36" t="s">
        <v>139</v>
      </c>
      <c r="H15" s="114" t="s">
        <v>8</v>
      </c>
      <c r="I15" s="73">
        <f>C15*F15</f>
        <v>0</v>
      </c>
      <c r="J15" s="25"/>
      <c r="K15" s="92" t="s">
        <v>31</v>
      </c>
      <c r="L15" s="236"/>
      <c r="M15" s="93">
        <f>IF(ISNA(VLOOKUP(L15,[1]Données!$E$2:$F$180,2,0)),0,(VLOOKUP(L15,[1]Données!$E$2:$F$180,2,0)))</f>
        <v>0</v>
      </c>
      <c r="N15" s="128" t="s">
        <v>143</v>
      </c>
      <c r="O15" s="132" t="s">
        <v>0</v>
      </c>
      <c r="P15" s="232"/>
      <c r="Q15" s="94" t="s">
        <v>75</v>
      </c>
      <c r="R15" s="94" t="s">
        <v>8</v>
      </c>
      <c r="S15" s="280">
        <f t="shared" si="0"/>
        <v>0</v>
      </c>
      <c r="U15" s="323"/>
      <c r="V15" s="324"/>
      <c r="W15" s="324"/>
      <c r="X15" s="324"/>
      <c r="Y15" s="324"/>
      <c r="Z15" s="325"/>
    </row>
    <row r="16" spans="1:29" s="18" customFormat="1" ht="12" x14ac:dyDescent="0.2">
      <c r="A16" s="156"/>
      <c r="B16" s="211"/>
      <c r="C16" s="215"/>
      <c r="D16" s="35" t="s">
        <v>9</v>
      </c>
      <c r="E16" s="139" t="s">
        <v>0</v>
      </c>
      <c r="F16" s="58">
        <f>IF(ISNA(VLOOKUP(B16,[1]Données!$V$2:$W$180,2,0)),0,(VLOOKUP(B16,[1]Données!$V$2:$W$180,2,0)))</f>
        <v>0</v>
      </c>
      <c r="G16" s="35" t="s">
        <v>139</v>
      </c>
      <c r="H16" s="113" t="s">
        <v>8</v>
      </c>
      <c r="I16" s="72">
        <f>C16*F16</f>
        <v>0</v>
      </c>
      <c r="J16" s="25"/>
      <c r="K16" s="89" t="s">
        <v>31</v>
      </c>
      <c r="L16" s="235"/>
      <c r="M16" s="90">
        <f>IF(ISNA(VLOOKUP(L16,[1]Données!$E$2:$F$180,2,0)),0,(VLOOKUP(L16,[1]Données!$E$2:$F$180,2,0)))</f>
        <v>0</v>
      </c>
      <c r="N16" s="127" t="s">
        <v>143</v>
      </c>
      <c r="O16" s="131" t="s">
        <v>0</v>
      </c>
      <c r="P16" s="231"/>
      <c r="Q16" s="91" t="s">
        <v>75</v>
      </c>
      <c r="R16" s="91" t="s">
        <v>8</v>
      </c>
      <c r="S16" s="279">
        <f t="shared" si="0"/>
        <v>0</v>
      </c>
      <c r="U16" s="323"/>
      <c r="V16" s="324"/>
      <c r="W16" s="324"/>
      <c r="X16" s="324"/>
      <c r="Y16" s="324"/>
      <c r="Z16" s="325"/>
    </row>
    <row r="17" spans="1:26" s="18" customFormat="1" ht="12" x14ac:dyDescent="0.2">
      <c r="A17" s="298"/>
      <c r="B17" s="213"/>
      <c r="C17" s="217"/>
      <c r="D17" s="46" t="s">
        <v>9</v>
      </c>
      <c r="E17" s="141" t="s">
        <v>0</v>
      </c>
      <c r="F17" s="60">
        <f>IF(ISNA(VLOOKUP(B17,[1]Données!$V$2:$W$180,2,0)),0,(VLOOKUP(B17,[1]Données!$V$2:$W$180,2,0)))</f>
        <v>0</v>
      </c>
      <c r="G17" s="46" t="s">
        <v>139</v>
      </c>
      <c r="H17" s="115" t="s">
        <v>8</v>
      </c>
      <c r="I17" s="74">
        <f>C17*F17</f>
        <v>0</v>
      </c>
      <c r="J17" s="25"/>
      <c r="K17" s="92" t="s">
        <v>31</v>
      </c>
      <c r="L17" s="236"/>
      <c r="M17" s="93">
        <f>IF(ISNA(VLOOKUP(L17,[1]Données!$E$2:$F$180,2,0)),0,(VLOOKUP(L17,[1]Données!$E$2:$F$180,2,0)))</f>
        <v>0</v>
      </c>
      <c r="N17" s="128" t="s">
        <v>143</v>
      </c>
      <c r="O17" s="132" t="s">
        <v>0</v>
      </c>
      <c r="P17" s="232"/>
      <c r="Q17" s="94" t="s">
        <v>75</v>
      </c>
      <c r="R17" s="94" t="s">
        <v>8</v>
      </c>
      <c r="S17" s="280">
        <f t="shared" si="0"/>
        <v>0</v>
      </c>
      <c r="U17" s="323"/>
      <c r="V17" s="324"/>
      <c r="W17" s="324"/>
      <c r="X17" s="324"/>
      <c r="Y17" s="324"/>
      <c r="Z17" s="325"/>
    </row>
    <row r="18" spans="1:26" s="18" customFormat="1" ht="12" x14ac:dyDescent="0.2">
      <c r="A18" s="156"/>
      <c r="B18" s="37"/>
      <c r="C18" s="38"/>
      <c r="D18" s="39"/>
      <c r="E18" s="33"/>
      <c r="F18" s="34"/>
      <c r="G18" s="30"/>
      <c r="H18" s="33"/>
      <c r="I18" s="306">
        <f>SUM(I13:I17)</f>
        <v>0</v>
      </c>
      <c r="J18" s="25"/>
      <c r="K18" s="89" t="s">
        <v>31</v>
      </c>
      <c r="L18" s="235"/>
      <c r="M18" s="90">
        <f>IF(ISNA(VLOOKUP(L18,[1]Données!$E$2:$F$180,2,0)),0,(VLOOKUP(L18,[1]Données!$E$2:$F$180,2,0)))</f>
        <v>0</v>
      </c>
      <c r="N18" s="127" t="s">
        <v>143</v>
      </c>
      <c r="O18" s="131" t="s">
        <v>0</v>
      </c>
      <c r="P18" s="231"/>
      <c r="Q18" s="91" t="s">
        <v>75</v>
      </c>
      <c r="R18" s="91" t="s">
        <v>8</v>
      </c>
      <c r="S18" s="279">
        <f t="shared" si="0"/>
        <v>0</v>
      </c>
      <c r="U18" s="323"/>
      <c r="V18" s="324"/>
      <c r="W18" s="324"/>
      <c r="X18" s="324"/>
      <c r="Y18" s="324"/>
      <c r="Z18" s="325"/>
    </row>
    <row r="19" spans="1:26" s="18" customFormat="1" ht="12" x14ac:dyDescent="0.2">
      <c r="A19" s="299" t="s">
        <v>122</v>
      </c>
      <c r="B19" s="218"/>
      <c r="C19" s="222"/>
      <c r="D19" s="47" t="s">
        <v>48</v>
      </c>
      <c r="E19" s="142" t="s">
        <v>0</v>
      </c>
      <c r="F19" s="47">
        <f>IF(ISNA(VLOOKUP(B19,[1]Données!$K$3:$L$180,2,0)),0,(VLOOKUP(B19,[1]Données!$K$3:$L$180,2,0)))</f>
        <v>0</v>
      </c>
      <c r="G19" s="84" t="s">
        <v>140</v>
      </c>
      <c r="H19" s="116" t="s">
        <v>8</v>
      </c>
      <c r="I19" s="75">
        <f>C19*F19</f>
        <v>0</v>
      </c>
      <c r="J19" s="25"/>
      <c r="K19" s="92" t="s">
        <v>31</v>
      </c>
      <c r="L19" s="236"/>
      <c r="M19" s="93">
        <f>IF(ISNA(VLOOKUP(L19,[1]Données!$E$2:$F$180,2,0)),0,(VLOOKUP(L19,[1]Données!$E$2:$F$180,2,0)))</f>
        <v>0</v>
      </c>
      <c r="N19" s="128" t="s">
        <v>143</v>
      </c>
      <c r="O19" s="132" t="s">
        <v>0</v>
      </c>
      <c r="P19" s="232"/>
      <c r="Q19" s="94" t="s">
        <v>75</v>
      </c>
      <c r="R19" s="94" t="s">
        <v>8</v>
      </c>
      <c r="S19" s="280">
        <f t="shared" si="0"/>
        <v>0</v>
      </c>
      <c r="U19" s="323"/>
      <c r="V19" s="324"/>
      <c r="W19" s="324"/>
      <c r="X19" s="324"/>
      <c r="Y19" s="324"/>
      <c r="Z19" s="325"/>
    </row>
    <row r="20" spans="1:26" s="18" customFormat="1" ht="12" x14ac:dyDescent="0.2">
      <c r="A20" s="300" t="s">
        <v>36</v>
      </c>
      <c r="B20" s="219"/>
      <c r="C20" s="223"/>
      <c r="D20" s="40" t="s">
        <v>48</v>
      </c>
      <c r="E20" s="143" t="s">
        <v>0</v>
      </c>
      <c r="F20" s="40">
        <f>IF(ISNA(VLOOKUP(B20,[1]Données!$M$3:$N$180,2,0)),0,(VLOOKUP(B20,[1]Données!$M$3:$N$180,2,0)))</f>
        <v>0</v>
      </c>
      <c r="G20" s="40" t="s">
        <v>140</v>
      </c>
      <c r="H20" s="117" t="s">
        <v>8</v>
      </c>
      <c r="I20" s="76">
        <f>C20*F20</f>
        <v>0</v>
      </c>
      <c r="J20" s="25"/>
      <c r="K20" s="89" t="s">
        <v>31</v>
      </c>
      <c r="L20" s="235"/>
      <c r="M20" s="90">
        <f>IF(ISNA(VLOOKUP(L20,[1]Données!$E$2:$F$180,2,0)),0,(VLOOKUP(L20,[1]Données!$E$2:$F$180,2,0)))</f>
        <v>0</v>
      </c>
      <c r="N20" s="127" t="s">
        <v>143</v>
      </c>
      <c r="O20" s="131" t="s">
        <v>0</v>
      </c>
      <c r="P20" s="231"/>
      <c r="Q20" s="91" t="s">
        <v>75</v>
      </c>
      <c r="R20" s="91" t="s">
        <v>8</v>
      </c>
      <c r="S20" s="279">
        <f t="shared" si="0"/>
        <v>0</v>
      </c>
      <c r="U20" s="323"/>
      <c r="V20" s="324"/>
      <c r="W20" s="324"/>
      <c r="X20" s="324"/>
      <c r="Y20" s="324"/>
      <c r="Z20" s="325"/>
    </row>
    <row r="21" spans="1:26" s="18" customFormat="1" ht="12.75" customHeight="1" x14ac:dyDescent="0.2">
      <c r="A21" s="297" t="s">
        <v>37</v>
      </c>
      <c r="B21" s="220"/>
      <c r="C21" s="224"/>
      <c r="D21" s="41" t="s">
        <v>48</v>
      </c>
      <c r="E21" s="144" t="s">
        <v>0</v>
      </c>
      <c r="F21" s="41">
        <f>IF(ISNA(VLOOKUP(B21,[1]Données!$P$3:$Q$180,2,0)),0,(VLOOKUP(B21,[1]Données!$P$3:$Q$180,2,0)))</f>
        <v>0</v>
      </c>
      <c r="G21" s="41" t="s">
        <v>140</v>
      </c>
      <c r="H21" s="118" t="s">
        <v>8</v>
      </c>
      <c r="I21" s="77">
        <f>C21*F21</f>
        <v>0</v>
      </c>
      <c r="J21" s="25"/>
      <c r="K21" s="92" t="s">
        <v>31</v>
      </c>
      <c r="L21" s="236"/>
      <c r="M21" s="93">
        <f>IF(ISNA(VLOOKUP(L21,[1]Données!$E$2:$F$180,2,0)),0,(VLOOKUP(L21,[1]Données!$E$2:$F$180,2,0)))</f>
        <v>0</v>
      </c>
      <c r="N21" s="128" t="s">
        <v>143</v>
      </c>
      <c r="O21" s="132" t="s">
        <v>0</v>
      </c>
      <c r="P21" s="232"/>
      <c r="Q21" s="94" t="s">
        <v>75</v>
      </c>
      <c r="R21" s="94" t="s">
        <v>8</v>
      </c>
      <c r="S21" s="280">
        <f t="shared" si="0"/>
        <v>0</v>
      </c>
      <c r="U21" s="323"/>
      <c r="V21" s="324"/>
      <c r="W21" s="324"/>
      <c r="X21" s="324"/>
      <c r="Y21" s="324"/>
      <c r="Z21" s="325"/>
    </row>
    <row r="22" spans="1:26" s="18" customFormat="1" ht="12" x14ac:dyDescent="0.2">
      <c r="A22" s="301" t="s">
        <v>39</v>
      </c>
      <c r="B22" s="221"/>
      <c r="C22" s="225"/>
      <c r="D22" s="48" t="s">
        <v>32</v>
      </c>
      <c r="E22" s="145" t="s">
        <v>0</v>
      </c>
      <c r="F22" s="48">
        <f>IF(ISNA(VLOOKUP(B22,[1]Données!$S$3:$T$180,2,0)),0,(VLOOKUP(B22,[1]Données!$S$3:$T$180,2,0)))</f>
        <v>0</v>
      </c>
      <c r="G22" s="85" t="s">
        <v>137</v>
      </c>
      <c r="H22" s="119" t="s">
        <v>8</v>
      </c>
      <c r="I22" s="78">
        <f>C22*F22</f>
        <v>0</v>
      </c>
      <c r="J22" s="25"/>
      <c r="K22" s="89" t="s">
        <v>31</v>
      </c>
      <c r="L22" s="235"/>
      <c r="M22" s="90">
        <f>IF(ISNA(VLOOKUP(L22,[1]Données!$E$2:$F$180,2,0)),0,(VLOOKUP(L22,[1]Données!$E$2:$F$180,2,0)))</f>
        <v>0</v>
      </c>
      <c r="N22" s="127" t="s">
        <v>143</v>
      </c>
      <c r="O22" s="131" t="s">
        <v>0</v>
      </c>
      <c r="P22" s="231"/>
      <c r="Q22" s="91" t="s">
        <v>75</v>
      </c>
      <c r="R22" s="91" t="s">
        <v>8</v>
      </c>
      <c r="S22" s="279">
        <f t="shared" si="0"/>
        <v>0</v>
      </c>
      <c r="U22" s="323"/>
      <c r="V22" s="324"/>
      <c r="W22" s="324"/>
      <c r="X22" s="324"/>
      <c r="Y22" s="324"/>
      <c r="Z22" s="325"/>
    </row>
    <row r="23" spans="1:26" s="18" customFormat="1" ht="12.75" customHeight="1" x14ac:dyDescent="0.2">
      <c r="A23" s="156"/>
      <c r="B23" s="30"/>
      <c r="C23" s="31"/>
      <c r="D23" s="32"/>
      <c r="E23" s="33"/>
      <c r="F23" s="34"/>
      <c r="G23" s="30"/>
      <c r="H23" s="33"/>
      <c r="I23" s="306">
        <f>SUM(I19:I22)</f>
        <v>0</v>
      </c>
      <c r="J23" s="25"/>
      <c r="K23" s="92" t="s">
        <v>31</v>
      </c>
      <c r="L23" s="236"/>
      <c r="M23" s="93">
        <f>IF(ISNA(VLOOKUP(L23,[1]Données!$E$2:$F$180,2,0)),0,(VLOOKUP(L23,[1]Données!$E$2:$F$180,2,0)))</f>
        <v>0</v>
      </c>
      <c r="N23" s="128" t="s">
        <v>143</v>
      </c>
      <c r="O23" s="132" t="s">
        <v>0</v>
      </c>
      <c r="P23" s="232"/>
      <c r="Q23" s="94" t="s">
        <v>75</v>
      </c>
      <c r="R23" s="94" t="s">
        <v>8</v>
      </c>
      <c r="S23" s="280">
        <f t="shared" si="0"/>
        <v>0</v>
      </c>
      <c r="U23" s="323"/>
      <c r="V23" s="324"/>
      <c r="W23" s="324"/>
      <c r="X23" s="324"/>
      <c r="Y23" s="324"/>
      <c r="Z23" s="325"/>
    </row>
    <row r="24" spans="1:26" s="18" customFormat="1" ht="12" x14ac:dyDescent="0.2">
      <c r="A24" s="296"/>
      <c r="B24" s="102" t="s">
        <v>12</v>
      </c>
      <c r="C24" s="226"/>
      <c r="D24" s="49" t="s">
        <v>49</v>
      </c>
      <c r="E24" s="146" t="s">
        <v>0</v>
      </c>
      <c r="F24" s="61">
        <v>15</v>
      </c>
      <c r="G24" s="49" t="s">
        <v>74</v>
      </c>
      <c r="H24" s="120" t="s">
        <v>8</v>
      </c>
      <c r="I24" s="79">
        <f>C24*F24</f>
        <v>0</v>
      </c>
      <c r="J24" s="25"/>
      <c r="K24" s="89" t="s">
        <v>31</v>
      </c>
      <c r="L24" s="235"/>
      <c r="M24" s="90">
        <f>IF(ISNA(VLOOKUP(L24,[1]Données!$E$2:$F$180,2,0)),0,(VLOOKUP(L24,[1]Données!$E$2:$F$180,2,0)))</f>
        <v>0</v>
      </c>
      <c r="N24" s="127" t="s">
        <v>143</v>
      </c>
      <c r="O24" s="131" t="s">
        <v>0</v>
      </c>
      <c r="P24" s="231"/>
      <c r="Q24" s="91" t="s">
        <v>75</v>
      </c>
      <c r="R24" s="91" t="s">
        <v>8</v>
      </c>
      <c r="S24" s="279">
        <f t="shared" si="0"/>
        <v>0</v>
      </c>
      <c r="U24" s="323"/>
      <c r="V24" s="324"/>
      <c r="W24" s="324"/>
      <c r="X24" s="324"/>
      <c r="Y24" s="324"/>
      <c r="Z24" s="325"/>
    </row>
    <row r="25" spans="1:26" s="18" customFormat="1" ht="12" x14ac:dyDescent="0.2">
      <c r="A25" s="156"/>
      <c r="B25" s="103" t="s">
        <v>13</v>
      </c>
      <c r="C25" s="227"/>
      <c r="D25" s="42" t="s">
        <v>75</v>
      </c>
      <c r="E25" s="147" t="s">
        <v>0</v>
      </c>
      <c r="F25" s="62">
        <v>20</v>
      </c>
      <c r="G25" s="42" t="s">
        <v>76</v>
      </c>
      <c r="H25" s="121" t="s">
        <v>8</v>
      </c>
      <c r="I25" s="80">
        <f>C25*F25</f>
        <v>0</v>
      </c>
      <c r="J25" s="25"/>
      <c r="K25" s="92" t="s">
        <v>31</v>
      </c>
      <c r="L25" s="236"/>
      <c r="M25" s="93">
        <f>IF(ISNA(VLOOKUP(L25,[1]Données!$E$2:$F$180,2,0)),0,(VLOOKUP(L25,[1]Données!$E$2:$F$180,2,0)))</f>
        <v>0</v>
      </c>
      <c r="N25" s="128" t="s">
        <v>143</v>
      </c>
      <c r="O25" s="132" t="s">
        <v>0</v>
      </c>
      <c r="P25" s="232"/>
      <c r="Q25" s="94" t="s">
        <v>75</v>
      </c>
      <c r="R25" s="94" t="s">
        <v>8</v>
      </c>
      <c r="S25" s="280">
        <f t="shared" si="0"/>
        <v>0</v>
      </c>
      <c r="U25" s="323"/>
      <c r="V25" s="324"/>
      <c r="W25" s="324"/>
      <c r="X25" s="324"/>
      <c r="Y25" s="324"/>
      <c r="Z25" s="325"/>
    </row>
    <row r="26" spans="1:26" s="18" customFormat="1" ht="12" x14ac:dyDescent="0.2">
      <c r="A26" s="297" t="s">
        <v>72</v>
      </c>
      <c r="B26" s="104" t="s">
        <v>40</v>
      </c>
      <c r="C26" s="228"/>
      <c r="D26" s="43" t="s">
        <v>49</v>
      </c>
      <c r="E26" s="148" t="s">
        <v>0</v>
      </c>
      <c r="F26" s="63">
        <v>10</v>
      </c>
      <c r="G26" s="43" t="s">
        <v>74</v>
      </c>
      <c r="H26" s="122" t="s">
        <v>8</v>
      </c>
      <c r="I26" s="81">
        <f>C26*F26</f>
        <v>0</v>
      </c>
      <c r="J26" s="25"/>
      <c r="K26" s="89" t="s">
        <v>31</v>
      </c>
      <c r="L26" s="235"/>
      <c r="M26" s="90">
        <f>IF(ISNA(VLOOKUP(L26,[1]Données!$E$2:$F$180,2,0)),0,(VLOOKUP(L26,[1]Données!$E$2:$F$180,2,0)))</f>
        <v>0</v>
      </c>
      <c r="N26" s="127" t="s">
        <v>143</v>
      </c>
      <c r="O26" s="131" t="s">
        <v>0</v>
      </c>
      <c r="P26" s="231"/>
      <c r="Q26" s="91" t="s">
        <v>75</v>
      </c>
      <c r="R26" s="91" t="s">
        <v>8</v>
      </c>
      <c r="S26" s="279">
        <f t="shared" si="0"/>
        <v>0</v>
      </c>
      <c r="U26" s="323"/>
      <c r="V26" s="324"/>
      <c r="W26" s="324"/>
      <c r="X26" s="324"/>
      <c r="Y26" s="324"/>
      <c r="Z26" s="325"/>
    </row>
    <row r="27" spans="1:26" s="18" customFormat="1" ht="12" x14ac:dyDescent="0.2">
      <c r="A27" s="156"/>
      <c r="B27" s="103" t="s">
        <v>44</v>
      </c>
      <c r="C27" s="227"/>
      <c r="D27" s="42" t="s">
        <v>49</v>
      </c>
      <c r="E27" s="147" t="s">
        <v>0</v>
      </c>
      <c r="F27" s="62">
        <v>10</v>
      </c>
      <c r="G27" s="42" t="s">
        <v>74</v>
      </c>
      <c r="H27" s="121" t="s">
        <v>8</v>
      </c>
      <c r="I27" s="80">
        <f>C27*F27</f>
        <v>0</v>
      </c>
      <c r="J27" s="25"/>
      <c r="K27" s="92" t="s">
        <v>31</v>
      </c>
      <c r="L27" s="236"/>
      <c r="M27" s="93">
        <f>IF(ISNA(VLOOKUP(L27,[1]Données!$E$2:$F$180,2,0)),0,(VLOOKUP(L27,[1]Données!$E$2:$F$180,2,0)))</f>
        <v>0</v>
      </c>
      <c r="N27" s="128" t="s">
        <v>143</v>
      </c>
      <c r="O27" s="132" t="s">
        <v>0</v>
      </c>
      <c r="P27" s="232"/>
      <c r="Q27" s="94" t="s">
        <v>75</v>
      </c>
      <c r="R27" s="94" t="s">
        <v>8</v>
      </c>
      <c r="S27" s="280">
        <f t="shared" si="0"/>
        <v>0</v>
      </c>
      <c r="T27" s="22"/>
      <c r="U27" s="323"/>
      <c r="V27" s="324"/>
      <c r="W27" s="324"/>
      <c r="X27" s="324"/>
      <c r="Y27" s="324"/>
      <c r="Z27" s="325"/>
    </row>
    <row r="28" spans="1:26" s="18" customFormat="1" ht="12" x14ac:dyDescent="0.2">
      <c r="A28" s="298"/>
      <c r="B28" s="105" t="s">
        <v>71</v>
      </c>
      <c r="C28" s="229"/>
      <c r="D28" s="50" t="s">
        <v>75</v>
      </c>
      <c r="E28" s="149" t="s">
        <v>0</v>
      </c>
      <c r="F28" s="64">
        <v>100</v>
      </c>
      <c r="G28" s="50" t="s">
        <v>76</v>
      </c>
      <c r="H28" s="123" t="s">
        <v>8</v>
      </c>
      <c r="I28" s="82">
        <f>C28*F28</f>
        <v>0</v>
      </c>
      <c r="J28" s="25"/>
      <c r="K28" s="95" t="s">
        <v>31</v>
      </c>
      <c r="L28" s="237"/>
      <c r="M28" s="96">
        <f>IF(ISNA(VLOOKUP(L28,[1]Données!$E$2:$F$180,2,0)),0,(VLOOKUP(L28,[1]Données!$E$2:$F$180,2,0)))</f>
        <v>0</v>
      </c>
      <c r="N28" s="129" t="s">
        <v>143</v>
      </c>
      <c r="O28" s="133" t="s">
        <v>0</v>
      </c>
      <c r="P28" s="233"/>
      <c r="Q28" s="97" t="s">
        <v>75</v>
      </c>
      <c r="R28" s="97" t="s">
        <v>8</v>
      </c>
      <c r="S28" s="281">
        <f t="shared" si="0"/>
        <v>0</v>
      </c>
      <c r="T28" s="22"/>
      <c r="U28" s="326"/>
      <c r="V28" s="327"/>
      <c r="W28" s="327"/>
      <c r="X28" s="327"/>
      <c r="Y28" s="327"/>
      <c r="Z28" s="328"/>
    </row>
    <row r="29" spans="1:26" s="18" customFormat="1" ht="12" x14ac:dyDescent="0.2">
      <c r="A29" s="156"/>
      <c r="B29" s="37"/>
      <c r="C29" s="30"/>
      <c r="D29" s="30"/>
      <c r="E29" s="30"/>
      <c r="F29" s="32"/>
      <c r="G29" s="30"/>
      <c r="H29" s="30"/>
      <c r="I29" s="307">
        <f>SUM(I24:I28)</f>
        <v>0</v>
      </c>
      <c r="J29" s="25"/>
      <c r="N29" s="21"/>
      <c r="O29" s="21"/>
      <c r="P29" s="21"/>
      <c r="Q29" s="21"/>
      <c r="R29" s="21"/>
      <c r="S29" s="282"/>
      <c r="T29" s="26"/>
      <c r="U29" s="22"/>
      <c r="V29" s="22"/>
      <c r="W29" s="22"/>
      <c r="X29" s="22"/>
      <c r="Y29" s="21"/>
      <c r="Z29" s="21"/>
    </row>
    <row r="30" spans="1:26" s="18" customFormat="1" ht="12" x14ac:dyDescent="0.2">
      <c r="A30" s="156"/>
      <c r="E30" s="30"/>
      <c r="F30" s="32"/>
      <c r="G30" s="107" t="s">
        <v>144</v>
      </c>
      <c r="H30" s="106" t="s">
        <v>8</v>
      </c>
      <c r="I30" s="308">
        <f>I12+I18+I23+I29</f>
        <v>96000</v>
      </c>
      <c r="J30" s="25"/>
      <c r="L30" s="125"/>
      <c r="M30" s="37"/>
      <c r="N30" s="30"/>
      <c r="O30" s="30"/>
      <c r="P30" s="30"/>
      <c r="Q30" s="125" t="s">
        <v>131</v>
      </c>
      <c r="R30" s="33" t="s">
        <v>8</v>
      </c>
      <c r="S30" s="283">
        <f>SUM(S7:S28)</f>
        <v>0</v>
      </c>
      <c r="T30" s="26"/>
      <c r="U30" s="22"/>
      <c r="V30" s="22"/>
      <c r="W30" s="22"/>
      <c r="X30" s="22"/>
    </row>
    <row r="31" spans="1:26" s="18" customFormat="1" thickBot="1" x14ac:dyDescent="0.25">
      <c r="A31" s="270"/>
      <c r="E31" s="30"/>
      <c r="J31" s="25"/>
      <c r="K31" s="21"/>
      <c r="L31" s="21"/>
      <c r="M31" s="21"/>
      <c r="N31" s="21"/>
      <c r="O31" s="21"/>
      <c r="P31" s="21"/>
      <c r="Q31" s="21"/>
      <c r="R31" s="21"/>
      <c r="S31" s="282"/>
      <c r="T31" s="22"/>
      <c r="U31" s="22"/>
      <c r="V31" s="22"/>
      <c r="W31" s="22"/>
      <c r="X31" s="22"/>
    </row>
    <row r="32" spans="1:26" s="18" customFormat="1" ht="12.75" customHeight="1" thickBot="1" x14ac:dyDescent="0.25">
      <c r="A32" s="302"/>
      <c r="B32" s="199" t="s">
        <v>156</v>
      </c>
      <c r="C32" s="192" t="e">
        <f>C7/F3</f>
        <v>#DIV/0!</v>
      </c>
      <c r="D32" s="183" t="s">
        <v>154</v>
      </c>
      <c r="E32" s="30"/>
      <c r="F32" s="32"/>
      <c r="G32" s="30"/>
      <c r="H32" s="30"/>
      <c r="I32" s="30"/>
      <c r="J32" s="25"/>
      <c r="K32" s="159" t="s">
        <v>132</v>
      </c>
      <c r="L32" s="160"/>
      <c r="M32" s="157"/>
      <c r="N32" s="157"/>
      <c r="O32" s="157"/>
      <c r="P32" s="157"/>
      <c r="Q32" s="157"/>
      <c r="R32" s="157"/>
      <c r="S32" s="158"/>
      <c r="T32" s="22"/>
      <c r="U32" s="22"/>
      <c r="V32" s="22"/>
      <c r="W32" s="22"/>
      <c r="X32" s="22"/>
    </row>
    <row r="33" spans="1:24" s="18" customFormat="1" ht="12" x14ac:dyDescent="0.2">
      <c r="A33" s="303"/>
      <c r="B33" s="200" t="s">
        <v>157</v>
      </c>
      <c r="C33" s="193" t="e">
        <f>C8/F3</f>
        <v>#DIV/0!</v>
      </c>
      <c r="D33" s="183" t="s">
        <v>154</v>
      </c>
      <c r="E33" s="30"/>
      <c r="F33" s="32"/>
      <c r="G33" s="30"/>
      <c r="H33" s="30"/>
      <c r="I33" s="30"/>
      <c r="J33" s="25"/>
      <c r="K33" s="21"/>
      <c r="L33" s="21"/>
      <c r="M33" s="21"/>
      <c r="N33" s="21"/>
      <c r="O33" s="21"/>
      <c r="P33" s="21"/>
      <c r="Q33" s="21"/>
      <c r="R33" s="21"/>
      <c r="S33" s="282"/>
      <c r="T33" s="22"/>
      <c r="U33" s="22"/>
      <c r="V33" s="22"/>
      <c r="W33" s="22"/>
      <c r="X33" s="22"/>
    </row>
    <row r="34" spans="1:24" s="18" customFormat="1" ht="12" x14ac:dyDescent="0.2">
      <c r="A34" s="303"/>
      <c r="B34" s="201" t="s">
        <v>158</v>
      </c>
      <c r="C34" s="194" t="e">
        <f>C9/F3</f>
        <v>#DIV/0!</v>
      </c>
      <c r="D34" s="183" t="s">
        <v>154</v>
      </c>
      <c r="E34" s="21"/>
      <c r="F34" s="17"/>
      <c r="G34" s="21"/>
      <c r="H34" s="21"/>
      <c r="I34" s="21"/>
      <c r="J34" s="21"/>
      <c r="K34" s="162" t="s">
        <v>31</v>
      </c>
      <c r="L34" s="238"/>
      <c r="M34" s="238"/>
      <c r="N34" s="163" t="s">
        <v>75</v>
      </c>
      <c r="O34" s="163" t="s">
        <v>0</v>
      </c>
      <c r="P34" s="242"/>
      <c r="Q34" s="170" t="s">
        <v>143</v>
      </c>
      <c r="R34" s="185" t="s">
        <v>8</v>
      </c>
      <c r="S34" s="284">
        <f>P34*M34</f>
        <v>0</v>
      </c>
      <c r="T34" s="22"/>
      <c r="U34" s="22"/>
      <c r="V34" s="22"/>
      <c r="W34" s="22"/>
      <c r="X34" s="22"/>
    </row>
    <row r="35" spans="1:24" s="18" customFormat="1" ht="12" x14ac:dyDescent="0.2">
      <c r="A35" s="303"/>
      <c r="E35" s="21"/>
      <c r="F35" s="17"/>
      <c r="G35" s="21"/>
      <c r="H35" s="21"/>
      <c r="I35" s="21"/>
      <c r="J35" s="21"/>
      <c r="K35" s="164" t="s">
        <v>31</v>
      </c>
      <c r="L35" s="239"/>
      <c r="M35" s="239"/>
      <c r="N35" s="165" t="s">
        <v>75</v>
      </c>
      <c r="O35" s="165" t="s">
        <v>0</v>
      </c>
      <c r="P35" s="243"/>
      <c r="Q35" s="165" t="s">
        <v>143</v>
      </c>
      <c r="R35" s="186" t="s">
        <v>8</v>
      </c>
      <c r="S35" s="285">
        <f>M35*P35</f>
        <v>0</v>
      </c>
      <c r="T35" s="22"/>
      <c r="U35" s="22"/>
      <c r="V35" s="22"/>
      <c r="W35" s="22"/>
      <c r="X35" s="22"/>
    </row>
    <row r="36" spans="1:24" s="18" customFormat="1" ht="12" x14ac:dyDescent="0.2">
      <c r="A36" s="303"/>
      <c r="B36" s="202" t="s">
        <v>10</v>
      </c>
      <c r="C36" s="195" t="e">
        <f>I10/F3</f>
        <v>#DIV/0!</v>
      </c>
      <c r="D36" s="183" t="s">
        <v>139</v>
      </c>
      <c r="E36" s="21"/>
      <c r="F36" s="17"/>
      <c r="G36" s="21"/>
      <c r="H36" s="21"/>
      <c r="I36" s="21"/>
      <c r="J36" s="21"/>
      <c r="K36" s="166" t="s">
        <v>31</v>
      </c>
      <c r="L36" s="240"/>
      <c r="M36" s="240"/>
      <c r="N36" s="167" t="s">
        <v>75</v>
      </c>
      <c r="O36" s="167" t="s">
        <v>0</v>
      </c>
      <c r="P36" s="244"/>
      <c r="Q36" s="167" t="s">
        <v>143</v>
      </c>
      <c r="R36" s="187" t="s">
        <v>8</v>
      </c>
      <c r="S36" s="284">
        <f>P36*M36</f>
        <v>0</v>
      </c>
      <c r="T36" s="22"/>
      <c r="U36" s="22"/>
      <c r="V36" s="22"/>
      <c r="W36" s="22"/>
      <c r="X36" s="22"/>
    </row>
    <row r="37" spans="1:24" s="18" customFormat="1" ht="12" x14ac:dyDescent="0.2">
      <c r="A37" s="304" t="s">
        <v>73</v>
      </c>
      <c r="B37" s="203" t="s">
        <v>155</v>
      </c>
      <c r="C37" s="196" t="e">
        <f>(I13+I14+I15+I16+I17)/F3</f>
        <v>#DIV/0!</v>
      </c>
      <c r="D37" s="183" t="s">
        <v>139</v>
      </c>
      <c r="E37" s="21"/>
      <c r="F37" s="17"/>
      <c r="G37" s="21"/>
      <c r="H37" s="21"/>
      <c r="I37" s="21"/>
      <c r="J37" s="21"/>
      <c r="K37" s="164" t="s">
        <v>31</v>
      </c>
      <c r="L37" s="239"/>
      <c r="M37" s="239"/>
      <c r="N37" s="165" t="s">
        <v>75</v>
      </c>
      <c r="O37" s="165" t="s">
        <v>0</v>
      </c>
      <c r="P37" s="243"/>
      <c r="Q37" s="165" t="s">
        <v>143</v>
      </c>
      <c r="R37" s="186" t="s">
        <v>8</v>
      </c>
      <c r="S37" s="285">
        <f>M37*P37</f>
        <v>0</v>
      </c>
    </row>
    <row r="38" spans="1:24" s="18" customFormat="1" ht="12" x14ac:dyDescent="0.2">
      <c r="A38" s="303"/>
      <c r="B38" s="200" t="s">
        <v>46</v>
      </c>
      <c r="C38" s="197" t="e">
        <f>C11/F3</f>
        <v>#DIV/0!</v>
      </c>
      <c r="D38" s="183" t="s">
        <v>139</v>
      </c>
      <c r="E38" s="21"/>
      <c r="F38" s="17"/>
      <c r="G38" s="21"/>
      <c r="H38" s="21"/>
      <c r="I38" s="21"/>
      <c r="J38" s="21"/>
      <c r="K38" s="166" t="s">
        <v>31</v>
      </c>
      <c r="L38" s="240"/>
      <c r="M38" s="240"/>
      <c r="N38" s="167" t="s">
        <v>75</v>
      </c>
      <c r="O38" s="167" t="s">
        <v>0</v>
      </c>
      <c r="P38" s="244"/>
      <c r="Q38" s="167" t="s">
        <v>143</v>
      </c>
      <c r="R38" s="187" t="s">
        <v>8</v>
      </c>
      <c r="S38" s="284">
        <f>P38*M38</f>
        <v>0</v>
      </c>
    </row>
    <row r="39" spans="1:24" s="18" customFormat="1" ht="12" x14ac:dyDescent="0.2">
      <c r="A39" s="303"/>
      <c r="B39" s="200" t="s">
        <v>160</v>
      </c>
      <c r="C39" s="197" t="e">
        <f>(I19+I20+I21+I22)/F3</f>
        <v>#DIV/0!</v>
      </c>
      <c r="D39" s="183" t="s">
        <v>139</v>
      </c>
      <c r="E39" s="21"/>
      <c r="F39" s="17"/>
      <c r="G39" s="21"/>
      <c r="H39" s="21"/>
      <c r="I39" s="21"/>
      <c r="J39" s="21"/>
      <c r="K39" s="164" t="s">
        <v>31</v>
      </c>
      <c r="L39" s="239"/>
      <c r="M39" s="239"/>
      <c r="N39" s="165" t="s">
        <v>75</v>
      </c>
      <c r="O39" s="165" t="s">
        <v>0</v>
      </c>
      <c r="P39" s="243"/>
      <c r="Q39" s="165" t="s">
        <v>143</v>
      </c>
      <c r="R39" s="186" t="s">
        <v>8</v>
      </c>
      <c r="S39" s="285">
        <f>M39*P39</f>
        <v>0</v>
      </c>
    </row>
    <row r="40" spans="1:24" s="18" customFormat="1" ht="12" x14ac:dyDescent="0.2">
      <c r="A40" s="303"/>
      <c r="B40" s="203" t="s">
        <v>159</v>
      </c>
      <c r="C40" s="196" t="e">
        <f>S30/F3</f>
        <v>#DIV/0!</v>
      </c>
      <c r="D40" s="183" t="s">
        <v>139</v>
      </c>
      <c r="E40" s="21"/>
      <c r="F40" s="17"/>
      <c r="G40" s="21"/>
      <c r="H40" s="21"/>
      <c r="I40" s="21"/>
      <c r="J40" s="21"/>
      <c r="K40" s="166" t="s">
        <v>31</v>
      </c>
      <c r="L40" s="240"/>
      <c r="M40" s="240"/>
      <c r="N40" s="167" t="s">
        <v>75</v>
      </c>
      <c r="O40" s="167" t="s">
        <v>0</v>
      </c>
      <c r="P40" s="244"/>
      <c r="Q40" s="167" t="s">
        <v>143</v>
      </c>
      <c r="R40" s="187" t="s">
        <v>8</v>
      </c>
      <c r="S40" s="284">
        <f>P40*M40</f>
        <v>0</v>
      </c>
    </row>
    <row r="41" spans="1:24" s="18" customFormat="1" ht="12" x14ac:dyDescent="0.2">
      <c r="A41" s="303"/>
      <c r="B41" s="200" t="s">
        <v>161</v>
      </c>
      <c r="C41" s="197" t="e">
        <f>(I24+I25+I26+I27+I28)/F3</f>
        <v>#DIV/0!</v>
      </c>
      <c r="D41" s="183" t="s">
        <v>139</v>
      </c>
      <c r="E41" s="21"/>
      <c r="F41" s="17"/>
      <c r="G41" s="21"/>
      <c r="H41" s="21"/>
      <c r="I41" s="21"/>
      <c r="J41" s="21"/>
      <c r="K41" s="164" t="s">
        <v>31</v>
      </c>
      <c r="L41" s="239"/>
      <c r="M41" s="239"/>
      <c r="N41" s="165" t="s">
        <v>75</v>
      </c>
      <c r="O41" s="165" t="s">
        <v>0</v>
      </c>
      <c r="P41" s="243"/>
      <c r="Q41" s="165" t="s">
        <v>143</v>
      </c>
      <c r="R41" s="186" t="s">
        <v>8</v>
      </c>
      <c r="S41" s="285">
        <f>M41*P41</f>
        <v>0</v>
      </c>
    </row>
    <row r="42" spans="1:24" s="18" customFormat="1" ht="12" x14ac:dyDescent="0.2">
      <c r="A42" s="305"/>
      <c r="B42" s="204" t="s">
        <v>162</v>
      </c>
      <c r="C42" s="198" t="e">
        <f>S54/F3</f>
        <v>#DIV/0!</v>
      </c>
      <c r="D42" s="183" t="s">
        <v>139</v>
      </c>
      <c r="E42" s="21"/>
      <c r="F42" s="17"/>
      <c r="G42" s="21"/>
      <c r="H42" s="21"/>
      <c r="I42" s="21"/>
      <c r="J42" s="21"/>
      <c r="K42" s="166" t="s">
        <v>31</v>
      </c>
      <c r="L42" s="240"/>
      <c r="M42" s="240"/>
      <c r="N42" s="167" t="s">
        <v>75</v>
      </c>
      <c r="O42" s="167" t="s">
        <v>0</v>
      </c>
      <c r="P42" s="244"/>
      <c r="Q42" s="167" t="s">
        <v>143</v>
      </c>
      <c r="R42" s="187" t="s">
        <v>8</v>
      </c>
      <c r="S42" s="284">
        <f>P42*M42</f>
        <v>0</v>
      </c>
    </row>
    <row r="43" spans="1:24" s="18" customFormat="1" ht="12" x14ac:dyDescent="0.2">
      <c r="A43" s="156"/>
      <c r="E43" s="21"/>
      <c r="F43" s="17"/>
      <c r="G43" s="21"/>
      <c r="H43" s="21"/>
      <c r="I43" s="21"/>
      <c r="J43" s="21"/>
      <c r="K43" s="168" t="s">
        <v>31</v>
      </c>
      <c r="L43" s="241"/>
      <c r="M43" s="241"/>
      <c r="N43" s="169" t="s">
        <v>75</v>
      </c>
      <c r="O43" s="169" t="s">
        <v>0</v>
      </c>
      <c r="P43" s="245"/>
      <c r="Q43" s="169" t="s">
        <v>143</v>
      </c>
      <c r="R43" s="188" t="s">
        <v>8</v>
      </c>
      <c r="S43" s="285">
        <f>M43*P43</f>
        <v>0</v>
      </c>
    </row>
    <row r="44" spans="1:24" s="18" customFormat="1" ht="12" x14ac:dyDescent="0.2">
      <c r="A44" s="270"/>
      <c r="C44" s="161"/>
      <c r="D44" s="21"/>
      <c r="E44" s="21"/>
      <c r="F44" s="17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189"/>
      <c r="S44" s="307">
        <f>SUM(S34:S43)</f>
        <v>0</v>
      </c>
    </row>
    <row r="45" spans="1:24" s="18" customFormat="1" thickBot="1" x14ac:dyDescent="0.25">
      <c r="A45" s="270"/>
      <c r="C45" s="161"/>
      <c r="D45" s="21"/>
      <c r="E45" s="21"/>
      <c r="F45" s="17"/>
      <c r="G45" s="21"/>
      <c r="H45" s="21"/>
      <c r="I45" s="21"/>
      <c r="J45" s="21"/>
      <c r="K45" s="21"/>
      <c r="L45" s="257" t="s">
        <v>11</v>
      </c>
      <c r="M45" s="238"/>
      <c r="N45" s="163" t="s">
        <v>32</v>
      </c>
      <c r="O45" s="163" t="s">
        <v>0</v>
      </c>
      <c r="P45" s="242">
        <v>48</v>
      </c>
      <c r="Q45" s="170" t="s">
        <v>137</v>
      </c>
      <c r="R45" s="185" t="s">
        <v>8</v>
      </c>
      <c r="S45" s="284">
        <f>M45*P45</f>
        <v>0</v>
      </c>
    </row>
    <row r="46" spans="1:24" s="18" customFormat="1" ht="12" x14ac:dyDescent="0.2">
      <c r="A46" s="272" t="s">
        <v>163</v>
      </c>
      <c r="B46" s="264">
        <f>(I30+S30+S54)*1.5%</f>
        <v>1440</v>
      </c>
      <c r="C46" s="107"/>
      <c r="D46" s="124"/>
      <c r="G46" s="21"/>
      <c r="H46" s="21"/>
      <c r="I46" s="21"/>
      <c r="J46" s="21"/>
      <c r="K46" s="256"/>
      <c r="L46" s="259" t="s">
        <v>38</v>
      </c>
      <c r="M46" s="239"/>
      <c r="N46" s="165" t="s">
        <v>32</v>
      </c>
      <c r="O46" s="165" t="s">
        <v>0</v>
      </c>
      <c r="P46" s="243">
        <v>48</v>
      </c>
      <c r="Q46" s="165" t="s">
        <v>137</v>
      </c>
      <c r="R46" s="186" t="s">
        <v>8</v>
      </c>
      <c r="S46" s="285">
        <f>M46*P46</f>
        <v>0</v>
      </c>
    </row>
    <row r="47" spans="1:24" s="18" customFormat="1" ht="12" x14ac:dyDescent="0.2">
      <c r="A47" s="265"/>
      <c r="B47" s="266"/>
      <c r="C47" s="190"/>
      <c r="D47" s="190"/>
      <c r="E47" s="261"/>
      <c r="F47" s="262"/>
      <c r="G47" s="21"/>
      <c r="H47" s="21"/>
      <c r="I47" s="21"/>
      <c r="J47" s="21"/>
      <c r="K47" s="21"/>
      <c r="L47" s="313" t="s">
        <v>35</v>
      </c>
      <c r="M47" s="314"/>
      <c r="N47" s="315" t="s">
        <v>32</v>
      </c>
      <c r="O47" s="315" t="s">
        <v>0</v>
      </c>
      <c r="P47" s="316">
        <v>48</v>
      </c>
      <c r="Q47" s="315" t="s">
        <v>137</v>
      </c>
      <c r="R47" s="317" t="s">
        <v>8</v>
      </c>
      <c r="S47" s="318">
        <f>M47*P47</f>
        <v>0</v>
      </c>
    </row>
    <row r="48" spans="1:24" s="18" customFormat="1" ht="12" x14ac:dyDescent="0.2">
      <c r="A48" s="268" t="s">
        <v>164</v>
      </c>
      <c r="B48" s="267">
        <f>I30+S30+S54+B46</f>
        <v>97440</v>
      </c>
      <c r="C48" s="184"/>
      <c r="D48" s="191"/>
      <c r="G48" s="21"/>
      <c r="S48" s="312">
        <f>SUM(S45:S47)</f>
        <v>0</v>
      </c>
    </row>
    <row r="49" spans="1:20" s="18" customFormat="1" ht="12" x14ac:dyDescent="0.2">
      <c r="A49" s="268"/>
      <c r="B49" s="269"/>
      <c r="C49" s="190"/>
      <c r="D49" s="190"/>
      <c r="E49" s="190"/>
      <c r="F49" s="263"/>
      <c r="K49" s="254" t="s">
        <v>122</v>
      </c>
      <c r="L49" s="257"/>
      <c r="M49" s="238"/>
      <c r="N49" s="238" t="s">
        <v>48</v>
      </c>
      <c r="O49" s="238" t="s">
        <v>0</v>
      </c>
      <c r="P49" s="242">
        <f>IF(ISNA(VLOOKUP(L49,[1]Données!$K$3:$L$180,2,0)),0,(VLOOKUP(L49,[1]Données!$K$3:$L$180,2,0)))</f>
        <v>0</v>
      </c>
      <c r="Q49" s="238" t="s">
        <v>140</v>
      </c>
      <c r="R49" s="238" t="s">
        <v>8</v>
      </c>
      <c r="S49" s="286">
        <f>M49*P49</f>
        <v>0</v>
      </c>
    </row>
    <row r="50" spans="1:20" s="18" customFormat="1" ht="12" x14ac:dyDescent="0.2">
      <c r="A50" s="268" t="s">
        <v>166</v>
      </c>
      <c r="B50" s="269">
        <v>0</v>
      </c>
      <c r="C50" s="190"/>
      <c r="D50" s="191"/>
      <c r="K50" s="255" t="s">
        <v>36</v>
      </c>
      <c r="L50" s="259"/>
      <c r="M50" s="239"/>
      <c r="N50" s="239" t="s">
        <v>48</v>
      </c>
      <c r="O50" s="239" t="s">
        <v>0</v>
      </c>
      <c r="P50" s="243">
        <f>IF(ISNA(VLOOKUP(L50,[1]Données!$M$3:$N$180,2,0)),0,(VLOOKUP(L50,[1]Données!$M$3:$N$180,2,0)))</f>
        <v>0</v>
      </c>
      <c r="Q50" s="239" t="s">
        <v>140</v>
      </c>
      <c r="R50" s="239" t="s">
        <v>8</v>
      </c>
      <c r="S50" s="288">
        <f>M50*P50</f>
        <v>0</v>
      </c>
    </row>
    <row r="51" spans="1:20" s="18" customFormat="1" ht="12" x14ac:dyDescent="0.2">
      <c r="A51" s="268"/>
      <c r="B51" s="269"/>
      <c r="C51" s="190"/>
      <c r="D51" s="190"/>
      <c r="E51" s="190"/>
      <c r="F51" s="263"/>
      <c r="K51" s="254" t="s">
        <v>37</v>
      </c>
      <c r="L51" s="260"/>
      <c r="M51" s="240"/>
      <c r="N51" s="240" t="s">
        <v>48</v>
      </c>
      <c r="O51" s="240" t="s">
        <v>0</v>
      </c>
      <c r="P51" s="244">
        <f>IF(ISNA(VLOOKUP(L51,[1]Données!$P$3:$Q$180,2,0)),0,(VLOOKUP(L51,[1]Données!$P$3:$Q$180,2,0)))</f>
        <v>0</v>
      </c>
      <c r="Q51" s="240" t="s">
        <v>140</v>
      </c>
      <c r="R51" s="240" t="s">
        <v>8</v>
      </c>
      <c r="S51" s="289">
        <f>M51*P51</f>
        <v>0</v>
      </c>
    </row>
    <row r="52" spans="1:20" s="18" customFormat="1" thickBot="1" x14ac:dyDescent="0.25">
      <c r="A52" s="273" t="s">
        <v>165</v>
      </c>
      <c r="B52" s="271">
        <f>B48*B50</f>
        <v>0</v>
      </c>
      <c r="C52" s="190"/>
      <c r="D52" s="190"/>
      <c r="E52" s="190"/>
      <c r="F52" s="263"/>
      <c r="K52" s="254" t="s">
        <v>39</v>
      </c>
      <c r="L52" s="258"/>
      <c r="M52" s="241"/>
      <c r="N52" s="241" t="s">
        <v>48</v>
      </c>
      <c r="O52" s="241" t="s">
        <v>0</v>
      </c>
      <c r="P52" s="245">
        <f>IF(ISNA(VLOOKUP(L52,[1]Données!$M$3:$N$180,2,0)),0,(VLOOKUP(L52,[1]Données!$M$3:$N$180,2,0)))</f>
        <v>0</v>
      </c>
      <c r="Q52" s="241" t="s">
        <v>140</v>
      </c>
      <c r="R52" s="241" t="s">
        <v>8</v>
      </c>
      <c r="S52" s="287">
        <f>M52*P52</f>
        <v>0</v>
      </c>
    </row>
    <row r="53" spans="1:20" s="18" customFormat="1" ht="12" x14ac:dyDescent="0.2">
      <c r="A53" s="156"/>
      <c r="F53" s="23"/>
      <c r="S53" s="307">
        <f>SUM(S49:S52)</f>
        <v>0</v>
      </c>
    </row>
    <row r="54" spans="1:20" s="18" customFormat="1" thickBot="1" x14ac:dyDescent="0.25">
      <c r="A54" s="175"/>
      <c r="B54" s="290"/>
      <c r="C54" s="290"/>
      <c r="D54" s="290"/>
      <c r="E54" s="290"/>
      <c r="F54" s="291"/>
      <c r="G54" s="290"/>
      <c r="H54" s="290"/>
      <c r="I54" s="290"/>
      <c r="J54" s="290"/>
      <c r="K54" s="290"/>
      <c r="L54" s="290"/>
      <c r="M54" s="292"/>
      <c r="N54" s="292"/>
      <c r="O54" s="292"/>
      <c r="P54" s="292"/>
      <c r="Q54" s="293" t="s">
        <v>146</v>
      </c>
      <c r="R54" s="294" t="s">
        <v>8</v>
      </c>
      <c r="S54" s="295">
        <f>S44+S48+S53</f>
        <v>0</v>
      </c>
      <c r="T54" s="190"/>
    </row>
    <row r="55" spans="1:20" s="18" customFormat="1" ht="12" x14ac:dyDescent="0.2">
      <c r="A55" s="51"/>
      <c r="F55" s="23"/>
    </row>
    <row r="56" spans="1:20" s="18" customFormat="1" ht="12" x14ac:dyDescent="0.2">
      <c r="A56" s="51"/>
      <c r="F56" s="23"/>
    </row>
    <row r="57" spans="1:20" s="18" customFormat="1" ht="12" x14ac:dyDescent="0.2">
      <c r="A57" s="51"/>
      <c r="F57" s="23"/>
    </row>
    <row r="58" spans="1:20" s="18" customFormat="1" ht="12" x14ac:dyDescent="0.2">
      <c r="A58" s="51"/>
      <c r="F58" s="23"/>
    </row>
    <row r="59" spans="1:20" s="18" customFormat="1" ht="12" x14ac:dyDescent="0.2">
      <c r="A59" s="51"/>
      <c r="F59" s="23"/>
    </row>
    <row r="60" spans="1:20" s="18" customFormat="1" ht="12" x14ac:dyDescent="0.2">
      <c r="A60" s="51"/>
      <c r="F60" s="23"/>
    </row>
    <row r="61" spans="1:20" s="18" customFormat="1" ht="12" x14ac:dyDescent="0.2">
      <c r="A61" s="51"/>
      <c r="F61" s="23"/>
    </row>
    <row r="62" spans="1:20" s="18" customFormat="1" ht="12" x14ac:dyDescent="0.2">
      <c r="A62" s="51"/>
      <c r="F62" s="23"/>
      <c r="M62" s="190"/>
      <c r="N62" s="190"/>
      <c r="O62" s="190"/>
    </row>
    <row r="63" spans="1:20" s="18" customFormat="1" ht="12" x14ac:dyDescent="0.2">
      <c r="A63" s="51"/>
      <c r="F63" s="23"/>
    </row>
    <row r="64" spans="1:20" s="18" customFormat="1" ht="12" x14ac:dyDescent="0.2">
      <c r="A64" s="51"/>
      <c r="F64" s="23"/>
    </row>
    <row r="65" spans="1:6" s="18" customFormat="1" ht="12" x14ac:dyDescent="0.2">
      <c r="A65" s="51"/>
      <c r="F65" s="23"/>
    </row>
    <row r="66" spans="1:6" s="18" customFormat="1" ht="12" x14ac:dyDescent="0.2">
      <c r="A66" s="51"/>
      <c r="F66" s="23"/>
    </row>
    <row r="67" spans="1:6" s="18" customFormat="1" ht="12" x14ac:dyDescent="0.2">
      <c r="A67" s="51"/>
      <c r="F67" s="23"/>
    </row>
    <row r="68" spans="1:6" s="18" customFormat="1" ht="12" x14ac:dyDescent="0.2">
      <c r="A68" s="51"/>
      <c r="F68" s="23"/>
    </row>
    <row r="69" spans="1:6" s="18" customFormat="1" ht="12" x14ac:dyDescent="0.2">
      <c r="A69" s="51"/>
      <c r="F69" s="23"/>
    </row>
    <row r="70" spans="1:6" s="18" customFormat="1" ht="12" x14ac:dyDescent="0.2">
      <c r="A70" s="51"/>
      <c r="F70" s="23"/>
    </row>
  </sheetData>
  <mergeCells count="1">
    <mergeCell ref="U6:Z28"/>
  </mergeCells>
  <dataValidations count="9">
    <dataValidation type="list" allowBlank="1" showInputMessage="1" showErrorMessage="1" sqref="L34:L43">
      <formula1>Produits_complémentaires</formula1>
    </dataValidation>
    <dataValidation type="list" allowBlank="1" showInputMessage="1" showErrorMessage="1" sqref="B19 L49">
      <formula1>Echaffaudage</formula1>
    </dataValidation>
    <dataValidation type="list" allowBlank="1" showInputMessage="1" showErrorMessage="1" sqref="B3:B4">
      <formula1>Pose</formula1>
    </dataValidation>
    <dataValidation type="list" allowBlank="1" showInputMessage="1" showErrorMessage="1" sqref="L1">
      <formula1>Ouvrage</formula1>
    </dataValidation>
    <dataValidation type="list" allowBlank="1" showInputMessage="1" showErrorMessage="1" sqref="L7:L28">
      <formula1>Quincaillerie</formula1>
    </dataValidation>
    <dataValidation type="list" allowBlank="1" showInputMessage="1" showErrorMessage="1" sqref="B22">
      <formula1>Grue</formula1>
    </dataValidation>
    <dataValidation type="list" allowBlank="1" showInputMessage="1" showErrorMessage="1" sqref="B21 L51">
      <formula1>Chariot</formula1>
    </dataValidation>
    <dataValidation type="list" allowBlank="1" showInputMessage="1" showErrorMessage="1" sqref="B20 L50 L52">
      <formula1>Nacelles</formula1>
    </dataValidation>
    <dataValidation type="list" allowBlank="1" showInputMessage="1" showErrorMessage="1" sqref="B13:B17">
      <formula1>Vitrages</formula1>
    </dataValidation>
  </dataValidations>
  <printOptions horizontalCentered="1" verticalCentered="1"/>
  <pageMargins left="0.39370078740157483" right="0.39370078740157483" top="0.31496062992125984" bottom="0.31496062992125984" header="0" footer="0.11811023622047245"/>
  <pageSetup paperSize="9" scale="86" orientation="landscape" r:id="rId1"/>
  <headerFooter alignWithMargins="0">
    <oddHeader xml:space="preserve">&amp;R&amp;G    </oddHeader>
    <oddFooter>&amp;L&amp;A - Fiche de déboursé de l'ouvrage</oddFooter>
  </headerFooter>
  <colBreaks count="1" manualBreakCount="1">
    <brk id="19" max="1048575" man="1"/>
  </colBreaks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AC70"/>
  <sheetViews>
    <sheetView zoomScaleNormal="100" workbookViewId="0">
      <selection activeCell="F3" sqref="F3"/>
    </sheetView>
  </sheetViews>
  <sheetFormatPr baseColWidth="10" defaultRowHeight="12.75" x14ac:dyDescent="0.2"/>
  <cols>
    <col min="1" max="1" width="13" style="51" customWidth="1"/>
    <col min="2" max="2" width="28.140625" style="15" customWidth="1"/>
    <col min="3" max="3" width="6.5703125" style="15" customWidth="1"/>
    <col min="4" max="4" width="3.140625" style="15" customWidth="1"/>
    <col min="5" max="5" width="3" style="15" customWidth="1"/>
    <col min="6" max="6" width="8.5703125" style="16" customWidth="1"/>
    <col min="7" max="7" width="4.140625" style="15" customWidth="1"/>
    <col min="8" max="8" width="2.5703125" style="15" customWidth="1"/>
    <col min="9" max="9" width="11.42578125" style="15" customWidth="1"/>
    <col min="10" max="10" width="2.7109375" style="15" customWidth="1"/>
    <col min="11" max="11" width="2.42578125" style="15" customWidth="1"/>
    <col min="12" max="12" width="24" style="15" customWidth="1"/>
    <col min="13" max="13" width="9" style="15" customWidth="1"/>
    <col min="14" max="14" width="2.28515625" style="15" customWidth="1"/>
    <col min="15" max="15" width="2.140625" style="15" customWidth="1"/>
    <col min="16" max="16" width="8.85546875" style="15" customWidth="1"/>
    <col min="17" max="17" width="2.7109375" style="15" customWidth="1"/>
    <col min="18" max="18" width="2.5703125" style="15" customWidth="1"/>
    <col min="19" max="19" width="10.7109375" style="15" customWidth="1"/>
    <col min="20" max="20" width="6.85546875" style="15" customWidth="1"/>
    <col min="21" max="16384" width="11.42578125" style="15"/>
  </cols>
  <sheetData>
    <row r="1" spans="1:29" s="51" customFormat="1" ht="12.75" customHeight="1" x14ac:dyDescent="0.2">
      <c r="A1" s="172" t="s">
        <v>45</v>
      </c>
      <c r="B1" s="246"/>
      <c r="C1" s="181"/>
      <c r="D1" s="172"/>
      <c r="E1" s="150" t="s">
        <v>148</v>
      </c>
      <c r="F1" s="249"/>
      <c r="G1" s="151" t="s">
        <v>151</v>
      </c>
      <c r="H1" s="178"/>
      <c r="I1" s="180" t="s">
        <v>152</v>
      </c>
      <c r="J1" s="178"/>
      <c r="K1" s="181"/>
      <c r="L1" s="251" t="s">
        <v>7</v>
      </c>
      <c r="S1" s="52"/>
    </row>
    <row r="2" spans="1:29" s="51" customFormat="1" ht="12.75" customHeight="1" x14ac:dyDescent="0.2">
      <c r="A2" s="173" t="s">
        <v>147</v>
      </c>
      <c r="B2" s="247"/>
      <c r="D2" s="173"/>
      <c r="E2" s="153" t="s">
        <v>149</v>
      </c>
      <c r="F2" s="250"/>
      <c r="G2" s="154" t="s">
        <v>151</v>
      </c>
      <c r="H2" s="152"/>
      <c r="I2" s="156" t="str">
        <f>IF(L1="Mur-rideau","Nb de nœud :","")</f>
        <v>Nb de nœud :</v>
      </c>
      <c r="J2" s="152"/>
      <c r="K2" s="52"/>
      <c r="L2" s="252"/>
      <c r="S2" s="52"/>
    </row>
    <row r="3" spans="1:29" s="51" customFormat="1" ht="12.75" customHeight="1" thickBot="1" x14ac:dyDescent="0.25">
      <c r="A3" s="174" t="s">
        <v>2</v>
      </c>
      <c r="B3" s="248"/>
      <c r="D3" s="175"/>
      <c r="E3" s="176" t="s">
        <v>150</v>
      </c>
      <c r="F3" s="177">
        <f>(F1*F2)/1000000</f>
        <v>0</v>
      </c>
      <c r="G3" s="155" t="s">
        <v>9</v>
      </c>
      <c r="H3" s="152"/>
      <c r="I3" s="182" t="s">
        <v>153</v>
      </c>
      <c r="J3" s="179"/>
      <c r="K3" s="171"/>
      <c r="L3" s="253"/>
      <c r="S3" s="52"/>
    </row>
    <row r="4" spans="1:29" s="51" customFormat="1" ht="12.75" customHeight="1" thickBot="1" x14ac:dyDescent="0.25">
      <c r="A4" s="173"/>
      <c r="B4" s="153"/>
      <c r="D4" s="52"/>
      <c r="H4" s="152"/>
      <c r="I4" s="152"/>
      <c r="J4" s="152"/>
      <c r="K4" s="52"/>
      <c r="S4" s="52"/>
    </row>
    <row r="5" spans="1:29" s="51" customFormat="1" ht="12.75" customHeight="1" thickBot="1" x14ac:dyDescent="0.25">
      <c r="A5" s="156"/>
      <c r="B5" s="159" t="s">
        <v>1</v>
      </c>
      <c r="C5" s="160"/>
      <c r="D5" s="160"/>
      <c r="E5" s="160"/>
      <c r="F5" s="160"/>
      <c r="G5" s="160"/>
      <c r="H5" s="160"/>
      <c r="I5" s="276"/>
      <c r="J5" s="152"/>
      <c r="K5" s="159" t="s">
        <v>14</v>
      </c>
      <c r="L5" s="160"/>
      <c r="M5" s="157"/>
      <c r="N5" s="157"/>
      <c r="O5" s="157"/>
      <c r="P5" s="157"/>
      <c r="Q5" s="157"/>
      <c r="R5" s="157"/>
      <c r="S5" s="158"/>
      <c r="U5" s="159" t="s">
        <v>170</v>
      </c>
      <c r="V5" s="160"/>
      <c r="W5" s="157"/>
      <c r="X5" s="157"/>
      <c r="Y5" s="157"/>
      <c r="Z5" s="157"/>
      <c r="AA5" s="309"/>
      <c r="AB5" s="310"/>
      <c r="AC5" s="310"/>
    </row>
    <row r="6" spans="1:29" s="18" customFormat="1" ht="12" x14ac:dyDescent="0.2">
      <c r="A6" s="156"/>
      <c r="B6" s="274"/>
      <c r="C6" s="274"/>
      <c r="D6" s="275"/>
      <c r="E6" s="275"/>
      <c r="F6" s="274"/>
      <c r="G6" s="274"/>
      <c r="H6" s="274"/>
      <c r="I6" s="274"/>
      <c r="J6" s="19"/>
      <c r="K6" s="17"/>
      <c r="L6" s="21"/>
      <c r="M6" s="17"/>
      <c r="N6" s="17"/>
      <c r="O6" s="17"/>
      <c r="P6" s="17"/>
      <c r="Q6" s="17"/>
      <c r="R6" s="17"/>
      <c r="S6" s="277"/>
      <c r="U6" s="320"/>
      <c r="V6" s="321"/>
      <c r="W6" s="321"/>
      <c r="X6" s="321"/>
      <c r="Y6" s="321"/>
      <c r="Z6" s="322"/>
    </row>
    <row r="7" spans="1:29" s="18" customFormat="1" ht="12" x14ac:dyDescent="0.2">
      <c r="A7" s="296"/>
      <c r="B7" s="98" t="s">
        <v>11</v>
      </c>
      <c r="C7" s="205">
        <v>2000</v>
      </c>
      <c r="D7" s="27" t="s">
        <v>32</v>
      </c>
      <c r="E7" s="134" t="s">
        <v>0</v>
      </c>
      <c r="F7" s="53">
        <v>48</v>
      </c>
      <c r="G7" s="65" t="s">
        <v>137</v>
      </c>
      <c r="H7" s="108" t="s">
        <v>8</v>
      </c>
      <c r="I7" s="67">
        <f>C7*F7</f>
        <v>96000</v>
      </c>
      <c r="J7" s="24"/>
      <c r="K7" s="86" t="s">
        <v>31</v>
      </c>
      <c r="L7" s="234"/>
      <c r="M7" s="87">
        <f>IF(ISNA(VLOOKUP(L7,[1]Données!$E$2:$F$180,2,0)),0,(VLOOKUP(L7,[1]Données!$E$2:$F$180,2,0)))</f>
        <v>0</v>
      </c>
      <c r="N7" s="126" t="s">
        <v>143</v>
      </c>
      <c r="O7" s="130" t="s">
        <v>0</v>
      </c>
      <c r="P7" s="230"/>
      <c r="Q7" s="88" t="s">
        <v>75</v>
      </c>
      <c r="R7" s="88" t="s">
        <v>8</v>
      </c>
      <c r="S7" s="278">
        <f>M7*P7</f>
        <v>0</v>
      </c>
      <c r="T7" s="20"/>
      <c r="U7" s="323"/>
      <c r="V7" s="324"/>
      <c r="W7" s="324"/>
      <c r="X7" s="324"/>
      <c r="Y7" s="324"/>
      <c r="Z7" s="325"/>
    </row>
    <row r="8" spans="1:29" s="18" customFormat="1" ht="12" x14ac:dyDescent="0.2">
      <c r="A8" s="297" t="s">
        <v>128</v>
      </c>
      <c r="B8" s="99" t="s">
        <v>35</v>
      </c>
      <c r="C8" s="206"/>
      <c r="D8" s="28" t="s">
        <v>32</v>
      </c>
      <c r="E8" s="135" t="s">
        <v>0</v>
      </c>
      <c r="F8" s="54">
        <v>8</v>
      </c>
      <c r="G8" s="28" t="s">
        <v>137</v>
      </c>
      <c r="H8" s="109" t="s">
        <v>8</v>
      </c>
      <c r="I8" s="68">
        <f>C8*F8</f>
        <v>0</v>
      </c>
      <c r="J8" s="24"/>
      <c r="K8" s="89" t="s">
        <v>31</v>
      </c>
      <c r="L8" s="235"/>
      <c r="M8" s="90">
        <f>IF(ISNA(VLOOKUP(L8,[1]Données!$E$2:$F$180,2,0)),0,(VLOOKUP(L8,[1]Données!$E$2:$F$180,2,0)))</f>
        <v>0</v>
      </c>
      <c r="N8" s="127" t="s">
        <v>143</v>
      </c>
      <c r="O8" s="131" t="s">
        <v>0</v>
      </c>
      <c r="P8" s="231"/>
      <c r="Q8" s="91" t="s">
        <v>75</v>
      </c>
      <c r="R8" s="91" t="s">
        <v>8</v>
      </c>
      <c r="S8" s="279">
        <f t="shared" ref="S8:S28" si="0">M8*P8</f>
        <v>0</v>
      </c>
      <c r="U8" s="323"/>
      <c r="V8" s="324"/>
      <c r="W8" s="324"/>
      <c r="X8" s="324"/>
      <c r="Y8" s="324"/>
      <c r="Z8" s="325"/>
    </row>
    <row r="9" spans="1:29" s="18" customFormat="1" ht="12" x14ac:dyDescent="0.2">
      <c r="A9" s="297" t="s">
        <v>129</v>
      </c>
      <c r="B9" s="100" t="s">
        <v>38</v>
      </c>
      <c r="C9" s="207"/>
      <c r="D9" s="29" t="s">
        <v>32</v>
      </c>
      <c r="E9" s="136" t="s">
        <v>0</v>
      </c>
      <c r="F9" s="55">
        <v>34</v>
      </c>
      <c r="G9" s="29" t="s">
        <v>137</v>
      </c>
      <c r="H9" s="110" t="s">
        <v>8</v>
      </c>
      <c r="I9" s="69">
        <f>C9*F9</f>
        <v>0</v>
      </c>
      <c r="J9" s="25"/>
      <c r="K9" s="92" t="s">
        <v>31</v>
      </c>
      <c r="L9" s="236"/>
      <c r="M9" s="93">
        <f>IF(ISNA(VLOOKUP(L9,[1]Données!$E$2:$F$180,2,0)),0,(VLOOKUP(L9,[1]Données!$E$2:$F$180,2,0)))</f>
        <v>0</v>
      </c>
      <c r="N9" s="128" t="s">
        <v>143</v>
      </c>
      <c r="O9" s="132" t="s">
        <v>0</v>
      </c>
      <c r="P9" s="232"/>
      <c r="Q9" s="94" t="s">
        <v>75</v>
      </c>
      <c r="R9" s="94" t="s">
        <v>8</v>
      </c>
      <c r="S9" s="280">
        <f t="shared" si="0"/>
        <v>0</v>
      </c>
      <c r="U9" s="323"/>
      <c r="V9" s="324"/>
      <c r="W9" s="324"/>
      <c r="X9" s="324"/>
      <c r="Y9" s="324"/>
      <c r="Z9" s="325"/>
    </row>
    <row r="10" spans="1:29" s="18" customFormat="1" ht="12" x14ac:dyDescent="0.2">
      <c r="A10" s="297" t="s">
        <v>130</v>
      </c>
      <c r="B10" s="99" t="s">
        <v>10</v>
      </c>
      <c r="C10" s="28">
        <v>1</v>
      </c>
      <c r="D10" s="28" t="s">
        <v>47</v>
      </c>
      <c r="E10" s="135" t="s">
        <v>0</v>
      </c>
      <c r="F10" s="209"/>
      <c r="G10" s="66" t="s">
        <v>138</v>
      </c>
      <c r="H10" s="109" t="s">
        <v>8</v>
      </c>
      <c r="I10" s="68">
        <f>C10*F10</f>
        <v>0</v>
      </c>
      <c r="J10" s="25"/>
      <c r="K10" s="89" t="s">
        <v>31</v>
      </c>
      <c r="L10" s="235"/>
      <c r="M10" s="90">
        <f>IF(ISNA(VLOOKUP(L10,[1]Données!$E$2:$F$180,2,0)),0,(VLOOKUP(L10,[1]Données!$E$2:$F$180,2,0)))</f>
        <v>0</v>
      </c>
      <c r="N10" s="127" t="s">
        <v>143</v>
      </c>
      <c r="O10" s="131" t="s">
        <v>0</v>
      </c>
      <c r="P10" s="231"/>
      <c r="Q10" s="91" t="s">
        <v>75</v>
      </c>
      <c r="R10" s="91" t="s">
        <v>8</v>
      </c>
      <c r="S10" s="279">
        <f t="shared" si="0"/>
        <v>0</v>
      </c>
      <c r="U10" s="323"/>
      <c r="V10" s="324"/>
      <c r="W10" s="324"/>
      <c r="X10" s="324"/>
      <c r="Y10" s="324"/>
      <c r="Z10" s="325"/>
    </row>
    <row r="11" spans="1:29" s="18" customFormat="1" ht="12" x14ac:dyDescent="0.2">
      <c r="A11" s="298"/>
      <c r="B11" s="101" t="s">
        <v>46</v>
      </c>
      <c r="C11" s="208"/>
      <c r="D11" s="44" t="s">
        <v>9</v>
      </c>
      <c r="E11" s="137" t="s">
        <v>0</v>
      </c>
      <c r="F11" s="56"/>
      <c r="G11" s="83" t="s">
        <v>139</v>
      </c>
      <c r="H11" s="111" t="s">
        <v>8</v>
      </c>
      <c r="I11" s="70">
        <f>C11*F11</f>
        <v>0</v>
      </c>
      <c r="J11" s="25"/>
      <c r="K11" s="92" t="s">
        <v>31</v>
      </c>
      <c r="L11" s="236"/>
      <c r="M11" s="93">
        <f>IF(ISNA(VLOOKUP(L11,[1]Données!$E$2:$F$180,2,0)),0,(VLOOKUP(L11,[1]Données!$E$2:$F$180,2,0)))</f>
        <v>0</v>
      </c>
      <c r="N11" s="128" t="s">
        <v>143</v>
      </c>
      <c r="O11" s="132" t="s">
        <v>0</v>
      </c>
      <c r="P11" s="232"/>
      <c r="Q11" s="94" t="s">
        <v>75</v>
      </c>
      <c r="R11" s="94" t="s">
        <v>8</v>
      </c>
      <c r="S11" s="280">
        <f t="shared" si="0"/>
        <v>0</v>
      </c>
      <c r="U11" s="323"/>
      <c r="V11" s="324"/>
      <c r="W11" s="324"/>
      <c r="X11" s="324"/>
      <c r="Y11" s="324"/>
      <c r="Z11" s="325"/>
    </row>
    <row r="12" spans="1:29" s="18" customFormat="1" ht="12" x14ac:dyDescent="0.2">
      <c r="A12" s="156"/>
      <c r="B12" s="30"/>
      <c r="C12" s="31"/>
      <c r="D12" s="32"/>
      <c r="E12" s="33"/>
      <c r="F12" s="34"/>
      <c r="G12" s="30"/>
      <c r="H12" s="33"/>
      <c r="I12" s="311">
        <f>SUM(I7:I11)</f>
        <v>96000</v>
      </c>
      <c r="J12" s="25"/>
      <c r="K12" s="89" t="s">
        <v>31</v>
      </c>
      <c r="L12" s="235"/>
      <c r="M12" s="90">
        <f>IF(ISNA(VLOOKUP(L12,[1]Données!$E$2:$F$180,2,0)),0,(VLOOKUP(L12,[1]Données!$E$2:$F$180,2,0)))</f>
        <v>0</v>
      </c>
      <c r="N12" s="127" t="s">
        <v>143</v>
      </c>
      <c r="O12" s="131" t="s">
        <v>0</v>
      </c>
      <c r="P12" s="231"/>
      <c r="Q12" s="91" t="s">
        <v>75</v>
      </c>
      <c r="R12" s="91" t="s">
        <v>8</v>
      </c>
      <c r="S12" s="279">
        <f t="shared" si="0"/>
        <v>0</v>
      </c>
      <c r="U12" s="323"/>
      <c r="V12" s="324"/>
      <c r="W12" s="324"/>
      <c r="X12" s="324"/>
      <c r="Y12" s="324"/>
      <c r="Z12" s="325"/>
    </row>
    <row r="13" spans="1:29" s="18" customFormat="1" ht="12" x14ac:dyDescent="0.2">
      <c r="A13" s="296"/>
      <c r="B13" s="210"/>
      <c r="C13" s="214"/>
      <c r="D13" s="45" t="s">
        <v>9</v>
      </c>
      <c r="E13" s="138" t="s">
        <v>0</v>
      </c>
      <c r="F13" s="57">
        <f>IF(ISNA(VLOOKUP(B13,[1]Données!$V$2:$W$180,2,0)),0,(VLOOKUP(B13,[1]Données!$V$2:$W$180,2,0)))</f>
        <v>0</v>
      </c>
      <c r="G13" s="45" t="s">
        <v>139</v>
      </c>
      <c r="H13" s="112" t="s">
        <v>8</v>
      </c>
      <c r="I13" s="71">
        <f>C13*F13</f>
        <v>0</v>
      </c>
      <c r="J13" s="25"/>
      <c r="K13" s="92" t="s">
        <v>31</v>
      </c>
      <c r="L13" s="236"/>
      <c r="M13" s="93">
        <f>IF(ISNA(VLOOKUP(L13,[1]Données!$E$2:$F$180,2,0)),0,(VLOOKUP(L13,[1]Données!$E$2:$F$180,2,0)))</f>
        <v>0</v>
      </c>
      <c r="N13" s="128" t="s">
        <v>143</v>
      </c>
      <c r="O13" s="132" t="s">
        <v>0</v>
      </c>
      <c r="P13" s="232"/>
      <c r="Q13" s="94" t="s">
        <v>75</v>
      </c>
      <c r="R13" s="94" t="s">
        <v>8</v>
      </c>
      <c r="S13" s="280">
        <f t="shared" si="0"/>
        <v>0</v>
      </c>
      <c r="U13" s="323"/>
      <c r="V13" s="324"/>
      <c r="W13" s="324"/>
      <c r="X13" s="324"/>
      <c r="Y13" s="324"/>
      <c r="Z13" s="325"/>
    </row>
    <row r="14" spans="1:29" s="18" customFormat="1" ht="12" x14ac:dyDescent="0.2">
      <c r="A14" s="156"/>
      <c r="B14" s="211"/>
      <c r="C14" s="215"/>
      <c r="D14" s="35" t="s">
        <v>9</v>
      </c>
      <c r="E14" s="139" t="s">
        <v>0</v>
      </c>
      <c r="F14" s="58">
        <f>IF(ISNA(VLOOKUP(B14,[1]Données!$V$2:$W$180,2,0)),0,(VLOOKUP(B14,[1]Données!$V$2:$W$180,2,0)))</f>
        <v>0</v>
      </c>
      <c r="G14" s="35" t="s">
        <v>139</v>
      </c>
      <c r="H14" s="113" t="s">
        <v>8</v>
      </c>
      <c r="I14" s="72">
        <f>C14*F14</f>
        <v>0</v>
      </c>
      <c r="J14" s="25"/>
      <c r="K14" s="89" t="s">
        <v>31</v>
      </c>
      <c r="L14" s="235"/>
      <c r="M14" s="90">
        <f>IF(ISNA(VLOOKUP(L14,[1]Données!$E$2:$F$180,2,0)),0,(VLOOKUP(L14,[1]Données!$E$2:$F$180,2,0)))</f>
        <v>0</v>
      </c>
      <c r="N14" s="127" t="s">
        <v>143</v>
      </c>
      <c r="O14" s="131" t="s">
        <v>0</v>
      </c>
      <c r="P14" s="231"/>
      <c r="Q14" s="91" t="s">
        <v>75</v>
      </c>
      <c r="R14" s="91" t="s">
        <v>8</v>
      </c>
      <c r="S14" s="279">
        <f t="shared" si="0"/>
        <v>0</v>
      </c>
      <c r="U14" s="323"/>
      <c r="V14" s="324"/>
      <c r="W14" s="324"/>
      <c r="X14" s="324"/>
      <c r="Y14" s="324"/>
      <c r="Z14" s="325"/>
    </row>
    <row r="15" spans="1:29" s="18" customFormat="1" ht="12" x14ac:dyDescent="0.2">
      <c r="A15" s="297" t="s">
        <v>77</v>
      </c>
      <c r="B15" s="212"/>
      <c r="C15" s="216"/>
      <c r="D15" s="36" t="s">
        <v>9</v>
      </c>
      <c r="E15" s="140" t="s">
        <v>0</v>
      </c>
      <c r="F15" s="59">
        <f>IF(ISNA(VLOOKUP(B15,[1]Données!$V$2:$W$180,2,0)),0,(VLOOKUP(B15,[1]Données!$V$2:$W$180,2,0)))</f>
        <v>0</v>
      </c>
      <c r="G15" s="36" t="s">
        <v>139</v>
      </c>
      <c r="H15" s="114" t="s">
        <v>8</v>
      </c>
      <c r="I15" s="73">
        <f>C15*F15</f>
        <v>0</v>
      </c>
      <c r="J15" s="25"/>
      <c r="K15" s="92" t="s">
        <v>31</v>
      </c>
      <c r="L15" s="236"/>
      <c r="M15" s="93">
        <f>IF(ISNA(VLOOKUP(L15,[1]Données!$E$2:$F$180,2,0)),0,(VLOOKUP(L15,[1]Données!$E$2:$F$180,2,0)))</f>
        <v>0</v>
      </c>
      <c r="N15" s="128" t="s">
        <v>143</v>
      </c>
      <c r="O15" s="132" t="s">
        <v>0</v>
      </c>
      <c r="P15" s="232"/>
      <c r="Q15" s="94" t="s">
        <v>75</v>
      </c>
      <c r="R15" s="94" t="s">
        <v>8</v>
      </c>
      <c r="S15" s="280">
        <f t="shared" si="0"/>
        <v>0</v>
      </c>
      <c r="U15" s="323"/>
      <c r="V15" s="324"/>
      <c r="W15" s="324"/>
      <c r="X15" s="324"/>
      <c r="Y15" s="324"/>
      <c r="Z15" s="325"/>
    </row>
    <row r="16" spans="1:29" s="18" customFormat="1" ht="12" x14ac:dyDescent="0.2">
      <c r="A16" s="156"/>
      <c r="B16" s="211"/>
      <c r="C16" s="215"/>
      <c r="D16" s="35" t="s">
        <v>9</v>
      </c>
      <c r="E16" s="139" t="s">
        <v>0</v>
      </c>
      <c r="F16" s="58">
        <f>IF(ISNA(VLOOKUP(B16,[1]Données!$V$2:$W$180,2,0)),0,(VLOOKUP(B16,[1]Données!$V$2:$W$180,2,0)))</f>
        <v>0</v>
      </c>
      <c r="G16" s="35" t="s">
        <v>139</v>
      </c>
      <c r="H16" s="113" t="s">
        <v>8</v>
      </c>
      <c r="I16" s="72">
        <f>C16*F16</f>
        <v>0</v>
      </c>
      <c r="J16" s="25"/>
      <c r="K16" s="89" t="s">
        <v>31</v>
      </c>
      <c r="L16" s="235"/>
      <c r="M16" s="90">
        <f>IF(ISNA(VLOOKUP(L16,[1]Données!$E$2:$F$180,2,0)),0,(VLOOKUP(L16,[1]Données!$E$2:$F$180,2,0)))</f>
        <v>0</v>
      </c>
      <c r="N16" s="127" t="s">
        <v>143</v>
      </c>
      <c r="O16" s="131" t="s">
        <v>0</v>
      </c>
      <c r="P16" s="231"/>
      <c r="Q16" s="91" t="s">
        <v>75</v>
      </c>
      <c r="R16" s="91" t="s">
        <v>8</v>
      </c>
      <c r="S16" s="279">
        <f t="shared" si="0"/>
        <v>0</v>
      </c>
      <c r="U16" s="323"/>
      <c r="V16" s="324"/>
      <c r="W16" s="324"/>
      <c r="X16" s="324"/>
      <c r="Y16" s="324"/>
      <c r="Z16" s="325"/>
    </row>
    <row r="17" spans="1:26" s="18" customFormat="1" ht="12" x14ac:dyDescent="0.2">
      <c r="A17" s="298"/>
      <c r="B17" s="213"/>
      <c r="C17" s="217"/>
      <c r="D17" s="46" t="s">
        <v>9</v>
      </c>
      <c r="E17" s="141" t="s">
        <v>0</v>
      </c>
      <c r="F17" s="60">
        <f>IF(ISNA(VLOOKUP(B17,[1]Données!$V$2:$W$180,2,0)),0,(VLOOKUP(B17,[1]Données!$V$2:$W$180,2,0)))</f>
        <v>0</v>
      </c>
      <c r="G17" s="46" t="s">
        <v>139</v>
      </c>
      <c r="H17" s="115" t="s">
        <v>8</v>
      </c>
      <c r="I17" s="74">
        <f>C17*F17</f>
        <v>0</v>
      </c>
      <c r="J17" s="25"/>
      <c r="K17" s="92" t="s">
        <v>31</v>
      </c>
      <c r="L17" s="236"/>
      <c r="M17" s="93">
        <f>IF(ISNA(VLOOKUP(L17,[1]Données!$E$2:$F$180,2,0)),0,(VLOOKUP(L17,[1]Données!$E$2:$F$180,2,0)))</f>
        <v>0</v>
      </c>
      <c r="N17" s="128" t="s">
        <v>143</v>
      </c>
      <c r="O17" s="132" t="s">
        <v>0</v>
      </c>
      <c r="P17" s="232"/>
      <c r="Q17" s="94" t="s">
        <v>75</v>
      </c>
      <c r="R17" s="94" t="s">
        <v>8</v>
      </c>
      <c r="S17" s="280">
        <f t="shared" si="0"/>
        <v>0</v>
      </c>
      <c r="U17" s="323"/>
      <c r="V17" s="324"/>
      <c r="W17" s="324"/>
      <c r="X17" s="324"/>
      <c r="Y17" s="324"/>
      <c r="Z17" s="325"/>
    </row>
    <row r="18" spans="1:26" s="18" customFormat="1" ht="12" x14ac:dyDescent="0.2">
      <c r="A18" s="156"/>
      <c r="B18" s="37"/>
      <c r="C18" s="38"/>
      <c r="D18" s="39"/>
      <c r="E18" s="33"/>
      <c r="F18" s="34"/>
      <c r="G18" s="30"/>
      <c r="H18" s="33"/>
      <c r="I18" s="306">
        <f>SUM(I13:I17)</f>
        <v>0</v>
      </c>
      <c r="J18" s="25"/>
      <c r="K18" s="89" t="s">
        <v>31</v>
      </c>
      <c r="L18" s="235"/>
      <c r="M18" s="90">
        <f>IF(ISNA(VLOOKUP(L18,[1]Données!$E$2:$F$180,2,0)),0,(VLOOKUP(L18,[1]Données!$E$2:$F$180,2,0)))</f>
        <v>0</v>
      </c>
      <c r="N18" s="127" t="s">
        <v>143</v>
      </c>
      <c r="O18" s="131" t="s">
        <v>0</v>
      </c>
      <c r="P18" s="231"/>
      <c r="Q18" s="91" t="s">
        <v>75</v>
      </c>
      <c r="R18" s="91" t="s">
        <v>8</v>
      </c>
      <c r="S18" s="279">
        <f t="shared" si="0"/>
        <v>0</v>
      </c>
      <c r="U18" s="323"/>
      <c r="V18" s="324"/>
      <c r="W18" s="324"/>
      <c r="X18" s="324"/>
      <c r="Y18" s="324"/>
      <c r="Z18" s="325"/>
    </row>
    <row r="19" spans="1:26" s="18" customFormat="1" ht="12" x14ac:dyDescent="0.2">
      <c r="A19" s="299" t="s">
        <v>122</v>
      </c>
      <c r="B19" s="218"/>
      <c r="C19" s="222"/>
      <c r="D19" s="47" t="s">
        <v>48</v>
      </c>
      <c r="E19" s="142" t="s">
        <v>0</v>
      </c>
      <c r="F19" s="47">
        <f>IF(ISNA(VLOOKUP(B19,[1]Données!$K$3:$L$180,2,0)),0,(VLOOKUP(B19,[1]Données!$K$3:$L$180,2,0)))</f>
        <v>0</v>
      </c>
      <c r="G19" s="84" t="s">
        <v>140</v>
      </c>
      <c r="H19" s="116" t="s">
        <v>8</v>
      </c>
      <c r="I19" s="75">
        <f>C19*F19</f>
        <v>0</v>
      </c>
      <c r="J19" s="25"/>
      <c r="K19" s="92" t="s">
        <v>31</v>
      </c>
      <c r="L19" s="236"/>
      <c r="M19" s="93">
        <f>IF(ISNA(VLOOKUP(L19,[1]Données!$E$2:$F$180,2,0)),0,(VLOOKUP(L19,[1]Données!$E$2:$F$180,2,0)))</f>
        <v>0</v>
      </c>
      <c r="N19" s="128" t="s">
        <v>143</v>
      </c>
      <c r="O19" s="132" t="s">
        <v>0</v>
      </c>
      <c r="P19" s="232"/>
      <c r="Q19" s="94" t="s">
        <v>75</v>
      </c>
      <c r="R19" s="94" t="s">
        <v>8</v>
      </c>
      <c r="S19" s="280">
        <f t="shared" si="0"/>
        <v>0</v>
      </c>
      <c r="U19" s="323"/>
      <c r="V19" s="324"/>
      <c r="W19" s="324"/>
      <c r="X19" s="324"/>
      <c r="Y19" s="324"/>
      <c r="Z19" s="325"/>
    </row>
    <row r="20" spans="1:26" s="18" customFormat="1" ht="12" x14ac:dyDescent="0.2">
      <c r="A20" s="300" t="s">
        <v>36</v>
      </c>
      <c r="B20" s="219"/>
      <c r="C20" s="223"/>
      <c r="D20" s="40" t="s">
        <v>48</v>
      </c>
      <c r="E20" s="143" t="s">
        <v>0</v>
      </c>
      <c r="F20" s="40">
        <f>IF(ISNA(VLOOKUP(B20,[1]Données!$M$3:$N$180,2,0)),0,(VLOOKUP(B20,[1]Données!$M$3:$N$180,2,0)))</f>
        <v>0</v>
      </c>
      <c r="G20" s="40" t="s">
        <v>140</v>
      </c>
      <c r="H20" s="117" t="s">
        <v>8</v>
      </c>
      <c r="I20" s="76">
        <f>C20*F20</f>
        <v>0</v>
      </c>
      <c r="J20" s="25"/>
      <c r="K20" s="89" t="s">
        <v>31</v>
      </c>
      <c r="L20" s="235"/>
      <c r="M20" s="90">
        <f>IF(ISNA(VLOOKUP(L20,[1]Données!$E$2:$F$180,2,0)),0,(VLOOKUP(L20,[1]Données!$E$2:$F$180,2,0)))</f>
        <v>0</v>
      </c>
      <c r="N20" s="127" t="s">
        <v>143</v>
      </c>
      <c r="O20" s="131" t="s">
        <v>0</v>
      </c>
      <c r="P20" s="231"/>
      <c r="Q20" s="91" t="s">
        <v>75</v>
      </c>
      <c r="R20" s="91" t="s">
        <v>8</v>
      </c>
      <c r="S20" s="279">
        <f t="shared" si="0"/>
        <v>0</v>
      </c>
      <c r="U20" s="323"/>
      <c r="V20" s="324"/>
      <c r="W20" s="324"/>
      <c r="X20" s="324"/>
      <c r="Y20" s="324"/>
      <c r="Z20" s="325"/>
    </row>
    <row r="21" spans="1:26" s="18" customFormat="1" ht="12.75" customHeight="1" x14ac:dyDescent="0.2">
      <c r="A21" s="297" t="s">
        <v>37</v>
      </c>
      <c r="B21" s="220"/>
      <c r="C21" s="224"/>
      <c r="D21" s="41" t="s">
        <v>48</v>
      </c>
      <c r="E21" s="144" t="s">
        <v>0</v>
      </c>
      <c r="F21" s="41">
        <f>IF(ISNA(VLOOKUP(B21,[1]Données!$P$3:$Q$180,2,0)),0,(VLOOKUP(B21,[1]Données!$P$3:$Q$180,2,0)))</f>
        <v>0</v>
      </c>
      <c r="G21" s="41" t="s">
        <v>140</v>
      </c>
      <c r="H21" s="118" t="s">
        <v>8</v>
      </c>
      <c r="I21" s="77">
        <f>C21*F21</f>
        <v>0</v>
      </c>
      <c r="J21" s="25"/>
      <c r="K21" s="92" t="s">
        <v>31</v>
      </c>
      <c r="L21" s="236"/>
      <c r="M21" s="93">
        <f>IF(ISNA(VLOOKUP(L21,[1]Données!$E$2:$F$180,2,0)),0,(VLOOKUP(L21,[1]Données!$E$2:$F$180,2,0)))</f>
        <v>0</v>
      </c>
      <c r="N21" s="128" t="s">
        <v>143</v>
      </c>
      <c r="O21" s="132" t="s">
        <v>0</v>
      </c>
      <c r="P21" s="232"/>
      <c r="Q21" s="94" t="s">
        <v>75</v>
      </c>
      <c r="R21" s="94" t="s">
        <v>8</v>
      </c>
      <c r="S21" s="280">
        <f t="shared" si="0"/>
        <v>0</v>
      </c>
      <c r="U21" s="323"/>
      <c r="V21" s="324"/>
      <c r="W21" s="324"/>
      <c r="X21" s="324"/>
      <c r="Y21" s="324"/>
      <c r="Z21" s="325"/>
    </row>
    <row r="22" spans="1:26" s="18" customFormat="1" ht="12" x14ac:dyDescent="0.2">
      <c r="A22" s="301" t="s">
        <v>39</v>
      </c>
      <c r="B22" s="221"/>
      <c r="C22" s="225"/>
      <c r="D22" s="48" t="s">
        <v>32</v>
      </c>
      <c r="E22" s="145" t="s">
        <v>0</v>
      </c>
      <c r="F22" s="48">
        <f>IF(ISNA(VLOOKUP(B22,[1]Données!$S$3:$T$180,2,0)),0,(VLOOKUP(B22,[1]Données!$S$3:$T$180,2,0)))</f>
        <v>0</v>
      </c>
      <c r="G22" s="85" t="s">
        <v>137</v>
      </c>
      <c r="H22" s="119" t="s">
        <v>8</v>
      </c>
      <c r="I22" s="78">
        <f>C22*F22</f>
        <v>0</v>
      </c>
      <c r="J22" s="25"/>
      <c r="K22" s="89" t="s">
        <v>31</v>
      </c>
      <c r="L22" s="235"/>
      <c r="M22" s="90">
        <f>IF(ISNA(VLOOKUP(L22,[1]Données!$E$2:$F$180,2,0)),0,(VLOOKUP(L22,[1]Données!$E$2:$F$180,2,0)))</f>
        <v>0</v>
      </c>
      <c r="N22" s="127" t="s">
        <v>143</v>
      </c>
      <c r="O22" s="131" t="s">
        <v>0</v>
      </c>
      <c r="P22" s="231"/>
      <c r="Q22" s="91" t="s">
        <v>75</v>
      </c>
      <c r="R22" s="91" t="s">
        <v>8</v>
      </c>
      <c r="S22" s="279">
        <f t="shared" si="0"/>
        <v>0</v>
      </c>
      <c r="U22" s="323"/>
      <c r="V22" s="324"/>
      <c r="W22" s="324"/>
      <c r="X22" s="324"/>
      <c r="Y22" s="324"/>
      <c r="Z22" s="325"/>
    </row>
    <row r="23" spans="1:26" s="18" customFormat="1" ht="12.75" customHeight="1" x14ac:dyDescent="0.2">
      <c r="A23" s="156"/>
      <c r="B23" s="30"/>
      <c r="C23" s="31"/>
      <c r="D23" s="32"/>
      <c r="E23" s="33"/>
      <c r="F23" s="34"/>
      <c r="G23" s="30"/>
      <c r="H23" s="33"/>
      <c r="I23" s="306">
        <f>SUM(I19:I22)</f>
        <v>0</v>
      </c>
      <c r="J23" s="25"/>
      <c r="K23" s="92" t="s">
        <v>31</v>
      </c>
      <c r="L23" s="236"/>
      <c r="M23" s="93">
        <f>IF(ISNA(VLOOKUP(L23,[1]Données!$E$2:$F$180,2,0)),0,(VLOOKUP(L23,[1]Données!$E$2:$F$180,2,0)))</f>
        <v>0</v>
      </c>
      <c r="N23" s="128" t="s">
        <v>143</v>
      </c>
      <c r="O23" s="132" t="s">
        <v>0</v>
      </c>
      <c r="P23" s="232"/>
      <c r="Q23" s="94" t="s">
        <v>75</v>
      </c>
      <c r="R23" s="94" t="s">
        <v>8</v>
      </c>
      <c r="S23" s="280">
        <f t="shared" si="0"/>
        <v>0</v>
      </c>
      <c r="U23" s="323"/>
      <c r="V23" s="324"/>
      <c r="W23" s="324"/>
      <c r="X23" s="324"/>
      <c r="Y23" s="324"/>
      <c r="Z23" s="325"/>
    </row>
    <row r="24" spans="1:26" s="18" customFormat="1" ht="12" x14ac:dyDescent="0.2">
      <c r="A24" s="296"/>
      <c r="B24" s="102" t="s">
        <v>12</v>
      </c>
      <c r="C24" s="226"/>
      <c r="D24" s="49" t="s">
        <v>49</v>
      </c>
      <c r="E24" s="146" t="s">
        <v>0</v>
      </c>
      <c r="F24" s="61">
        <v>15</v>
      </c>
      <c r="G24" s="49" t="s">
        <v>74</v>
      </c>
      <c r="H24" s="120" t="s">
        <v>8</v>
      </c>
      <c r="I24" s="79">
        <f>C24*F24</f>
        <v>0</v>
      </c>
      <c r="J24" s="25"/>
      <c r="K24" s="89" t="s">
        <v>31</v>
      </c>
      <c r="L24" s="235"/>
      <c r="M24" s="90">
        <f>IF(ISNA(VLOOKUP(L24,[1]Données!$E$2:$F$180,2,0)),0,(VLOOKUP(L24,[1]Données!$E$2:$F$180,2,0)))</f>
        <v>0</v>
      </c>
      <c r="N24" s="127" t="s">
        <v>143</v>
      </c>
      <c r="O24" s="131" t="s">
        <v>0</v>
      </c>
      <c r="P24" s="231"/>
      <c r="Q24" s="91" t="s">
        <v>75</v>
      </c>
      <c r="R24" s="91" t="s">
        <v>8</v>
      </c>
      <c r="S24" s="279">
        <f t="shared" si="0"/>
        <v>0</v>
      </c>
      <c r="U24" s="323"/>
      <c r="V24" s="324"/>
      <c r="W24" s="324"/>
      <c r="X24" s="324"/>
      <c r="Y24" s="324"/>
      <c r="Z24" s="325"/>
    </row>
    <row r="25" spans="1:26" s="18" customFormat="1" ht="12" x14ac:dyDescent="0.2">
      <c r="A25" s="156"/>
      <c r="B25" s="103" t="s">
        <v>13</v>
      </c>
      <c r="C25" s="227"/>
      <c r="D25" s="42" t="s">
        <v>75</v>
      </c>
      <c r="E25" s="147" t="s">
        <v>0</v>
      </c>
      <c r="F25" s="62">
        <v>20</v>
      </c>
      <c r="G25" s="42" t="s">
        <v>76</v>
      </c>
      <c r="H25" s="121" t="s">
        <v>8</v>
      </c>
      <c r="I25" s="80">
        <f>C25*F25</f>
        <v>0</v>
      </c>
      <c r="J25" s="25"/>
      <c r="K25" s="92" t="s">
        <v>31</v>
      </c>
      <c r="L25" s="236"/>
      <c r="M25" s="93">
        <f>IF(ISNA(VLOOKUP(L25,[1]Données!$E$2:$F$180,2,0)),0,(VLOOKUP(L25,[1]Données!$E$2:$F$180,2,0)))</f>
        <v>0</v>
      </c>
      <c r="N25" s="128" t="s">
        <v>143</v>
      </c>
      <c r="O25" s="132" t="s">
        <v>0</v>
      </c>
      <c r="P25" s="232"/>
      <c r="Q25" s="94" t="s">
        <v>75</v>
      </c>
      <c r="R25" s="94" t="s">
        <v>8</v>
      </c>
      <c r="S25" s="280">
        <f t="shared" si="0"/>
        <v>0</v>
      </c>
      <c r="U25" s="323"/>
      <c r="V25" s="324"/>
      <c r="W25" s="324"/>
      <c r="X25" s="324"/>
      <c r="Y25" s="324"/>
      <c r="Z25" s="325"/>
    </row>
    <row r="26" spans="1:26" s="18" customFormat="1" ht="12" x14ac:dyDescent="0.2">
      <c r="A26" s="297" t="s">
        <v>72</v>
      </c>
      <c r="B26" s="104" t="s">
        <v>40</v>
      </c>
      <c r="C26" s="228"/>
      <c r="D26" s="43" t="s">
        <v>49</v>
      </c>
      <c r="E26" s="148" t="s">
        <v>0</v>
      </c>
      <c r="F26" s="63">
        <v>10</v>
      </c>
      <c r="G26" s="43" t="s">
        <v>74</v>
      </c>
      <c r="H26" s="122" t="s">
        <v>8</v>
      </c>
      <c r="I26" s="81">
        <f>C26*F26</f>
        <v>0</v>
      </c>
      <c r="J26" s="25"/>
      <c r="K26" s="89" t="s">
        <v>31</v>
      </c>
      <c r="L26" s="235"/>
      <c r="M26" s="90">
        <f>IF(ISNA(VLOOKUP(L26,[1]Données!$E$2:$F$180,2,0)),0,(VLOOKUP(L26,[1]Données!$E$2:$F$180,2,0)))</f>
        <v>0</v>
      </c>
      <c r="N26" s="127" t="s">
        <v>143</v>
      </c>
      <c r="O26" s="131" t="s">
        <v>0</v>
      </c>
      <c r="P26" s="231"/>
      <c r="Q26" s="91" t="s">
        <v>75</v>
      </c>
      <c r="R26" s="91" t="s">
        <v>8</v>
      </c>
      <c r="S26" s="279">
        <f t="shared" si="0"/>
        <v>0</v>
      </c>
      <c r="U26" s="323"/>
      <c r="V26" s="324"/>
      <c r="W26" s="324"/>
      <c r="X26" s="324"/>
      <c r="Y26" s="324"/>
      <c r="Z26" s="325"/>
    </row>
    <row r="27" spans="1:26" s="18" customFormat="1" ht="12" x14ac:dyDescent="0.2">
      <c r="A27" s="156"/>
      <c r="B27" s="103" t="s">
        <v>44</v>
      </c>
      <c r="C27" s="227"/>
      <c r="D27" s="42" t="s">
        <v>49</v>
      </c>
      <c r="E27" s="147" t="s">
        <v>0</v>
      </c>
      <c r="F27" s="62">
        <v>10</v>
      </c>
      <c r="G27" s="42" t="s">
        <v>74</v>
      </c>
      <c r="H27" s="121" t="s">
        <v>8</v>
      </c>
      <c r="I27" s="80">
        <f>C27*F27</f>
        <v>0</v>
      </c>
      <c r="J27" s="25"/>
      <c r="K27" s="92" t="s">
        <v>31</v>
      </c>
      <c r="L27" s="236"/>
      <c r="M27" s="93">
        <f>IF(ISNA(VLOOKUP(L27,[1]Données!$E$2:$F$180,2,0)),0,(VLOOKUP(L27,[1]Données!$E$2:$F$180,2,0)))</f>
        <v>0</v>
      </c>
      <c r="N27" s="128" t="s">
        <v>143</v>
      </c>
      <c r="O27" s="132" t="s">
        <v>0</v>
      </c>
      <c r="P27" s="232"/>
      <c r="Q27" s="94" t="s">
        <v>75</v>
      </c>
      <c r="R27" s="94" t="s">
        <v>8</v>
      </c>
      <c r="S27" s="280">
        <f t="shared" si="0"/>
        <v>0</v>
      </c>
      <c r="T27" s="22"/>
      <c r="U27" s="323"/>
      <c r="V27" s="324"/>
      <c r="W27" s="324"/>
      <c r="X27" s="324"/>
      <c r="Y27" s="324"/>
      <c r="Z27" s="325"/>
    </row>
    <row r="28" spans="1:26" s="18" customFormat="1" ht="12" x14ac:dyDescent="0.2">
      <c r="A28" s="298"/>
      <c r="B28" s="105" t="s">
        <v>71</v>
      </c>
      <c r="C28" s="229"/>
      <c r="D28" s="50" t="s">
        <v>75</v>
      </c>
      <c r="E28" s="149" t="s">
        <v>0</v>
      </c>
      <c r="F28" s="64">
        <v>100</v>
      </c>
      <c r="G28" s="50" t="s">
        <v>76</v>
      </c>
      <c r="H28" s="123" t="s">
        <v>8</v>
      </c>
      <c r="I28" s="82">
        <f>C28*F28</f>
        <v>0</v>
      </c>
      <c r="J28" s="25"/>
      <c r="K28" s="95" t="s">
        <v>31</v>
      </c>
      <c r="L28" s="237"/>
      <c r="M28" s="96">
        <f>IF(ISNA(VLOOKUP(L28,[1]Données!$E$2:$F$180,2,0)),0,(VLOOKUP(L28,[1]Données!$E$2:$F$180,2,0)))</f>
        <v>0</v>
      </c>
      <c r="N28" s="129" t="s">
        <v>143</v>
      </c>
      <c r="O28" s="133" t="s">
        <v>0</v>
      </c>
      <c r="P28" s="233"/>
      <c r="Q28" s="97" t="s">
        <v>75</v>
      </c>
      <c r="R28" s="97" t="s">
        <v>8</v>
      </c>
      <c r="S28" s="281">
        <f t="shared" si="0"/>
        <v>0</v>
      </c>
      <c r="T28" s="22"/>
      <c r="U28" s="326"/>
      <c r="V28" s="327"/>
      <c r="W28" s="327"/>
      <c r="X28" s="327"/>
      <c r="Y28" s="327"/>
      <c r="Z28" s="328"/>
    </row>
    <row r="29" spans="1:26" s="18" customFormat="1" ht="12" x14ac:dyDescent="0.2">
      <c r="A29" s="156"/>
      <c r="B29" s="37"/>
      <c r="C29" s="30"/>
      <c r="D29" s="30"/>
      <c r="E29" s="30"/>
      <c r="F29" s="32"/>
      <c r="G29" s="30"/>
      <c r="H29" s="30"/>
      <c r="I29" s="307">
        <f>SUM(I24:I28)</f>
        <v>0</v>
      </c>
      <c r="J29" s="25"/>
      <c r="N29" s="21"/>
      <c r="O29" s="21"/>
      <c r="P29" s="21"/>
      <c r="Q29" s="21"/>
      <c r="R29" s="21"/>
      <c r="S29" s="282"/>
      <c r="T29" s="26"/>
      <c r="U29" s="22"/>
      <c r="V29" s="22"/>
      <c r="W29" s="22"/>
      <c r="X29" s="22"/>
      <c r="Y29" s="21"/>
      <c r="Z29" s="21"/>
    </row>
    <row r="30" spans="1:26" s="18" customFormat="1" ht="12" x14ac:dyDescent="0.2">
      <c r="A30" s="156"/>
      <c r="E30" s="30"/>
      <c r="F30" s="32"/>
      <c r="G30" s="107" t="s">
        <v>144</v>
      </c>
      <c r="H30" s="106" t="s">
        <v>8</v>
      </c>
      <c r="I30" s="308">
        <f>I12+I18+I23+I29</f>
        <v>96000</v>
      </c>
      <c r="J30" s="25"/>
      <c r="L30" s="125"/>
      <c r="M30" s="37"/>
      <c r="N30" s="30"/>
      <c r="O30" s="30"/>
      <c r="P30" s="30"/>
      <c r="Q30" s="125" t="s">
        <v>131</v>
      </c>
      <c r="R30" s="33" t="s">
        <v>8</v>
      </c>
      <c r="S30" s="283">
        <f>SUM(S7:S28)</f>
        <v>0</v>
      </c>
      <c r="T30" s="26"/>
      <c r="U30" s="22"/>
      <c r="V30" s="22"/>
      <c r="W30" s="22"/>
      <c r="X30" s="22"/>
    </row>
    <row r="31" spans="1:26" s="18" customFormat="1" thickBot="1" x14ac:dyDescent="0.25">
      <c r="A31" s="270"/>
      <c r="E31" s="30"/>
      <c r="J31" s="25"/>
      <c r="K31" s="21"/>
      <c r="L31" s="21"/>
      <c r="M31" s="21"/>
      <c r="N31" s="21"/>
      <c r="O31" s="21"/>
      <c r="P31" s="21"/>
      <c r="Q31" s="21"/>
      <c r="R31" s="21"/>
      <c r="S31" s="282"/>
      <c r="T31" s="22"/>
      <c r="U31" s="22"/>
      <c r="V31" s="22"/>
      <c r="W31" s="22"/>
      <c r="X31" s="22"/>
    </row>
    <row r="32" spans="1:26" s="18" customFormat="1" ht="12.75" customHeight="1" thickBot="1" x14ac:dyDescent="0.25">
      <c r="A32" s="302"/>
      <c r="B32" s="199" t="s">
        <v>156</v>
      </c>
      <c r="C32" s="192" t="e">
        <f>C7/F3</f>
        <v>#DIV/0!</v>
      </c>
      <c r="D32" s="183" t="s">
        <v>154</v>
      </c>
      <c r="E32" s="30"/>
      <c r="F32" s="32"/>
      <c r="G32" s="30"/>
      <c r="H32" s="30"/>
      <c r="I32" s="30"/>
      <c r="J32" s="25"/>
      <c r="K32" s="159" t="s">
        <v>132</v>
      </c>
      <c r="L32" s="160"/>
      <c r="M32" s="157"/>
      <c r="N32" s="157"/>
      <c r="O32" s="157"/>
      <c r="P32" s="157"/>
      <c r="Q32" s="157"/>
      <c r="R32" s="157"/>
      <c r="S32" s="158"/>
      <c r="T32" s="22"/>
      <c r="U32" s="22"/>
      <c r="V32" s="22"/>
      <c r="W32" s="22"/>
      <c r="X32" s="22"/>
    </row>
    <row r="33" spans="1:24" s="18" customFormat="1" ht="12" x14ac:dyDescent="0.2">
      <c r="A33" s="303"/>
      <c r="B33" s="200" t="s">
        <v>157</v>
      </c>
      <c r="C33" s="193" t="e">
        <f>C8/F3</f>
        <v>#DIV/0!</v>
      </c>
      <c r="D33" s="183" t="s">
        <v>154</v>
      </c>
      <c r="E33" s="30"/>
      <c r="F33" s="32"/>
      <c r="G33" s="30"/>
      <c r="H33" s="30"/>
      <c r="I33" s="30"/>
      <c r="J33" s="25"/>
      <c r="K33" s="21"/>
      <c r="L33" s="21"/>
      <c r="M33" s="21"/>
      <c r="N33" s="21"/>
      <c r="O33" s="21"/>
      <c r="P33" s="21"/>
      <c r="Q33" s="21"/>
      <c r="R33" s="21"/>
      <c r="S33" s="282"/>
      <c r="T33" s="22"/>
      <c r="U33" s="22"/>
      <c r="V33" s="22"/>
      <c r="W33" s="22"/>
      <c r="X33" s="22"/>
    </row>
    <row r="34" spans="1:24" s="18" customFormat="1" ht="12" x14ac:dyDescent="0.2">
      <c r="A34" s="303"/>
      <c r="B34" s="201" t="s">
        <v>158</v>
      </c>
      <c r="C34" s="194" t="e">
        <f>C9/F3</f>
        <v>#DIV/0!</v>
      </c>
      <c r="D34" s="183" t="s">
        <v>154</v>
      </c>
      <c r="E34" s="21"/>
      <c r="F34" s="17"/>
      <c r="G34" s="21"/>
      <c r="H34" s="21"/>
      <c r="I34" s="21"/>
      <c r="J34" s="21"/>
      <c r="K34" s="162" t="s">
        <v>31</v>
      </c>
      <c r="L34" s="238"/>
      <c r="M34" s="238"/>
      <c r="N34" s="163" t="s">
        <v>75</v>
      </c>
      <c r="O34" s="163" t="s">
        <v>0</v>
      </c>
      <c r="P34" s="242"/>
      <c r="Q34" s="170" t="s">
        <v>143</v>
      </c>
      <c r="R34" s="185" t="s">
        <v>8</v>
      </c>
      <c r="S34" s="284">
        <f>P34*M34</f>
        <v>0</v>
      </c>
      <c r="T34" s="22"/>
      <c r="U34" s="22"/>
      <c r="V34" s="22"/>
      <c r="W34" s="22"/>
      <c r="X34" s="22"/>
    </row>
    <row r="35" spans="1:24" s="18" customFormat="1" ht="12" x14ac:dyDescent="0.2">
      <c r="A35" s="303"/>
      <c r="E35" s="21"/>
      <c r="F35" s="17"/>
      <c r="G35" s="21"/>
      <c r="H35" s="21"/>
      <c r="I35" s="21"/>
      <c r="J35" s="21"/>
      <c r="K35" s="164" t="s">
        <v>31</v>
      </c>
      <c r="L35" s="239"/>
      <c r="M35" s="239"/>
      <c r="N35" s="165" t="s">
        <v>75</v>
      </c>
      <c r="O35" s="165" t="s">
        <v>0</v>
      </c>
      <c r="P35" s="243"/>
      <c r="Q35" s="165" t="s">
        <v>143</v>
      </c>
      <c r="R35" s="186" t="s">
        <v>8</v>
      </c>
      <c r="S35" s="285">
        <f>M35*P35</f>
        <v>0</v>
      </c>
      <c r="T35" s="22"/>
      <c r="U35" s="22"/>
      <c r="V35" s="22"/>
      <c r="W35" s="22"/>
      <c r="X35" s="22"/>
    </row>
    <row r="36" spans="1:24" s="18" customFormat="1" ht="12" x14ac:dyDescent="0.2">
      <c r="A36" s="303"/>
      <c r="B36" s="202" t="s">
        <v>10</v>
      </c>
      <c r="C36" s="195" t="e">
        <f>I10/F3</f>
        <v>#DIV/0!</v>
      </c>
      <c r="D36" s="183" t="s">
        <v>139</v>
      </c>
      <c r="E36" s="21"/>
      <c r="F36" s="17"/>
      <c r="G36" s="21"/>
      <c r="H36" s="21"/>
      <c r="I36" s="21"/>
      <c r="J36" s="21"/>
      <c r="K36" s="166" t="s">
        <v>31</v>
      </c>
      <c r="L36" s="240"/>
      <c r="M36" s="240"/>
      <c r="N36" s="167" t="s">
        <v>75</v>
      </c>
      <c r="O36" s="167" t="s">
        <v>0</v>
      </c>
      <c r="P36" s="244"/>
      <c r="Q36" s="167" t="s">
        <v>143</v>
      </c>
      <c r="R36" s="187" t="s">
        <v>8</v>
      </c>
      <c r="S36" s="284">
        <f>P36*M36</f>
        <v>0</v>
      </c>
      <c r="T36" s="22"/>
      <c r="U36" s="22"/>
      <c r="V36" s="22"/>
      <c r="W36" s="22"/>
      <c r="X36" s="22"/>
    </row>
    <row r="37" spans="1:24" s="18" customFormat="1" ht="12" x14ac:dyDescent="0.2">
      <c r="A37" s="304" t="s">
        <v>73</v>
      </c>
      <c r="B37" s="203" t="s">
        <v>155</v>
      </c>
      <c r="C37" s="196" t="e">
        <f>(I13+I14+I15+I16+I17)/F3</f>
        <v>#DIV/0!</v>
      </c>
      <c r="D37" s="183" t="s">
        <v>139</v>
      </c>
      <c r="E37" s="21"/>
      <c r="F37" s="17"/>
      <c r="G37" s="21"/>
      <c r="H37" s="21"/>
      <c r="I37" s="21"/>
      <c r="J37" s="21"/>
      <c r="K37" s="164" t="s">
        <v>31</v>
      </c>
      <c r="L37" s="239"/>
      <c r="M37" s="239"/>
      <c r="N37" s="165" t="s">
        <v>75</v>
      </c>
      <c r="O37" s="165" t="s">
        <v>0</v>
      </c>
      <c r="P37" s="243"/>
      <c r="Q37" s="165" t="s">
        <v>143</v>
      </c>
      <c r="R37" s="186" t="s">
        <v>8</v>
      </c>
      <c r="S37" s="285">
        <f>M37*P37</f>
        <v>0</v>
      </c>
    </row>
    <row r="38" spans="1:24" s="18" customFormat="1" ht="12" x14ac:dyDescent="0.2">
      <c r="A38" s="303"/>
      <c r="B38" s="200" t="s">
        <v>46</v>
      </c>
      <c r="C38" s="197" t="e">
        <f>C11/F3</f>
        <v>#DIV/0!</v>
      </c>
      <c r="D38" s="183" t="s">
        <v>139</v>
      </c>
      <c r="E38" s="21"/>
      <c r="F38" s="17"/>
      <c r="G38" s="21"/>
      <c r="H38" s="21"/>
      <c r="I38" s="21"/>
      <c r="J38" s="21"/>
      <c r="K38" s="166" t="s">
        <v>31</v>
      </c>
      <c r="L38" s="240"/>
      <c r="M38" s="240"/>
      <c r="N38" s="167" t="s">
        <v>75</v>
      </c>
      <c r="O38" s="167" t="s">
        <v>0</v>
      </c>
      <c r="P38" s="244"/>
      <c r="Q38" s="167" t="s">
        <v>143</v>
      </c>
      <c r="R38" s="187" t="s">
        <v>8</v>
      </c>
      <c r="S38" s="284">
        <f>P38*M38</f>
        <v>0</v>
      </c>
    </row>
    <row r="39" spans="1:24" s="18" customFormat="1" ht="12" x14ac:dyDescent="0.2">
      <c r="A39" s="303"/>
      <c r="B39" s="200" t="s">
        <v>160</v>
      </c>
      <c r="C39" s="197" t="e">
        <f>(I19+I20+I21+I22)/F3</f>
        <v>#DIV/0!</v>
      </c>
      <c r="D39" s="183" t="s">
        <v>139</v>
      </c>
      <c r="E39" s="21"/>
      <c r="F39" s="17"/>
      <c r="G39" s="21"/>
      <c r="H39" s="21"/>
      <c r="I39" s="21"/>
      <c r="J39" s="21"/>
      <c r="K39" s="164" t="s">
        <v>31</v>
      </c>
      <c r="L39" s="239"/>
      <c r="M39" s="239"/>
      <c r="N39" s="165" t="s">
        <v>75</v>
      </c>
      <c r="O39" s="165" t="s">
        <v>0</v>
      </c>
      <c r="P39" s="243"/>
      <c r="Q39" s="165" t="s">
        <v>143</v>
      </c>
      <c r="R39" s="186" t="s">
        <v>8</v>
      </c>
      <c r="S39" s="285">
        <f>M39*P39</f>
        <v>0</v>
      </c>
    </row>
    <row r="40" spans="1:24" s="18" customFormat="1" ht="12" x14ac:dyDescent="0.2">
      <c r="A40" s="303"/>
      <c r="B40" s="203" t="s">
        <v>159</v>
      </c>
      <c r="C40" s="196" t="e">
        <f>S30/F3</f>
        <v>#DIV/0!</v>
      </c>
      <c r="D40" s="183" t="s">
        <v>139</v>
      </c>
      <c r="E40" s="21"/>
      <c r="F40" s="17"/>
      <c r="G40" s="21"/>
      <c r="H40" s="21"/>
      <c r="I40" s="21"/>
      <c r="J40" s="21"/>
      <c r="K40" s="166" t="s">
        <v>31</v>
      </c>
      <c r="L40" s="240"/>
      <c r="M40" s="240"/>
      <c r="N40" s="167" t="s">
        <v>75</v>
      </c>
      <c r="O40" s="167" t="s">
        <v>0</v>
      </c>
      <c r="P40" s="244"/>
      <c r="Q40" s="167" t="s">
        <v>143</v>
      </c>
      <c r="R40" s="187" t="s">
        <v>8</v>
      </c>
      <c r="S40" s="284">
        <f>P40*M40</f>
        <v>0</v>
      </c>
    </row>
    <row r="41" spans="1:24" s="18" customFormat="1" ht="12" x14ac:dyDescent="0.2">
      <c r="A41" s="303"/>
      <c r="B41" s="200" t="s">
        <v>161</v>
      </c>
      <c r="C41" s="197" t="e">
        <f>(I24+I25+I26+I27+I28)/F3</f>
        <v>#DIV/0!</v>
      </c>
      <c r="D41" s="183" t="s">
        <v>139</v>
      </c>
      <c r="E41" s="21"/>
      <c r="F41" s="17"/>
      <c r="G41" s="21"/>
      <c r="H41" s="21"/>
      <c r="I41" s="21"/>
      <c r="J41" s="21"/>
      <c r="K41" s="164" t="s">
        <v>31</v>
      </c>
      <c r="L41" s="239"/>
      <c r="M41" s="239"/>
      <c r="N41" s="165" t="s">
        <v>75</v>
      </c>
      <c r="O41" s="165" t="s">
        <v>0</v>
      </c>
      <c r="P41" s="243"/>
      <c r="Q41" s="165" t="s">
        <v>143</v>
      </c>
      <c r="R41" s="186" t="s">
        <v>8</v>
      </c>
      <c r="S41" s="285">
        <f>M41*P41</f>
        <v>0</v>
      </c>
    </row>
    <row r="42" spans="1:24" s="18" customFormat="1" ht="12" x14ac:dyDescent="0.2">
      <c r="A42" s="305"/>
      <c r="B42" s="204" t="s">
        <v>162</v>
      </c>
      <c r="C42" s="198" t="e">
        <f>S54/F3</f>
        <v>#DIV/0!</v>
      </c>
      <c r="D42" s="183" t="s">
        <v>139</v>
      </c>
      <c r="E42" s="21"/>
      <c r="F42" s="17"/>
      <c r="G42" s="21"/>
      <c r="H42" s="21"/>
      <c r="I42" s="21"/>
      <c r="J42" s="21"/>
      <c r="K42" s="166" t="s">
        <v>31</v>
      </c>
      <c r="L42" s="240"/>
      <c r="M42" s="240"/>
      <c r="N42" s="167" t="s">
        <v>75</v>
      </c>
      <c r="O42" s="167" t="s">
        <v>0</v>
      </c>
      <c r="P42" s="244"/>
      <c r="Q42" s="167" t="s">
        <v>143</v>
      </c>
      <c r="R42" s="187" t="s">
        <v>8</v>
      </c>
      <c r="S42" s="284">
        <f>P42*M42</f>
        <v>0</v>
      </c>
    </row>
    <row r="43" spans="1:24" s="18" customFormat="1" ht="12" x14ac:dyDescent="0.2">
      <c r="A43" s="156"/>
      <c r="E43" s="21"/>
      <c r="F43" s="17"/>
      <c r="G43" s="21"/>
      <c r="H43" s="21"/>
      <c r="I43" s="21"/>
      <c r="J43" s="21"/>
      <c r="K43" s="168" t="s">
        <v>31</v>
      </c>
      <c r="L43" s="241"/>
      <c r="M43" s="241"/>
      <c r="N43" s="169" t="s">
        <v>75</v>
      </c>
      <c r="O43" s="169" t="s">
        <v>0</v>
      </c>
      <c r="P43" s="245"/>
      <c r="Q43" s="169" t="s">
        <v>143</v>
      </c>
      <c r="R43" s="188" t="s">
        <v>8</v>
      </c>
      <c r="S43" s="285">
        <f>M43*P43</f>
        <v>0</v>
      </c>
    </row>
    <row r="44" spans="1:24" s="18" customFormat="1" ht="12" x14ac:dyDescent="0.2">
      <c r="A44" s="270"/>
      <c r="C44" s="161"/>
      <c r="D44" s="21"/>
      <c r="E44" s="21"/>
      <c r="F44" s="17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189"/>
      <c r="S44" s="307">
        <f>SUM(S34:S43)</f>
        <v>0</v>
      </c>
    </row>
    <row r="45" spans="1:24" s="18" customFormat="1" thickBot="1" x14ac:dyDescent="0.25">
      <c r="A45" s="270"/>
      <c r="C45" s="161"/>
      <c r="D45" s="21"/>
      <c r="E45" s="21"/>
      <c r="F45" s="17"/>
      <c r="G45" s="21"/>
      <c r="H45" s="21"/>
      <c r="I45" s="21"/>
      <c r="J45" s="21"/>
      <c r="K45" s="21"/>
      <c r="L45" s="257" t="s">
        <v>11</v>
      </c>
      <c r="M45" s="238"/>
      <c r="N45" s="163" t="s">
        <v>32</v>
      </c>
      <c r="O45" s="163" t="s">
        <v>0</v>
      </c>
      <c r="P45" s="242">
        <v>48</v>
      </c>
      <c r="Q45" s="170" t="s">
        <v>137</v>
      </c>
      <c r="R45" s="185" t="s">
        <v>8</v>
      </c>
      <c r="S45" s="284">
        <f>M45*P45</f>
        <v>0</v>
      </c>
    </row>
    <row r="46" spans="1:24" s="18" customFormat="1" ht="12" x14ac:dyDescent="0.2">
      <c r="A46" s="272" t="s">
        <v>163</v>
      </c>
      <c r="B46" s="264">
        <f>(I30+S30+S54)*1.5%</f>
        <v>1440</v>
      </c>
      <c r="C46" s="107"/>
      <c r="D46" s="124"/>
      <c r="G46" s="21"/>
      <c r="H46" s="21"/>
      <c r="I46" s="21"/>
      <c r="J46" s="21"/>
      <c r="K46" s="256"/>
      <c r="L46" s="259" t="s">
        <v>38</v>
      </c>
      <c r="M46" s="239"/>
      <c r="N46" s="165" t="s">
        <v>32</v>
      </c>
      <c r="O46" s="165" t="s">
        <v>0</v>
      </c>
      <c r="P46" s="243">
        <v>48</v>
      </c>
      <c r="Q46" s="165" t="s">
        <v>137</v>
      </c>
      <c r="R46" s="186" t="s">
        <v>8</v>
      </c>
      <c r="S46" s="285">
        <f>M46*P46</f>
        <v>0</v>
      </c>
    </row>
    <row r="47" spans="1:24" s="18" customFormat="1" ht="12" x14ac:dyDescent="0.2">
      <c r="A47" s="265"/>
      <c r="B47" s="266"/>
      <c r="C47" s="190"/>
      <c r="D47" s="190"/>
      <c r="E47" s="261"/>
      <c r="F47" s="262"/>
      <c r="G47" s="21"/>
      <c r="H47" s="21"/>
      <c r="I47" s="21"/>
      <c r="J47" s="21"/>
      <c r="K47" s="21"/>
      <c r="L47" s="313" t="s">
        <v>35</v>
      </c>
      <c r="M47" s="314"/>
      <c r="N47" s="315" t="s">
        <v>32</v>
      </c>
      <c r="O47" s="315" t="s">
        <v>0</v>
      </c>
      <c r="P47" s="316">
        <v>48</v>
      </c>
      <c r="Q47" s="315" t="s">
        <v>137</v>
      </c>
      <c r="R47" s="317" t="s">
        <v>8</v>
      </c>
      <c r="S47" s="318">
        <f>M47*P47</f>
        <v>0</v>
      </c>
    </row>
    <row r="48" spans="1:24" s="18" customFormat="1" ht="12" x14ac:dyDescent="0.2">
      <c r="A48" s="268" t="s">
        <v>164</v>
      </c>
      <c r="B48" s="267">
        <f>I30+S30+S54+B46</f>
        <v>97440</v>
      </c>
      <c r="C48" s="184"/>
      <c r="D48" s="191"/>
      <c r="G48" s="21"/>
      <c r="S48" s="312">
        <f>SUM(S45:S47)</f>
        <v>0</v>
      </c>
    </row>
    <row r="49" spans="1:20" s="18" customFormat="1" ht="12" x14ac:dyDescent="0.2">
      <c r="A49" s="268"/>
      <c r="B49" s="269"/>
      <c r="C49" s="190"/>
      <c r="D49" s="190"/>
      <c r="E49" s="190"/>
      <c r="F49" s="263"/>
      <c r="K49" s="254" t="s">
        <v>122</v>
      </c>
      <c r="L49" s="257"/>
      <c r="M49" s="238"/>
      <c r="N49" s="238" t="s">
        <v>48</v>
      </c>
      <c r="O49" s="238" t="s">
        <v>0</v>
      </c>
      <c r="P49" s="242">
        <f>IF(ISNA(VLOOKUP(L49,[1]Données!$K$3:$L$180,2,0)),0,(VLOOKUP(L49,[1]Données!$K$3:$L$180,2,0)))</f>
        <v>0</v>
      </c>
      <c r="Q49" s="238" t="s">
        <v>140</v>
      </c>
      <c r="R49" s="238" t="s">
        <v>8</v>
      </c>
      <c r="S49" s="286">
        <f>M49*P49</f>
        <v>0</v>
      </c>
    </row>
    <row r="50" spans="1:20" s="18" customFormat="1" ht="12" x14ac:dyDescent="0.2">
      <c r="A50" s="268" t="s">
        <v>166</v>
      </c>
      <c r="B50" s="269">
        <v>0</v>
      </c>
      <c r="C50" s="190"/>
      <c r="D50" s="191"/>
      <c r="K50" s="255" t="s">
        <v>36</v>
      </c>
      <c r="L50" s="259"/>
      <c r="M50" s="239"/>
      <c r="N50" s="239" t="s">
        <v>48</v>
      </c>
      <c r="O50" s="239" t="s">
        <v>0</v>
      </c>
      <c r="P50" s="243">
        <f>IF(ISNA(VLOOKUP(L50,[1]Données!$M$3:$N$180,2,0)),0,(VLOOKUP(L50,[1]Données!$M$3:$N$180,2,0)))</f>
        <v>0</v>
      </c>
      <c r="Q50" s="239" t="s">
        <v>140</v>
      </c>
      <c r="R50" s="239" t="s">
        <v>8</v>
      </c>
      <c r="S50" s="288">
        <f>M50*P50</f>
        <v>0</v>
      </c>
    </row>
    <row r="51" spans="1:20" s="18" customFormat="1" ht="12" x14ac:dyDescent="0.2">
      <c r="A51" s="268"/>
      <c r="B51" s="269"/>
      <c r="C51" s="190"/>
      <c r="D51" s="190"/>
      <c r="E51" s="190"/>
      <c r="F51" s="263"/>
      <c r="K51" s="254" t="s">
        <v>37</v>
      </c>
      <c r="L51" s="260"/>
      <c r="M51" s="240"/>
      <c r="N51" s="240" t="s">
        <v>48</v>
      </c>
      <c r="O51" s="240" t="s">
        <v>0</v>
      </c>
      <c r="P51" s="244">
        <f>IF(ISNA(VLOOKUP(L51,[1]Données!$P$3:$Q$180,2,0)),0,(VLOOKUP(L51,[1]Données!$P$3:$Q$180,2,0)))</f>
        <v>0</v>
      </c>
      <c r="Q51" s="240" t="s">
        <v>140</v>
      </c>
      <c r="R51" s="240" t="s">
        <v>8</v>
      </c>
      <c r="S51" s="289">
        <f>M51*P51</f>
        <v>0</v>
      </c>
    </row>
    <row r="52" spans="1:20" s="18" customFormat="1" thickBot="1" x14ac:dyDescent="0.25">
      <c r="A52" s="273" t="s">
        <v>165</v>
      </c>
      <c r="B52" s="271">
        <f>B48*B50</f>
        <v>0</v>
      </c>
      <c r="C52" s="190"/>
      <c r="D52" s="190"/>
      <c r="E52" s="190"/>
      <c r="F52" s="263"/>
      <c r="K52" s="254" t="s">
        <v>39</v>
      </c>
      <c r="L52" s="258"/>
      <c r="M52" s="241"/>
      <c r="N52" s="241" t="s">
        <v>48</v>
      </c>
      <c r="O52" s="241" t="s">
        <v>0</v>
      </c>
      <c r="P52" s="245">
        <f>IF(ISNA(VLOOKUP(L52,[1]Données!$M$3:$N$180,2,0)),0,(VLOOKUP(L52,[1]Données!$M$3:$N$180,2,0)))</f>
        <v>0</v>
      </c>
      <c r="Q52" s="241" t="s">
        <v>140</v>
      </c>
      <c r="R52" s="241" t="s">
        <v>8</v>
      </c>
      <c r="S52" s="287">
        <f>M52*P52</f>
        <v>0</v>
      </c>
    </row>
    <row r="53" spans="1:20" s="18" customFormat="1" ht="12" x14ac:dyDescent="0.2">
      <c r="A53" s="156"/>
      <c r="F53" s="23"/>
      <c r="S53" s="307">
        <f>SUM(S49:S52)</f>
        <v>0</v>
      </c>
    </row>
    <row r="54" spans="1:20" s="18" customFormat="1" thickBot="1" x14ac:dyDescent="0.25">
      <c r="A54" s="175"/>
      <c r="B54" s="290"/>
      <c r="C54" s="290"/>
      <c r="D54" s="290"/>
      <c r="E54" s="290"/>
      <c r="F54" s="291"/>
      <c r="G54" s="290"/>
      <c r="H54" s="290"/>
      <c r="I54" s="290"/>
      <c r="J54" s="290"/>
      <c r="K54" s="290"/>
      <c r="L54" s="290"/>
      <c r="M54" s="292"/>
      <c r="N54" s="292"/>
      <c r="O54" s="292"/>
      <c r="P54" s="292"/>
      <c r="Q54" s="293" t="s">
        <v>146</v>
      </c>
      <c r="R54" s="294" t="s">
        <v>8</v>
      </c>
      <c r="S54" s="295">
        <f>S44+S48+S53</f>
        <v>0</v>
      </c>
      <c r="T54" s="190"/>
    </row>
    <row r="55" spans="1:20" s="18" customFormat="1" ht="12" x14ac:dyDescent="0.2">
      <c r="A55" s="51"/>
      <c r="F55" s="23"/>
    </row>
    <row r="56" spans="1:20" s="18" customFormat="1" ht="12" x14ac:dyDescent="0.2">
      <c r="A56" s="51"/>
      <c r="F56" s="23"/>
    </row>
    <row r="57" spans="1:20" s="18" customFormat="1" ht="12" x14ac:dyDescent="0.2">
      <c r="A57" s="51"/>
      <c r="F57" s="23"/>
    </row>
    <row r="58" spans="1:20" s="18" customFormat="1" ht="12" x14ac:dyDescent="0.2">
      <c r="A58" s="51"/>
      <c r="F58" s="23"/>
    </row>
    <row r="59" spans="1:20" s="18" customFormat="1" ht="12" x14ac:dyDescent="0.2">
      <c r="A59" s="51"/>
      <c r="F59" s="23"/>
    </row>
    <row r="60" spans="1:20" s="18" customFormat="1" ht="12" x14ac:dyDescent="0.2">
      <c r="A60" s="51"/>
      <c r="F60" s="23"/>
    </row>
    <row r="61" spans="1:20" s="18" customFormat="1" ht="12" x14ac:dyDescent="0.2">
      <c r="A61" s="51"/>
      <c r="F61" s="23"/>
    </row>
    <row r="62" spans="1:20" s="18" customFormat="1" ht="12" x14ac:dyDescent="0.2">
      <c r="A62" s="51"/>
      <c r="F62" s="23"/>
      <c r="M62" s="190"/>
      <c r="N62" s="190"/>
      <c r="O62" s="190"/>
    </row>
    <row r="63" spans="1:20" s="18" customFormat="1" ht="12" x14ac:dyDescent="0.2">
      <c r="A63" s="51"/>
      <c r="F63" s="23"/>
    </row>
    <row r="64" spans="1:20" s="18" customFormat="1" ht="12" x14ac:dyDescent="0.2">
      <c r="A64" s="51"/>
      <c r="F64" s="23"/>
    </row>
    <row r="65" spans="1:6" s="18" customFormat="1" ht="12" x14ac:dyDescent="0.2">
      <c r="A65" s="51"/>
      <c r="F65" s="23"/>
    </row>
    <row r="66" spans="1:6" s="18" customFormat="1" ht="12" x14ac:dyDescent="0.2">
      <c r="A66" s="51"/>
      <c r="F66" s="23"/>
    </row>
    <row r="67" spans="1:6" s="18" customFormat="1" ht="12" x14ac:dyDescent="0.2">
      <c r="A67" s="51"/>
      <c r="F67" s="23"/>
    </row>
    <row r="68" spans="1:6" s="18" customFormat="1" ht="12" x14ac:dyDescent="0.2">
      <c r="A68" s="51"/>
      <c r="F68" s="23"/>
    </row>
    <row r="69" spans="1:6" s="18" customFormat="1" ht="12" x14ac:dyDescent="0.2">
      <c r="A69" s="51"/>
      <c r="F69" s="23"/>
    </row>
    <row r="70" spans="1:6" s="18" customFormat="1" ht="12" x14ac:dyDescent="0.2">
      <c r="A70" s="51"/>
      <c r="F70" s="23"/>
    </row>
  </sheetData>
  <mergeCells count="1">
    <mergeCell ref="U6:Z28"/>
  </mergeCells>
  <dataValidations count="9">
    <dataValidation type="list" allowBlank="1" showInputMessage="1" showErrorMessage="1" sqref="B13:B17">
      <formula1>Vitrages</formula1>
    </dataValidation>
    <dataValidation type="list" allowBlank="1" showInputMessage="1" showErrorMessage="1" sqref="B20 L50 L52">
      <formula1>Nacelles</formula1>
    </dataValidation>
    <dataValidation type="list" allowBlank="1" showInputMessage="1" showErrorMessage="1" sqref="B21 L51">
      <formula1>Chariot</formula1>
    </dataValidation>
    <dataValidation type="list" allowBlank="1" showInputMessage="1" showErrorMessage="1" sqref="B22">
      <formula1>Grue</formula1>
    </dataValidation>
    <dataValidation type="list" allowBlank="1" showInputMessage="1" showErrorMessage="1" sqref="L7:L28">
      <formula1>Quincaillerie</formula1>
    </dataValidation>
    <dataValidation type="list" allowBlank="1" showInputMessage="1" showErrorMessage="1" sqref="L1">
      <formula1>Ouvrage</formula1>
    </dataValidation>
    <dataValidation type="list" allowBlank="1" showInputMessage="1" showErrorMessage="1" sqref="B3:B4">
      <formula1>Pose</formula1>
    </dataValidation>
    <dataValidation type="list" allowBlank="1" showInputMessage="1" showErrorMessage="1" sqref="B19 L49">
      <formula1>Echaffaudage</formula1>
    </dataValidation>
    <dataValidation type="list" allowBlank="1" showInputMessage="1" showErrorMessage="1" sqref="L34:L43">
      <formula1>Produits_complémentaires</formula1>
    </dataValidation>
  </dataValidations>
  <printOptions horizontalCentered="1" verticalCentered="1"/>
  <pageMargins left="0.39370078740157483" right="0.39370078740157483" top="0.31496062992125984" bottom="0.31496062992125984" header="0" footer="0.11811023622047245"/>
  <pageSetup paperSize="9" scale="86" orientation="landscape" r:id="rId1"/>
  <headerFooter alignWithMargins="0">
    <oddHeader xml:space="preserve">&amp;R&amp;G    </oddHeader>
    <oddFooter>&amp;L&amp;A - Fiche de déboursé de l'ouvrage</oddFooter>
  </headerFooter>
  <colBreaks count="1" manualBreakCount="1">
    <brk id="19" max="1048575" man="1"/>
  </colBreaks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AC70"/>
  <sheetViews>
    <sheetView zoomScaleNormal="100" workbookViewId="0">
      <selection activeCell="F3" sqref="F3"/>
    </sheetView>
  </sheetViews>
  <sheetFormatPr baseColWidth="10" defaultRowHeight="12.75" x14ac:dyDescent="0.2"/>
  <cols>
    <col min="1" max="1" width="13" style="51" customWidth="1"/>
    <col min="2" max="2" width="28.140625" style="15" customWidth="1"/>
    <col min="3" max="3" width="6.5703125" style="15" customWidth="1"/>
    <col min="4" max="4" width="3.140625" style="15" customWidth="1"/>
    <col min="5" max="5" width="3" style="15" customWidth="1"/>
    <col min="6" max="6" width="8.5703125" style="16" customWidth="1"/>
    <col min="7" max="7" width="4.140625" style="15" customWidth="1"/>
    <col min="8" max="8" width="2.5703125" style="15" customWidth="1"/>
    <col min="9" max="9" width="11.42578125" style="15" customWidth="1"/>
    <col min="10" max="10" width="2.7109375" style="15" customWidth="1"/>
    <col min="11" max="11" width="2.42578125" style="15" customWidth="1"/>
    <col min="12" max="12" width="24" style="15" customWidth="1"/>
    <col min="13" max="13" width="9" style="15" customWidth="1"/>
    <col min="14" max="14" width="2.28515625" style="15" customWidth="1"/>
    <col min="15" max="15" width="2.140625" style="15" customWidth="1"/>
    <col min="16" max="16" width="8.85546875" style="15" customWidth="1"/>
    <col min="17" max="17" width="2.7109375" style="15" customWidth="1"/>
    <col min="18" max="18" width="2.5703125" style="15" customWidth="1"/>
    <col min="19" max="19" width="10.7109375" style="15" customWidth="1"/>
    <col min="20" max="20" width="6.85546875" style="15" customWidth="1"/>
    <col min="21" max="16384" width="11.42578125" style="15"/>
  </cols>
  <sheetData>
    <row r="1" spans="1:29" s="51" customFormat="1" ht="12.75" customHeight="1" x14ac:dyDescent="0.2">
      <c r="A1" s="172" t="s">
        <v>45</v>
      </c>
      <c r="B1" s="246"/>
      <c r="C1" s="181"/>
      <c r="D1" s="172"/>
      <c r="E1" s="150" t="s">
        <v>148</v>
      </c>
      <c r="F1" s="249"/>
      <c r="G1" s="151" t="s">
        <v>151</v>
      </c>
      <c r="H1" s="178"/>
      <c r="I1" s="180" t="s">
        <v>152</v>
      </c>
      <c r="J1" s="178"/>
      <c r="K1" s="181"/>
      <c r="L1" s="251" t="s">
        <v>7</v>
      </c>
      <c r="S1" s="52"/>
    </row>
    <row r="2" spans="1:29" s="51" customFormat="1" ht="12.75" customHeight="1" x14ac:dyDescent="0.2">
      <c r="A2" s="173" t="s">
        <v>147</v>
      </c>
      <c r="B2" s="247"/>
      <c r="D2" s="173"/>
      <c r="E2" s="153" t="s">
        <v>149</v>
      </c>
      <c r="F2" s="250"/>
      <c r="G2" s="154" t="s">
        <v>151</v>
      </c>
      <c r="H2" s="152"/>
      <c r="I2" s="156" t="str">
        <f>IF(L1="Mur-rideau","Nb de nœud :","")</f>
        <v>Nb de nœud :</v>
      </c>
      <c r="J2" s="152"/>
      <c r="K2" s="52"/>
      <c r="L2" s="252"/>
      <c r="S2" s="52"/>
    </row>
    <row r="3" spans="1:29" s="51" customFormat="1" ht="12.75" customHeight="1" thickBot="1" x14ac:dyDescent="0.25">
      <c r="A3" s="174" t="s">
        <v>2</v>
      </c>
      <c r="B3" s="248"/>
      <c r="D3" s="175"/>
      <c r="E3" s="176" t="s">
        <v>150</v>
      </c>
      <c r="F3" s="177">
        <f>(F1*F2)/1000000</f>
        <v>0</v>
      </c>
      <c r="G3" s="155" t="s">
        <v>9</v>
      </c>
      <c r="H3" s="152"/>
      <c r="I3" s="182" t="s">
        <v>153</v>
      </c>
      <c r="J3" s="179"/>
      <c r="K3" s="171"/>
      <c r="L3" s="253"/>
      <c r="S3" s="52"/>
    </row>
    <row r="4" spans="1:29" s="51" customFormat="1" ht="12.75" customHeight="1" thickBot="1" x14ac:dyDescent="0.25">
      <c r="A4" s="173"/>
      <c r="B4" s="153"/>
      <c r="D4" s="52"/>
      <c r="H4" s="152"/>
      <c r="I4" s="152"/>
      <c r="J4" s="152"/>
      <c r="K4" s="52"/>
      <c r="S4" s="52"/>
    </row>
    <row r="5" spans="1:29" s="51" customFormat="1" ht="12.75" customHeight="1" thickBot="1" x14ac:dyDescent="0.25">
      <c r="A5" s="156"/>
      <c r="B5" s="159" t="s">
        <v>1</v>
      </c>
      <c r="C5" s="160"/>
      <c r="D5" s="160"/>
      <c r="E5" s="160"/>
      <c r="F5" s="160"/>
      <c r="G5" s="160"/>
      <c r="H5" s="160"/>
      <c r="I5" s="276"/>
      <c r="J5" s="152"/>
      <c r="K5" s="159" t="s">
        <v>14</v>
      </c>
      <c r="L5" s="160"/>
      <c r="M5" s="157"/>
      <c r="N5" s="157"/>
      <c r="O5" s="157"/>
      <c r="P5" s="157"/>
      <c r="Q5" s="157"/>
      <c r="R5" s="157"/>
      <c r="S5" s="158"/>
      <c r="U5" s="159" t="s">
        <v>170</v>
      </c>
      <c r="V5" s="160"/>
      <c r="W5" s="157"/>
      <c r="X5" s="157"/>
      <c r="Y5" s="157"/>
      <c r="Z5" s="157"/>
      <c r="AA5" s="309"/>
      <c r="AB5" s="310"/>
      <c r="AC5" s="310"/>
    </row>
    <row r="6" spans="1:29" s="18" customFormat="1" ht="12" x14ac:dyDescent="0.2">
      <c r="A6" s="156"/>
      <c r="B6" s="274"/>
      <c r="C6" s="274"/>
      <c r="D6" s="275"/>
      <c r="E6" s="275"/>
      <c r="F6" s="274"/>
      <c r="G6" s="274"/>
      <c r="H6" s="274"/>
      <c r="I6" s="274"/>
      <c r="J6" s="19"/>
      <c r="K6" s="17"/>
      <c r="L6" s="21"/>
      <c r="M6" s="17"/>
      <c r="N6" s="17"/>
      <c r="O6" s="17"/>
      <c r="P6" s="17"/>
      <c r="Q6" s="17"/>
      <c r="R6" s="17"/>
      <c r="S6" s="277"/>
      <c r="U6" s="320"/>
      <c r="V6" s="321"/>
      <c r="W6" s="321"/>
      <c r="X6" s="321"/>
      <c r="Y6" s="321"/>
      <c r="Z6" s="322"/>
    </row>
    <row r="7" spans="1:29" s="18" customFormat="1" ht="12" x14ac:dyDescent="0.2">
      <c r="A7" s="296"/>
      <c r="B7" s="98" t="s">
        <v>11</v>
      </c>
      <c r="C7" s="205">
        <v>2000</v>
      </c>
      <c r="D7" s="27" t="s">
        <v>32</v>
      </c>
      <c r="E7" s="134" t="s">
        <v>0</v>
      </c>
      <c r="F7" s="53">
        <v>48</v>
      </c>
      <c r="G7" s="65" t="s">
        <v>137</v>
      </c>
      <c r="H7" s="108" t="s">
        <v>8</v>
      </c>
      <c r="I7" s="67">
        <f>C7*F7</f>
        <v>96000</v>
      </c>
      <c r="J7" s="24"/>
      <c r="K7" s="86" t="s">
        <v>31</v>
      </c>
      <c r="L7" s="234"/>
      <c r="M7" s="87">
        <f>IF(ISNA(VLOOKUP(L7,[1]Données!$E$2:$F$180,2,0)),0,(VLOOKUP(L7,[1]Données!$E$2:$F$180,2,0)))</f>
        <v>0</v>
      </c>
      <c r="N7" s="126" t="s">
        <v>143</v>
      </c>
      <c r="O7" s="130" t="s">
        <v>0</v>
      </c>
      <c r="P7" s="230"/>
      <c r="Q7" s="88" t="s">
        <v>75</v>
      </c>
      <c r="R7" s="88" t="s">
        <v>8</v>
      </c>
      <c r="S7" s="278">
        <f>M7*P7</f>
        <v>0</v>
      </c>
      <c r="T7" s="20"/>
      <c r="U7" s="323"/>
      <c r="V7" s="324"/>
      <c r="W7" s="324"/>
      <c r="X7" s="324"/>
      <c r="Y7" s="324"/>
      <c r="Z7" s="325"/>
    </row>
    <row r="8" spans="1:29" s="18" customFormat="1" ht="12" x14ac:dyDescent="0.2">
      <c r="A8" s="297" t="s">
        <v>128</v>
      </c>
      <c r="B8" s="99" t="s">
        <v>35</v>
      </c>
      <c r="C8" s="206"/>
      <c r="D8" s="28" t="s">
        <v>32</v>
      </c>
      <c r="E8" s="135" t="s">
        <v>0</v>
      </c>
      <c r="F8" s="54">
        <v>8</v>
      </c>
      <c r="G8" s="28" t="s">
        <v>137</v>
      </c>
      <c r="H8" s="109" t="s">
        <v>8</v>
      </c>
      <c r="I8" s="68">
        <f>C8*F8</f>
        <v>0</v>
      </c>
      <c r="J8" s="24"/>
      <c r="K8" s="89" t="s">
        <v>31</v>
      </c>
      <c r="L8" s="235"/>
      <c r="M8" s="90">
        <f>IF(ISNA(VLOOKUP(L8,[1]Données!$E$2:$F$180,2,0)),0,(VLOOKUP(L8,[1]Données!$E$2:$F$180,2,0)))</f>
        <v>0</v>
      </c>
      <c r="N8" s="127" t="s">
        <v>143</v>
      </c>
      <c r="O8" s="131" t="s">
        <v>0</v>
      </c>
      <c r="P8" s="231"/>
      <c r="Q8" s="91" t="s">
        <v>75</v>
      </c>
      <c r="R8" s="91" t="s">
        <v>8</v>
      </c>
      <c r="S8" s="279">
        <f t="shared" ref="S8:S28" si="0">M8*P8</f>
        <v>0</v>
      </c>
      <c r="U8" s="323"/>
      <c r="V8" s="324"/>
      <c r="W8" s="324"/>
      <c r="X8" s="324"/>
      <c r="Y8" s="324"/>
      <c r="Z8" s="325"/>
    </row>
    <row r="9" spans="1:29" s="18" customFormat="1" ht="12" x14ac:dyDescent="0.2">
      <c r="A9" s="297" t="s">
        <v>129</v>
      </c>
      <c r="B9" s="100" t="s">
        <v>38</v>
      </c>
      <c r="C9" s="207"/>
      <c r="D9" s="29" t="s">
        <v>32</v>
      </c>
      <c r="E9" s="136" t="s">
        <v>0</v>
      </c>
      <c r="F9" s="55">
        <v>34</v>
      </c>
      <c r="G9" s="29" t="s">
        <v>137</v>
      </c>
      <c r="H9" s="110" t="s">
        <v>8</v>
      </c>
      <c r="I9" s="69">
        <f>C9*F9</f>
        <v>0</v>
      </c>
      <c r="J9" s="25"/>
      <c r="K9" s="92" t="s">
        <v>31</v>
      </c>
      <c r="L9" s="236"/>
      <c r="M9" s="93">
        <f>IF(ISNA(VLOOKUP(L9,[1]Données!$E$2:$F$180,2,0)),0,(VLOOKUP(L9,[1]Données!$E$2:$F$180,2,0)))</f>
        <v>0</v>
      </c>
      <c r="N9" s="128" t="s">
        <v>143</v>
      </c>
      <c r="O9" s="132" t="s">
        <v>0</v>
      </c>
      <c r="P9" s="232"/>
      <c r="Q9" s="94" t="s">
        <v>75</v>
      </c>
      <c r="R9" s="94" t="s">
        <v>8</v>
      </c>
      <c r="S9" s="280">
        <f t="shared" si="0"/>
        <v>0</v>
      </c>
      <c r="U9" s="323"/>
      <c r="V9" s="324"/>
      <c r="W9" s="324"/>
      <c r="X9" s="324"/>
      <c r="Y9" s="324"/>
      <c r="Z9" s="325"/>
    </row>
    <row r="10" spans="1:29" s="18" customFormat="1" ht="12" x14ac:dyDescent="0.2">
      <c r="A10" s="297" t="s">
        <v>130</v>
      </c>
      <c r="B10" s="99" t="s">
        <v>10</v>
      </c>
      <c r="C10" s="28">
        <v>1</v>
      </c>
      <c r="D10" s="28" t="s">
        <v>47</v>
      </c>
      <c r="E10" s="135" t="s">
        <v>0</v>
      </c>
      <c r="F10" s="209"/>
      <c r="G10" s="66" t="s">
        <v>138</v>
      </c>
      <c r="H10" s="109" t="s">
        <v>8</v>
      </c>
      <c r="I10" s="68">
        <f>C10*F10</f>
        <v>0</v>
      </c>
      <c r="J10" s="25"/>
      <c r="K10" s="89" t="s">
        <v>31</v>
      </c>
      <c r="L10" s="235"/>
      <c r="M10" s="90">
        <f>IF(ISNA(VLOOKUP(L10,[1]Données!$E$2:$F$180,2,0)),0,(VLOOKUP(L10,[1]Données!$E$2:$F$180,2,0)))</f>
        <v>0</v>
      </c>
      <c r="N10" s="127" t="s">
        <v>143</v>
      </c>
      <c r="O10" s="131" t="s">
        <v>0</v>
      </c>
      <c r="P10" s="231"/>
      <c r="Q10" s="91" t="s">
        <v>75</v>
      </c>
      <c r="R10" s="91" t="s">
        <v>8</v>
      </c>
      <c r="S10" s="279">
        <f t="shared" si="0"/>
        <v>0</v>
      </c>
      <c r="U10" s="323"/>
      <c r="V10" s="324"/>
      <c r="W10" s="324"/>
      <c r="X10" s="324"/>
      <c r="Y10" s="324"/>
      <c r="Z10" s="325"/>
    </row>
    <row r="11" spans="1:29" s="18" customFormat="1" ht="12" x14ac:dyDescent="0.2">
      <c r="A11" s="298"/>
      <c r="B11" s="101" t="s">
        <v>46</v>
      </c>
      <c r="C11" s="208"/>
      <c r="D11" s="44" t="s">
        <v>9</v>
      </c>
      <c r="E11" s="137" t="s">
        <v>0</v>
      </c>
      <c r="F11" s="56"/>
      <c r="G11" s="83" t="s">
        <v>139</v>
      </c>
      <c r="H11" s="111" t="s">
        <v>8</v>
      </c>
      <c r="I11" s="70">
        <f>C11*F11</f>
        <v>0</v>
      </c>
      <c r="J11" s="25"/>
      <c r="K11" s="92" t="s">
        <v>31</v>
      </c>
      <c r="L11" s="236"/>
      <c r="M11" s="93">
        <f>IF(ISNA(VLOOKUP(L11,[1]Données!$E$2:$F$180,2,0)),0,(VLOOKUP(L11,[1]Données!$E$2:$F$180,2,0)))</f>
        <v>0</v>
      </c>
      <c r="N11" s="128" t="s">
        <v>143</v>
      </c>
      <c r="O11" s="132" t="s">
        <v>0</v>
      </c>
      <c r="P11" s="232"/>
      <c r="Q11" s="94" t="s">
        <v>75</v>
      </c>
      <c r="R11" s="94" t="s">
        <v>8</v>
      </c>
      <c r="S11" s="280">
        <f t="shared" si="0"/>
        <v>0</v>
      </c>
      <c r="U11" s="323"/>
      <c r="V11" s="324"/>
      <c r="W11" s="324"/>
      <c r="X11" s="324"/>
      <c r="Y11" s="324"/>
      <c r="Z11" s="325"/>
    </row>
    <row r="12" spans="1:29" s="18" customFormat="1" ht="12" x14ac:dyDescent="0.2">
      <c r="A12" s="156"/>
      <c r="B12" s="30"/>
      <c r="C12" s="31"/>
      <c r="D12" s="32"/>
      <c r="E12" s="33"/>
      <c r="F12" s="34"/>
      <c r="G12" s="30"/>
      <c r="H12" s="33"/>
      <c r="I12" s="311">
        <f>SUM(I7:I11)</f>
        <v>96000</v>
      </c>
      <c r="J12" s="25"/>
      <c r="K12" s="89" t="s">
        <v>31</v>
      </c>
      <c r="L12" s="235"/>
      <c r="M12" s="90">
        <f>IF(ISNA(VLOOKUP(L12,[1]Données!$E$2:$F$180,2,0)),0,(VLOOKUP(L12,[1]Données!$E$2:$F$180,2,0)))</f>
        <v>0</v>
      </c>
      <c r="N12" s="127" t="s">
        <v>143</v>
      </c>
      <c r="O12" s="131" t="s">
        <v>0</v>
      </c>
      <c r="P12" s="231"/>
      <c r="Q12" s="91" t="s">
        <v>75</v>
      </c>
      <c r="R12" s="91" t="s">
        <v>8</v>
      </c>
      <c r="S12" s="279">
        <f t="shared" si="0"/>
        <v>0</v>
      </c>
      <c r="U12" s="323"/>
      <c r="V12" s="324"/>
      <c r="W12" s="324"/>
      <c r="X12" s="324"/>
      <c r="Y12" s="324"/>
      <c r="Z12" s="325"/>
    </row>
    <row r="13" spans="1:29" s="18" customFormat="1" ht="12" x14ac:dyDescent="0.2">
      <c r="A13" s="296"/>
      <c r="B13" s="210"/>
      <c r="C13" s="214"/>
      <c r="D13" s="45" t="s">
        <v>9</v>
      </c>
      <c r="E13" s="138" t="s">
        <v>0</v>
      </c>
      <c r="F13" s="57">
        <f>IF(ISNA(VLOOKUP(B13,[1]Données!$V$2:$W$180,2,0)),0,(VLOOKUP(B13,[1]Données!$V$2:$W$180,2,0)))</f>
        <v>0</v>
      </c>
      <c r="G13" s="45" t="s">
        <v>139</v>
      </c>
      <c r="H13" s="112" t="s">
        <v>8</v>
      </c>
      <c r="I13" s="71">
        <f>C13*F13</f>
        <v>0</v>
      </c>
      <c r="J13" s="25"/>
      <c r="K13" s="92" t="s">
        <v>31</v>
      </c>
      <c r="L13" s="236"/>
      <c r="M13" s="93">
        <f>IF(ISNA(VLOOKUP(L13,[1]Données!$E$2:$F$180,2,0)),0,(VLOOKUP(L13,[1]Données!$E$2:$F$180,2,0)))</f>
        <v>0</v>
      </c>
      <c r="N13" s="128" t="s">
        <v>143</v>
      </c>
      <c r="O13" s="132" t="s">
        <v>0</v>
      </c>
      <c r="P13" s="232"/>
      <c r="Q13" s="94" t="s">
        <v>75</v>
      </c>
      <c r="R13" s="94" t="s">
        <v>8</v>
      </c>
      <c r="S13" s="280">
        <f t="shared" si="0"/>
        <v>0</v>
      </c>
      <c r="U13" s="323"/>
      <c r="V13" s="324"/>
      <c r="W13" s="324"/>
      <c r="X13" s="324"/>
      <c r="Y13" s="324"/>
      <c r="Z13" s="325"/>
    </row>
    <row r="14" spans="1:29" s="18" customFormat="1" ht="12" x14ac:dyDescent="0.2">
      <c r="A14" s="156"/>
      <c r="B14" s="211"/>
      <c r="C14" s="215"/>
      <c r="D14" s="35" t="s">
        <v>9</v>
      </c>
      <c r="E14" s="139" t="s">
        <v>0</v>
      </c>
      <c r="F14" s="58">
        <f>IF(ISNA(VLOOKUP(B14,[1]Données!$V$2:$W$180,2,0)),0,(VLOOKUP(B14,[1]Données!$V$2:$W$180,2,0)))</f>
        <v>0</v>
      </c>
      <c r="G14" s="35" t="s">
        <v>139</v>
      </c>
      <c r="H14" s="113" t="s">
        <v>8</v>
      </c>
      <c r="I14" s="72">
        <f>C14*F14</f>
        <v>0</v>
      </c>
      <c r="J14" s="25"/>
      <c r="K14" s="89" t="s">
        <v>31</v>
      </c>
      <c r="L14" s="235"/>
      <c r="M14" s="90">
        <f>IF(ISNA(VLOOKUP(L14,[1]Données!$E$2:$F$180,2,0)),0,(VLOOKUP(L14,[1]Données!$E$2:$F$180,2,0)))</f>
        <v>0</v>
      </c>
      <c r="N14" s="127" t="s">
        <v>143</v>
      </c>
      <c r="O14" s="131" t="s">
        <v>0</v>
      </c>
      <c r="P14" s="231"/>
      <c r="Q14" s="91" t="s">
        <v>75</v>
      </c>
      <c r="R14" s="91" t="s">
        <v>8</v>
      </c>
      <c r="S14" s="279">
        <f t="shared" si="0"/>
        <v>0</v>
      </c>
      <c r="U14" s="323"/>
      <c r="V14" s="324"/>
      <c r="W14" s="324"/>
      <c r="X14" s="324"/>
      <c r="Y14" s="324"/>
      <c r="Z14" s="325"/>
    </row>
    <row r="15" spans="1:29" s="18" customFormat="1" ht="12" x14ac:dyDescent="0.2">
      <c r="A15" s="297" t="s">
        <v>77</v>
      </c>
      <c r="B15" s="212"/>
      <c r="C15" s="216"/>
      <c r="D15" s="36" t="s">
        <v>9</v>
      </c>
      <c r="E15" s="140" t="s">
        <v>0</v>
      </c>
      <c r="F15" s="59">
        <f>IF(ISNA(VLOOKUP(B15,[1]Données!$V$2:$W$180,2,0)),0,(VLOOKUP(B15,[1]Données!$V$2:$W$180,2,0)))</f>
        <v>0</v>
      </c>
      <c r="G15" s="36" t="s">
        <v>139</v>
      </c>
      <c r="H15" s="114" t="s">
        <v>8</v>
      </c>
      <c r="I15" s="73">
        <f>C15*F15</f>
        <v>0</v>
      </c>
      <c r="J15" s="25"/>
      <c r="K15" s="92" t="s">
        <v>31</v>
      </c>
      <c r="L15" s="236"/>
      <c r="M15" s="93">
        <f>IF(ISNA(VLOOKUP(L15,[1]Données!$E$2:$F$180,2,0)),0,(VLOOKUP(L15,[1]Données!$E$2:$F$180,2,0)))</f>
        <v>0</v>
      </c>
      <c r="N15" s="128" t="s">
        <v>143</v>
      </c>
      <c r="O15" s="132" t="s">
        <v>0</v>
      </c>
      <c r="P15" s="232"/>
      <c r="Q15" s="94" t="s">
        <v>75</v>
      </c>
      <c r="R15" s="94" t="s">
        <v>8</v>
      </c>
      <c r="S15" s="280">
        <f t="shared" si="0"/>
        <v>0</v>
      </c>
      <c r="U15" s="323"/>
      <c r="V15" s="324"/>
      <c r="W15" s="324"/>
      <c r="X15" s="324"/>
      <c r="Y15" s="324"/>
      <c r="Z15" s="325"/>
    </row>
    <row r="16" spans="1:29" s="18" customFormat="1" ht="12" x14ac:dyDescent="0.2">
      <c r="A16" s="156"/>
      <c r="B16" s="211"/>
      <c r="C16" s="215"/>
      <c r="D16" s="35" t="s">
        <v>9</v>
      </c>
      <c r="E16" s="139" t="s">
        <v>0</v>
      </c>
      <c r="F16" s="58">
        <f>IF(ISNA(VLOOKUP(B16,[1]Données!$V$2:$W$180,2,0)),0,(VLOOKUP(B16,[1]Données!$V$2:$W$180,2,0)))</f>
        <v>0</v>
      </c>
      <c r="G16" s="35" t="s">
        <v>139</v>
      </c>
      <c r="H16" s="113" t="s">
        <v>8</v>
      </c>
      <c r="I16" s="72">
        <f>C16*F16</f>
        <v>0</v>
      </c>
      <c r="J16" s="25"/>
      <c r="K16" s="89" t="s">
        <v>31</v>
      </c>
      <c r="L16" s="235"/>
      <c r="M16" s="90">
        <f>IF(ISNA(VLOOKUP(L16,[1]Données!$E$2:$F$180,2,0)),0,(VLOOKUP(L16,[1]Données!$E$2:$F$180,2,0)))</f>
        <v>0</v>
      </c>
      <c r="N16" s="127" t="s">
        <v>143</v>
      </c>
      <c r="O16" s="131" t="s">
        <v>0</v>
      </c>
      <c r="P16" s="231"/>
      <c r="Q16" s="91" t="s">
        <v>75</v>
      </c>
      <c r="R16" s="91" t="s">
        <v>8</v>
      </c>
      <c r="S16" s="279">
        <f t="shared" si="0"/>
        <v>0</v>
      </c>
      <c r="U16" s="323"/>
      <c r="V16" s="324"/>
      <c r="W16" s="324"/>
      <c r="X16" s="324"/>
      <c r="Y16" s="324"/>
      <c r="Z16" s="325"/>
    </row>
    <row r="17" spans="1:26" s="18" customFormat="1" ht="12" x14ac:dyDescent="0.2">
      <c r="A17" s="298"/>
      <c r="B17" s="213"/>
      <c r="C17" s="217"/>
      <c r="D17" s="46" t="s">
        <v>9</v>
      </c>
      <c r="E17" s="141" t="s">
        <v>0</v>
      </c>
      <c r="F17" s="60">
        <f>IF(ISNA(VLOOKUP(B17,[1]Données!$V$2:$W$180,2,0)),0,(VLOOKUP(B17,[1]Données!$V$2:$W$180,2,0)))</f>
        <v>0</v>
      </c>
      <c r="G17" s="46" t="s">
        <v>139</v>
      </c>
      <c r="H17" s="115" t="s">
        <v>8</v>
      </c>
      <c r="I17" s="74">
        <f>C17*F17</f>
        <v>0</v>
      </c>
      <c r="J17" s="25"/>
      <c r="K17" s="92" t="s">
        <v>31</v>
      </c>
      <c r="L17" s="236"/>
      <c r="M17" s="93">
        <f>IF(ISNA(VLOOKUP(L17,[1]Données!$E$2:$F$180,2,0)),0,(VLOOKUP(L17,[1]Données!$E$2:$F$180,2,0)))</f>
        <v>0</v>
      </c>
      <c r="N17" s="128" t="s">
        <v>143</v>
      </c>
      <c r="O17" s="132" t="s">
        <v>0</v>
      </c>
      <c r="P17" s="232"/>
      <c r="Q17" s="94" t="s">
        <v>75</v>
      </c>
      <c r="R17" s="94" t="s">
        <v>8</v>
      </c>
      <c r="S17" s="280">
        <f t="shared" si="0"/>
        <v>0</v>
      </c>
      <c r="U17" s="323"/>
      <c r="V17" s="324"/>
      <c r="W17" s="324"/>
      <c r="X17" s="324"/>
      <c r="Y17" s="324"/>
      <c r="Z17" s="325"/>
    </row>
    <row r="18" spans="1:26" s="18" customFormat="1" ht="12" x14ac:dyDescent="0.2">
      <c r="A18" s="156"/>
      <c r="B18" s="37"/>
      <c r="C18" s="38"/>
      <c r="D18" s="39"/>
      <c r="E18" s="33"/>
      <c r="F18" s="34"/>
      <c r="G18" s="30"/>
      <c r="H18" s="33"/>
      <c r="I18" s="306">
        <f>SUM(I13:I17)</f>
        <v>0</v>
      </c>
      <c r="J18" s="25"/>
      <c r="K18" s="89" t="s">
        <v>31</v>
      </c>
      <c r="L18" s="235"/>
      <c r="M18" s="90">
        <f>IF(ISNA(VLOOKUP(L18,[1]Données!$E$2:$F$180,2,0)),0,(VLOOKUP(L18,[1]Données!$E$2:$F$180,2,0)))</f>
        <v>0</v>
      </c>
      <c r="N18" s="127" t="s">
        <v>143</v>
      </c>
      <c r="O18" s="131" t="s">
        <v>0</v>
      </c>
      <c r="P18" s="231"/>
      <c r="Q18" s="91" t="s">
        <v>75</v>
      </c>
      <c r="R18" s="91" t="s">
        <v>8</v>
      </c>
      <c r="S18" s="279">
        <f t="shared" si="0"/>
        <v>0</v>
      </c>
      <c r="U18" s="323"/>
      <c r="V18" s="324"/>
      <c r="W18" s="324"/>
      <c r="X18" s="324"/>
      <c r="Y18" s="324"/>
      <c r="Z18" s="325"/>
    </row>
    <row r="19" spans="1:26" s="18" customFormat="1" ht="12" x14ac:dyDescent="0.2">
      <c r="A19" s="299" t="s">
        <v>122</v>
      </c>
      <c r="B19" s="218"/>
      <c r="C19" s="222"/>
      <c r="D19" s="47" t="s">
        <v>48</v>
      </c>
      <c r="E19" s="142" t="s">
        <v>0</v>
      </c>
      <c r="F19" s="47">
        <f>IF(ISNA(VLOOKUP(B19,[1]Données!$K$3:$L$180,2,0)),0,(VLOOKUP(B19,[1]Données!$K$3:$L$180,2,0)))</f>
        <v>0</v>
      </c>
      <c r="G19" s="84" t="s">
        <v>140</v>
      </c>
      <c r="H19" s="116" t="s">
        <v>8</v>
      </c>
      <c r="I19" s="75">
        <f>C19*F19</f>
        <v>0</v>
      </c>
      <c r="J19" s="25"/>
      <c r="K19" s="92" t="s">
        <v>31</v>
      </c>
      <c r="L19" s="236"/>
      <c r="M19" s="93">
        <f>IF(ISNA(VLOOKUP(L19,[1]Données!$E$2:$F$180,2,0)),0,(VLOOKUP(L19,[1]Données!$E$2:$F$180,2,0)))</f>
        <v>0</v>
      </c>
      <c r="N19" s="128" t="s">
        <v>143</v>
      </c>
      <c r="O19" s="132" t="s">
        <v>0</v>
      </c>
      <c r="P19" s="232"/>
      <c r="Q19" s="94" t="s">
        <v>75</v>
      </c>
      <c r="R19" s="94" t="s">
        <v>8</v>
      </c>
      <c r="S19" s="280">
        <f t="shared" si="0"/>
        <v>0</v>
      </c>
      <c r="U19" s="323"/>
      <c r="V19" s="324"/>
      <c r="W19" s="324"/>
      <c r="X19" s="324"/>
      <c r="Y19" s="324"/>
      <c r="Z19" s="325"/>
    </row>
    <row r="20" spans="1:26" s="18" customFormat="1" ht="12" x14ac:dyDescent="0.2">
      <c r="A20" s="300" t="s">
        <v>36</v>
      </c>
      <c r="B20" s="219"/>
      <c r="C20" s="223"/>
      <c r="D20" s="40" t="s">
        <v>48</v>
      </c>
      <c r="E20" s="143" t="s">
        <v>0</v>
      </c>
      <c r="F20" s="40">
        <f>IF(ISNA(VLOOKUP(B20,[1]Données!$M$3:$N$180,2,0)),0,(VLOOKUP(B20,[1]Données!$M$3:$N$180,2,0)))</f>
        <v>0</v>
      </c>
      <c r="G20" s="40" t="s">
        <v>140</v>
      </c>
      <c r="H20" s="117" t="s">
        <v>8</v>
      </c>
      <c r="I20" s="76">
        <f>C20*F20</f>
        <v>0</v>
      </c>
      <c r="J20" s="25"/>
      <c r="K20" s="89" t="s">
        <v>31</v>
      </c>
      <c r="L20" s="235"/>
      <c r="M20" s="90">
        <f>IF(ISNA(VLOOKUP(L20,[1]Données!$E$2:$F$180,2,0)),0,(VLOOKUP(L20,[1]Données!$E$2:$F$180,2,0)))</f>
        <v>0</v>
      </c>
      <c r="N20" s="127" t="s">
        <v>143</v>
      </c>
      <c r="O20" s="131" t="s">
        <v>0</v>
      </c>
      <c r="P20" s="231"/>
      <c r="Q20" s="91" t="s">
        <v>75</v>
      </c>
      <c r="R20" s="91" t="s">
        <v>8</v>
      </c>
      <c r="S20" s="279">
        <f t="shared" si="0"/>
        <v>0</v>
      </c>
      <c r="U20" s="323"/>
      <c r="V20" s="324"/>
      <c r="W20" s="324"/>
      <c r="X20" s="324"/>
      <c r="Y20" s="324"/>
      <c r="Z20" s="325"/>
    </row>
    <row r="21" spans="1:26" s="18" customFormat="1" ht="12.75" customHeight="1" x14ac:dyDescent="0.2">
      <c r="A21" s="297" t="s">
        <v>37</v>
      </c>
      <c r="B21" s="220"/>
      <c r="C21" s="224"/>
      <c r="D21" s="41" t="s">
        <v>48</v>
      </c>
      <c r="E21" s="144" t="s">
        <v>0</v>
      </c>
      <c r="F21" s="41">
        <f>IF(ISNA(VLOOKUP(B21,[1]Données!$P$3:$Q$180,2,0)),0,(VLOOKUP(B21,[1]Données!$P$3:$Q$180,2,0)))</f>
        <v>0</v>
      </c>
      <c r="G21" s="41" t="s">
        <v>140</v>
      </c>
      <c r="H21" s="118" t="s">
        <v>8</v>
      </c>
      <c r="I21" s="77">
        <f>C21*F21</f>
        <v>0</v>
      </c>
      <c r="J21" s="25"/>
      <c r="K21" s="92" t="s">
        <v>31</v>
      </c>
      <c r="L21" s="236"/>
      <c r="M21" s="93">
        <f>IF(ISNA(VLOOKUP(L21,[1]Données!$E$2:$F$180,2,0)),0,(VLOOKUP(L21,[1]Données!$E$2:$F$180,2,0)))</f>
        <v>0</v>
      </c>
      <c r="N21" s="128" t="s">
        <v>143</v>
      </c>
      <c r="O21" s="132" t="s">
        <v>0</v>
      </c>
      <c r="P21" s="232"/>
      <c r="Q21" s="94" t="s">
        <v>75</v>
      </c>
      <c r="R21" s="94" t="s">
        <v>8</v>
      </c>
      <c r="S21" s="280">
        <f t="shared" si="0"/>
        <v>0</v>
      </c>
      <c r="U21" s="323"/>
      <c r="V21" s="324"/>
      <c r="W21" s="324"/>
      <c r="X21" s="324"/>
      <c r="Y21" s="324"/>
      <c r="Z21" s="325"/>
    </row>
    <row r="22" spans="1:26" s="18" customFormat="1" ht="12" x14ac:dyDescent="0.2">
      <c r="A22" s="301" t="s">
        <v>39</v>
      </c>
      <c r="B22" s="221"/>
      <c r="C22" s="225"/>
      <c r="D22" s="48" t="s">
        <v>32</v>
      </c>
      <c r="E22" s="145" t="s">
        <v>0</v>
      </c>
      <c r="F22" s="48">
        <f>IF(ISNA(VLOOKUP(B22,[1]Données!$S$3:$T$180,2,0)),0,(VLOOKUP(B22,[1]Données!$S$3:$T$180,2,0)))</f>
        <v>0</v>
      </c>
      <c r="G22" s="85" t="s">
        <v>137</v>
      </c>
      <c r="H22" s="119" t="s">
        <v>8</v>
      </c>
      <c r="I22" s="78">
        <f>C22*F22</f>
        <v>0</v>
      </c>
      <c r="J22" s="25"/>
      <c r="K22" s="89" t="s">
        <v>31</v>
      </c>
      <c r="L22" s="235"/>
      <c r="M22" s="90">
        <f>IF(ISNA(VLOOKUP(L22,[1]Données!$E$2:$F$180,2,0)),0,(VLOOKUP(L22,[1]Données!$E$2:$F$180,2,0)))</f>
        <v>0</v>
      </c>
      <c r="N22" s="127" t="s">
        <v>143</v>
      </c>
      <c r="O22" s="131" t="s">
        <v>0</v>
      </c>
      <c r="P22" s="231"/>
      <c r="Q22" s="91" t="s">
        <v>75</v>
      </c>
      <c r="R22" s="91" t="s">
        <v>8</v>
      </c>
      <c r="S22" s="279">
        <f t="shared" si="0"/>
        <v>0</v>
      </c>
      <c r="U22" s="323"/>
      <c r="V22" s="324"/>
      <c r="W22" s="324"/>
      <c r="X22" s="324"/>
      <c r="Y22" s="324"/>
      <c r="Z22" s="325"/>
    </row>
    <row r="23" spans="1:26" s="18" customFormat="1" ht="12.75" customHeight="1" x14ac:dyDescent="0.2">
      <c r="A23" s="156"/>
      <c r="B23" s="30"/>
      <c r="C23" s="31"/>
      <c r="D23" s="32"/>
      <c r="E23" s="33"/>
      <c r="F23" s="34"/>
      <c r="G23" s="30"/>
      <c r="H23" s="33"/>
      <c r="I23" s="306">
        <f>SUM(I19:I22)</f>
        <v>0</v>
      </c>
      <c r="J23" s="25"/>
      <c r="K23" s="92" t="s">
        <v>31</v>
      </c>
      <c r="L23" s="236"/>
      <c r="M23" s="93">
        <f>IF(ISNA(VLOOKUP(L23,[1]Données!$E$2:$F$180,2,0)),0,(VLOOKUP(L23,[1]Données!$E$2:$F$180,2,0)))</f>
        <v>0</v>
      </c>
      <c r="N23" s="128" t="s">
        <v>143</v>
      </c>
      <c r="O23" s="132" t="s">
        <v>0</v>
      </c>
      <c r="P23" s="232"/>
      <c r="Q23" s="94" t="s">
        <v>75</v>
      </c>
      <c r="R23" s="94" t="s">
        <v>8</v>
      </c>
      <c r="S23" s="280">
        <f t="shared" si="0"/>
        <v>0</v>
      </c>
      <c r="U23" s="323"/>
      <c r="V23" s="324"/>
      <c r="W23" s="324"/>
      <c r="X23" s="324"/>
      <c r="Y23" s="324"/>
      <c r="Z23" s="325"/>
    </row>
    <row r="24" spans="1:26" s="18" customFormat="1" ht="12" x14ac:dyDescent="0.2">
      <c r="A24" s="296"/>
      <c r="B24" s="102" t="s">
        <v>12</v>
      </c>
      <c r="C24" s="226"/>
      <c r="D24" s="49" t="s">
        <v>49</v>
      </c>
      <c r="E24" s="146" t="s">
        <v>0</v>
      </c>
      <c r="F24" s="61">
        <v>15</v>
      </c>
      <c r="G24" s="49" t="s">
        <v>74</v>
      </c>
      <c r="H24" s="120" t="s">
        <v>8</v>
      </c>
      <c r="I24" s="79">
        <f>C24*F24</f>
        <v>0</v>
      </c>
      <c r="J24" s="25"/>
      <c r="K24" s="89" t="s">
        <v>31</v>
      </c>
      <c r="L24" s="235"/>
      <c r="M24" s="90">
        <f>IF(ISNA(VLOOKUP(L24,[1]Données!$E$2:$F$180,2,0)),0,(VLOOKUP(L24,[1]Données!$E$2:$F$180,2,0)))</f>
        <v>0</v>
      </c>
      <c r="N24" s="127" t="s">
        <v>143</v>
      </c>
      <c r="O24" s="131" t="s">
        <v>0</v>
      </c>
      <c r="P24" s="231"/>
      <c r="Q24" s="91" t="s">
        <v>75</v>
      </c>
      <c r="R24" s="91" t="s">
        <v>8</v>
      </c>
      <c r="S24" s="279">
        <f t="shared" si="0"/>
        <v>0</v>
      </c>
      <c r="U24" s="323"/>
      <c r="V24" s="324"/>
      <c r="W24" s="324"/>
      <c r="X24" s="324"/>
      <c r="Y24" s="324"/>
      <c r="Z24" s="325"/>
    </row>
    <row r="25" spans="1:26" s="18" customFormat="1" ht="12" x14ac:dyDescent="0.2">
      <c r="A25" s="156"/>
      <c r="B25" s="103" t="s">
        <v>13</v>
      </c>
      <c r="C25" s="227"/>
      <c r="D25" s="42" t="s">
        <v>75</v>
      </c>
      <c r="E25" s="147" t="s">
        <v>0</v>
      </c>
      <c r="F25" s="62">
        <v>20</v>
      </c>
      <c r="G25" s="42" t="s">
        <v>76</v>
      </c>
      <c r="H25" s="121" t="s">
        <v>8</v>
      </c>
      <c r="I25" s="80">
        <f>C25*F25</f>
        <v>0</v>
      </c>
      <c r="J25" s="25"/>
      <c r="K25" s="92" t="s">
        <v>31</v>
      </c>
      <c r="L25" s="236"/>
      <c r="M25" s="93">
        <f>IF(ISNA(VLOOKUP(L25,[1]Données!$E$2:$F$180,2,0)),0,(VLOOKUP(L25,[1]Données!$E$2:$F$180,2,0)))</f>
        <v>0</v>
      </c>
      <c r="N25" s="128" t="s">
        <v>143</v>
      </c>
      <c r="O25" s="132" t="s">
        <v>0</v>
      </c>
      <c r="P25" s="232"/>
      <c r="Q25" s="94" t="s">
        <v>75</v>
      </c>
      <c r="R25" s="94" t="s">
        <v>8</v>
      </c>
      <c r="S25" s="280">
        <f t="shared" si="0"/>
        <v>0</v>
      </c>
      <c r="U25" s="323"/>
      <c r="V25" s="324"/>
      <c r="W25" s="324"/>
      <c r="X25" s="324"/>
      <c r="Y25" s="324"/>
      <c r="Z25" s="325"/>
    </row>
    <row r="26" spans="1:26" s="18" customFormat="1" ht="12" x14ac:dyDescent="0.2">
      <c r="A26" s="297" t="s">
        <v>72</v>
      </c>
      <c r="B26" s="104" t="s">
        <v>40</v>
      </c>
      <c r="C26" s="228"/>
      <c r="D26" s="43" t="s">
        <v>49</v>
      </c>
      <c r="E26" s="148" t="s">
        <v>0</v>
      </c>
      <c r="F26" s="63">
        <v>10</v>
      </c>
      <c r="G26" s="43" t="s">
        <v>74</v>
      </c>
      <c r="H26" s="122" t="s">
        <v>8</v>
      </c>
      <c r="I26" s="81">
        <f>C26*F26</f>
        <v>0</v>
      </c>
      <c r="J26" s="25"/>
      <c r="K26" s="89" t="s">
        <v>31</v>
      </c>
      <c r="L26" s="235"/>
      <c r="M26" s="90">
        <f>IF(ISNA(VLOOKUP(L26,[1]Données!$E$2:$F$180,2,0)),0,(VLOOKUP(L26,[1]Données!$E$2:$F$180,2,0)))</f>
        <v>0</v>
      </c>
      <c r="N26" s="127" t="s">
        <v>143</v>
      </c>
      <c r="O26" s="131" t="s">
        <v>0</v>
      </c>
      <c r="P26" s="231"/>
      <c r="Q26" s="91" t="s">
        <v>75</v>
      </c>
      <c r="R26" s="91" t="s">
        <v>8</v>
      </c>
      <c r="S26" s="279">
        <f t="shared" si="0"/>
        <v>0</v>
      </c>
      <c r="U26" s="323"/>
      <c r="V26" s="324"/>
      <c r="W26" s="324"/>
      <c r="X26" s="324"/>
      <c r="Y26" s="324"/>
      <c r="Z26" s="325"/>
    </row>
    <row r="27" spans="1:26" s="18" customFormat="1" ht="12" x14ac:dyDescent="0.2">
      <c r="A27" s="156"/>
      <c r="B27" s="103" t="s">
        <v>44</v>
      </c>
      <c r="C27" s="227"/>
      <c r="D27" s="42" t="s">
        <v>49</v>
      </c>
      <c r="E27" s="147" t="s">
        <v>0</v>
      </c>
      <c r="F27" s="62">
        <v>10</v>
      </c>
      <c r="G27" s="42" t="s">
        <v>74</v>
      </c>
      <c r="H27" s="121" t="s">
        <v>8</v>
      </c>
      <c r="I27" s="80">
        <f>C27*F27</f>
        <v>0</v>
      </c>
      <c r="J27" s="25"/>
      <c r="K27" s="92" t="s">
        <v>31</v>
      </c>
      <c r="L27" s="236"/>
      <c r="M27" s="93">
        <f>IF(ISNA(VLOOKUP(L27,[1]Données!$E$2:$F$180,2,0)),0,(VLOOKUP(L27,[1]Données!$E$2:$F$180,2,0)))</f>
        <v>0</v>
      </c>
      <c r="N27" s="128" t="s">
        <v>143</v>
      </c>
      <c r="O27" s="132" t="s">
        <v>0</v>
      </c>
      <c r="P27" s="232"/>
      <c r="Q27" s="94" t="s">
        <v>75</v>
      </c>
      <c r="R27" s="94" t="s">
        <v>8</v>
      </c>
      <c r="S27" s="280">
        <f t="shared" si="0"/>
        <v>0</v>
      </c>
      <c r="T27" s="22"/>
      <c r="U27" s="323"/>
      <c r="V27" s="324"/>
      <c r="W27" s="324"/>
      <c r="X27" s="324"/>
      <c r="Y27" s="324"/>
      <c r="Z27" s="325"/>
    </row>
    <row r="28" spans="1:26" s="18" customFormat="1" ht="12" x14ac:dyDescent="0.2">
      <c r="A28" s="298"/>
      <c r="B28" s="105" t="s">
        <v>71</v>
      </c>
      <c r="C28" s="229"/>
      <c r="D28" s="50" t="s">
        <v>75</v>
      </c>
      <c r="E28" s="149" t="s">
        <v>0</v>
      </c>
      <c r="F28" s="64">
        <v>100</v>
      </c>
      <c r="G28" s="50" t="s">
        <v>76</v>
      </c>
      <c r="H28" s="123" t="s">
        <v>8</v>
      </c>
      <c r="I28" s="82">
        <f>C28*F28</f>
        <v>0</v>
      </c>
      <c r="J28" s="25"/>
      <c r="K28" s="95" t="s">
        <v>31</v>
      </c>
      <c r="L28" s="237"/>
      <c r="M28" s="96">
        <f>IF(ISNA(VLOOKUP(L28,[1]Données!$E$2:$F$180,2,0)),0,(VLOOKUP(L28,[1]Données!$E$2:$F$180,2,0)))</f>
        <v>0</v>
      </c>
      <c r="N28" s="129" t="s">
        <v>143</v>
      </c>
      <c r="O28" s="133" t="s">
        <v>0</v>
      </c>
      <c r="P28" s="233"/>
      <c r="Q28" s="97" t="s">
        <v>75</v>
      </c>
      <c r="R28" s="97" t="s">
        <v>8</v>
      </c>
      <c r="S28" s="281">
        <f t="shared" si="0"/>
        <v>0</v>
      </c>
      <c r="T28" s="22"/>
      <c r="U28" s="326"/>
      <c r="V28" s="327"/>
      <c r="W28" s="327"/>
      <c r="X28" s="327"/>
      <c r="Y28" s="327"/>
      <c r="Z28" s="328"/>
    </row>
    <row r="29" spans="1:26" s="18" customFormat="1" ht="12" x14ac:dyDescent="0.2">
      <c r="A29" s="156"/>
      <c r="B29" s="37"/>
      <c r="C29" s="30"/>
      <c r="D29" s="30"/>
      <c r="E29" s="30"/>
      <c r="F29" s="32"/>
      <c r="G29" s="30"/>
      <c r="H29" s="30"/>
      <c r="I29" s="307">
        <f>SUM(I24:I28)</f>
        <v>0</v>
      </c>
      <c r="J29" s="25"/>
      <c r="N29" s="21"/>
      <c r="O29" s="21"/>
      <c r="P29" s="21"/>
      <c r="Q29" s="21"/>
      <c r="R29" s="21"/>
      <c r="S29" s="282"/>
      <c r="T29" s="26"/>
      <c r="U29" s="22"/>
      <c r="V29" s="22"/>
      <c r="W29" s="22"/>
      <c r="X29" s="22"/>
      <c r="Y29" s="21"/>
      <c r="Z29" s="21"/>
    </row>
    <row r="30" spans="1:26" s="18" customFormat="1" ht="12" x14ac:dyDescent="0.2">
      <c r="A30" s="156"/>
      <c r="E30" s="30"/>
      <c r="F30" s="32"/>
      <c r="G30" s="107" t="s">
        <v>144</v>
      </c>
      <c r="H30" s="106" t="s">
        <v>8</v>
      </c>
      <c r="I30" s="308">
        <f>I12+I18+I23+I29</f>
        <v>96000</v>
      </c>
      <c r="J30" s="25"/>
      <c r="L30" s="125"/>
      <c r="M30" s="37"/>
      <c r="N30" s="30"/>
      <c r="O30" s="30"/>
      <c r="P30" s="30"/>
      <c r="Q30" s="125" t="s">
        <v>131</v>
      </c>
      <c r="R30" s="33" t="s">
        <v>8</v>
      </c>
      <c r="S30" s="283">
        <f>SUM(S7:S28)</f>
        <v>0</v>
      </c>
      <c r="T30" s="26"/>
      <c r="U30" s="22"/>
      <c r="V30" s="22"/>
      <c r="W30" s="22"/>
      <c r="X30" s="22"/>
    </row>
    <row r="31" spans="1:26" s="18" customFormat="1" thickBot="1" x14ac:dyDescent="0.25">
      <c r="A31" s="270"/>
      <c r="E31" s="30"/>
      <c r="J31" s="25"/>
      <c r="K31" s="21"/>
      <c r="L31" s="21"/>
      <c r="M31" s="21"/>
      <c r="N31" s="21"/>
      <c r="O31" s="21"/>
      <c r="P31" s="21"/>
      <c r="Q31" s="21"/>
      <c r="R31" s="21"/>
      <c r="S31" s="282"/>
      <c r="T31" s="22"/>
      <c r="U31" s="22"/>
      <c r="V31" s="22"/>
      <c r="W31" s="22"/>
      <c r="X31" s="22"/>
    </row>
    <row r="32" spans="1:26" s="18" customFormat="1" ht="12.75" customHeight="1" thickBot="1" x14ac:dyDescent="0.25">
      <c r="A32" s="302"/>
      <c r="B32" s="199" t="s">
        <v>156</v>
      </c>
      <c r="C32" s="192" t="e">
        <f>C7/F3</f>
        <v>#DIV/0!</v>
      </c>
      <c r="D32" s="183" t="s">
        <v>154</v>
      </c>
      <c r="E32" s="30"/>
      <c r="F32" s="32"/>
      <c r="G32" s="30"/>
      <c r="H32" s="30"/>
      <c r="I32" s="30"/>
      <c r="J32" s="25"/>
      <c r="K32" s="159" t="s">
        <v>132</v>
      </c>
      <c r="L32" s="160"/>
      <c r="M32" s="157"/>
      <c r="N32" s="157"/>
      <c r="O32" s="157"/>
      <c r="P32" s="157"/>
      <c r="Q32" s="157"/>
      <c r="R32" s="157"/>
      <c r="S32" s="158"/>
      <c r="T32" s="22"/>
      <c r="U32" s="22"/>
      <c r="V32" s="22"/>
      <c r="W32" s="22"/>
      <c r="X32" s="22"/>
    </row>
    <row r="33" spans="1:24" s="18" customFormat="1" ht="12" x14ac:dyDescent="0.2">
      <c r="A33" s="303"/>
      <c r="B33" s="200" t="s">
        <v>157</v>
      </c>
      <c r="C33" s="193" t="e">
        <f>C8/F3</f>
        <v>#DIV/0!</v>
      </c>
      <c r="D33" s="183" t="s">
        <v>154</v>
      </c>
      <c r="E33" s="30"/>
      <c r="F33" s="32"/>
      <c r="G33" s="30"/>
      <c r="H33" s="30"/>
      <c r="I33" s="30"/>
      <c r="J33" s="25"/>
      <c r="K33" s="21"/>
      <c r="L33" s="21"/>
      <c r="M33" s="21"/>
      <c r="N33" s="21"/>
      <c r="O33" s="21"/>
      <c r="P33" s="21"/>
      <c r="Q33" s="21"/>
      <c r="R33" s="21"/>
      <c r="S33" s="282"/>
      <c r="T33" s="22"/>
      <c r="U33" s="22"/>
      <c r="V33" s="22"/>
      <c r="W33" s="22"/>
      <c r="X33" s="22"/>
    </row>
    <row r="34" spans="1:24" s="18" customFormat="1" ht="12" x14ac:dyDescent="0.2">
      <c r="A34" s="303"/>
      <c r="B34" s="201" t="s">
        <v>158</v>
      </c>
      <c r="C34" s="194" t="e">
        <f>C9/F3</f>
        <v>#DIV/0!</v>
      </c>
      <c r="D34" s="183" t="s">
        <v>154</v>
      </c>
      <c r="E34" s="21"/>
      <c r="F34" s="17"/>
      <c r="G34" s="21"/>
      <c r="H34" s="21"/>
      <c r="I34" s="21"/>
      <c r="J34" s="21"/>
      <c r="K34" s="162" t="s">
        <v>31</v>
      </c>
      <c r="L34" s="238"/>
      <c r="M34" s="238"/>
      <c r="N34" s="163" t="s">
        <v>75</v>
      </c>
      <c r="O34" s="163" t="s">
        <v>0</v>
      </c>
      <c r="P34" s="242"/>
      <c r="Q34" s="170" t="s">
        <v>143</v>
      </c>
      <c r="R34" s="185" t="s">
        <v>8</v>
      </c>
      <c r="S34" s="284">
        <f>P34*M34</f>
        <v>0</v>
      </c>
      <c r="T34" s="22"/>
      <c r="U34" s="22"/>
      <c r="V34" s="22"/>
      <c r="W34" s="22"/>
      <c r="X34" s="22"/>
    </row>
    <row r="35" spans="1:24" s="18" customFormat="1" ht="12" x14ac:dyDescent="0.2">
      <c r="A35" s="303"/>
      <c r="E35" s="21"/>
      <c r="F35" s="17"/>
      <c r="G35" s="21"/>
      <c r="H35" s="21"/>
      <c r="I35" s="21"/>
      <c r="J35" s="21"/>
      <c r="K35" s="164" t="s">
        <v>31</v>
      </c>
      <c r="L35" s="239"/>
      <c r="M35" s="239"/>
      <c r="N35" s="165" t="s">
        <v>75</v>
      </c>
      <c r="O35" s="165" t="s">
        <v>0</v>
      </c>
      <c r="P35" s="243"/>
      <c r="Q35" s="165" t="s">
        <v>143</v>
      </c>
      <c r="R35" s="186" t="s">
        <v>8</v>
      </c>
      <c r="S35" s="285">
        <f>M35*P35</f>
        <v>0</v>
      </c>
      <c r="T35" s="22"/>
      <c r="U35" s="22"/>
      <c r="V35" s="22"/>
      <c r="W35" s="22"/>
      <c r="X35" s="22"/>
    </row>
    <row r="36" spans="1:24" s="18" customFormat="1" ht="12" x14ac:dyDescent="0.2">
      <c r="A36" s="303"/>
      <c r="B36" s="202" t="s">
        <v>10</v>
      </c>
      <c r="C36" s="195" t="e">
        <f>I10/F3</f>
        <v>#DIV/0!</v>
      </c>
      <c r="D36" s="183" t="s">
        <v>139</v>
      </c>
      <c r="E36" s="21"/>
      <c r="F36" s="17"/>
      <c r="G36" s="21"/>
      <c r="H36" s="21"/>
      <c r="I36" s="21"/>
      <c r="J36" s="21"/>
      <c r="K36" s="166" t="s">
        <v>31</v>
      </c>
      <c r="L36" s="240"/>
      <c r="M36" s="240"/>
      <c r="N36" s="167" t="s">
        <v>75</v>
      </c>
      <c r="O36" s="167" t="s">
        <v>0</v>
      </c>
      <c r="P36" s="244"/>
      <c r="Q36" s="167" t="s">
        <v>143</v>
      </c>
      <c r="R36" s="187" t="s">
        <v>8</v>
      </c>
      <c r="S36" s="284">
        <f>P36*M36</f>
        <v>0</v>
      </c>
      <c r="T36" s="22"/>
      <c r="U36" s="22"/>
      <c r="V36" s="22"/>
      <c r="W36" s="22"/>
      <c r="X36" s="22"/>
    </row>
    <row r="37" spans="1:24" s="18" customFormat="1" ht="12" x14ac:dyDescent="0.2">
      <c r="A37" s="304" t="s">
        <v>73</v>
      </c>
      <c r="B37" s="203" t="s">
        <v>155</v>
      </c>
      <c r="C37" s="196" t="e">
        <f>(I13+I14+I15+I16+I17)/F3</f>
        <v>#DIV/0!</v>
      </c>
      <c r="D37" s="183" t="s">
        <v>139</v>
      </c>
      <c r="E37" s="21"/>
      <c r="F37" s="17"/>
      <c r="G37" s="21"/>
      <c r="H37" s="21"/>
      <c r="I37" s="21"/>
      <c r="J37" s="21"/>
      <c r="K37" s="164" t="s">
        <v>31</v>
      </c>
      <c r="L37" s="239"/>
      <c r="M37" s="239"/>
      <c r="N37" s="165" t="s">
        <v>75</v>
      </c>
      <c r="O37" s="165" t="s">
        <v>0</v>
      </c>
      <c r="P37" s="243"/>
      <c r="Q37" s="165" t="s">
        <v>143</v>
      </c>
      <c r="R37" s="186" t="s">
        <v>8</v>
      </c>
      <c r="S37" s="285">
        <f>M37*P37</f>
        <v>0</v>
      </c>
    </row>
    <row r="38" spans="1:24" s="18" customFormat="1" ht="12" x14ac:dyDescent="0.2">
      <c r="A38" s="303"/>
      <c r="B38" s="200" t="s">
        <v>46</v>
      </c>
      <c r="C38" s="197" t="e">
        <f>C11/F3</f>
        <v>#DIV/0!</v>
      </c>
      <c r="D38" s="183" t="s">
        <v>139</v>
      </c>
      <c r="E38" s="21"/>
      <c r="F38" s="17"/>
      <c r="G38" s="21"/>
      <c r="H38" s="21"/>
      <c r="I38" s="21"/>
      <c r="J38" s="21"/>
      <c r="K38" s="166" t="s">
        <v>31</v>
      </c>
      <c r="L38" s="240"/>
      <c r="M38" s="240"/>
      <c r="N38" s="167" t="s">
        <v>75</v>
      </c>
      <c r="O38" s="167" t="s">
        <v>0</v>
      </c>
      <c r="P38" s="244"/>
      <c r="Q38" s="167" t="s">
        <v>143</v>
      </c>
      <c r="R38" s="187" t="s">
        <v>8</v>
      </c>
      <c r="S38" s="284">
        <f>P38*M38</f>
        <v>0</v>
      </c>
    </row>
    <row r="39" spans="1:24" s="18" customFormat="1" ht="12" x14ac:dyDescent="0.2">
      <c r="A39" s="303"/>
      <c r="B39" s="200" t="s">
        <v>160</v>
      </c>
      <c r="C39" s="197" t="e">
        <f>(I19+I20+I21+I22)/F3</f>
        <v>#DIV/0!</v>
      </c>
      <c r="D39" s="183" t="s">
        <v>139</v>
      </c>
      <c r="E39" s="21"/>
      <c r="F39" s="17"/>
      <c r="G39" s="21"/>
      <c r="H39" s="21"/>
      <c r="I39" s="21"/>
      <c r="J39" s="21"/>
      <c r="K39" s="164" t="s">
        <v>31</v>
      </c>
      <c r="L39" s="239"/>
      <c r="M39" s="239"/>
      <c r="N39" s="165" t="s">
        <v>75</v>
      </c>
      <c r="O39" s="165" t="s">
        <v>0</v>
      </c>
      <c r="P39" s="243"/>
      <c r="Q39" s="165" t="s">
        <v>143</v>
      </c>
      <c r="R39" s="186" t="s">
        <v>8</v>
      </c>
      <c r="S39" s="285">
        <f>M39*P39</f>
        <v>0</v>
      </c>
    </row>
    <row r="40" spans="1:24" s="18" customFormat="1" ht="12" x14ac:dyDescent="0.2">
      <c r="A40" s="303"/>
      <c r="B40" s="203" t="s">
        <v>159</v>
      </c>
      <c r="C40" s="196" t="e">
        <f>S30/F3</f>
        <v>#DIV/0!</v>
      </c>
      <c r="D40" s="183" t="s">
        <v>139</v>
      </c>
      <c r="E40" s="21"/>
      <c r="F40" s="17"/>
      <c r="G40" s="21"/>
      <c r="H40" s="21"/>
      <c r="I40" s="21"/>
      <c r="J40" s="21"/>
      <c r="K40" s="166" t="s">
        <v>31</v>
      </c>
      <c r="L40" s="240"/>
      <c r="M40" s="240"/>
      <c r="N40" s="167" t="s">
        <v>75</v>
      </c>
      <c r="O40" s="167" t="s">
        <v>0</v>
      </c>
      <c r="P40" s="244"/>
      <c r="Q40" s="167" t="s">
        <v>143</v>
      </c>
      <c r="R40" s="187" t="s">
        <v>8</v>
      </c>
      <c r="S40" s="284">
        <f>P40*M40</f>
        <v>0</v>
      </c>
    </row>
    <row r="41" spans="1:24" s="18" customFormat="1" ht="12" x14ac:dyDescent="0.2">
      <c r="A41" s="303"/>
      <c r="B41" s="200" t="s">
        <v>161</v>
      </c>
      <c r="C41" s="197" t="e">
        <f>(I24+I25+I26+I27+I28)/F3</f>
        <v>#DIV/0!</v>
      </c>
      <c r="D41" s="183" t="s">
        <v>139</v>
      </c>
      <c r="E41" s="21"/>
      <c r="F41" s="17"/>
      <c r="G41" s="21"/>
      <c r="H41" s="21"/>
      <c r="I41" s="21"/>
      <c r="J41" s="21"/>
      <c r="K41" s="164" t="s">
        <v>31</v>
      </c>
      <c r="L41" s="239"/>
      <c r="M41" s="239"/>
      <c r="N41" s="165" t="s">
        <v>75</v>
      </c>
      <c r="O41" s="165" t="s">
        <v>0</v>
      </c>
      <c r="P41" s="243"/>
      <c r="Q41" s="165" t="s">
        <v>143</v>
      </c>
      <c r="R41" s="186" t="s">
        <v>8</v>
      </c>
      <c r="S41" s="285">
        <f>M41*P41</f>
        <v>0</v>
      </c>
    </row>
    <row r="42" spans="1:24" s="18" customFormat="1" ht="12" x14ac:dyDescent="0.2">
      <c r="A42" s="305"/>
      <c r="B42" s="204" t="s">
        <v>162</v>
      </c>
      <c r="C42" s="198" t="e">
        <f>S54/F3</f>
        <v>#DIV/0!</v>
      </c>
      <c r="D42" s="183" t="s">
        <v>139</v>
      </c>
      <c r="E42" s="21"/>
      <c r="F42" s="17"/>
      <c r="G42" s="21"/>
      <c r="H42" s="21"/>
      <c r="I42" s="21"/>
      <c r="J42" s="21"/>
      <c r="K42" s="166" t="s">
        <v>31</v>
      </c>
      <c r="L42" s="240"/>
      <c r="M42" s="240"/>
      <c r="N42" s="167" t="s">
        <v>75</v>
      </c>
      <c r="O42" s="167" t="s">
        <v>0</v>
      </c>
      <c r="P42" s="244"/>
      <c r="Q42" s="167" t="s">
        <v>143</v>
      </c>
      <c r="R42" s="187" t="s">
        <v>8</v>
      </c>
      <c r="S42" s="284">
        <f>P42*M42</f>
        <v>0</v>
      </c>
    </row>
    <row r="43" spans="1:24" s="18" customFormat="1" ht="12" x14ac:dyDescent="0.2">
      <c r="A43" s="156"/>
      <c r="E43" s="21"/>
      <c r="F43" s="17"/>
      <c r="G43" s="21"/>
      <c r="H43" s="21"/>
      <c r="I43" s="21"/>
      <c r="J43" s="21"/>
      <c r="K43" s="168" t="s">
        <v>31</v>
      </c>
      <c r="L43" s="241"/>
      <c r="M43" s="241"/>
      <c r="N43" s="169" t="s">
        <v>75</v>
      </c>
      <c r="O43" s="169" t="s">
        <v>0</v>
      </c>
      <c r="P43" s="245"/>
      <c r="Q43" s="169" t="s">
        <v>143</v>
      </c>
      <c r="R43" s="188" t="s">
        <v>8</v>
      </c>
      <c r="S43" s="285">
        <f>M43*P43</f>
        <v>0</v>
      </c>
    </row>
    <row r="44" spans="1:24" s="18" customFormat="1" ht="12" x14ac:dyDescent="0.2">
      <c r="A44" s="270"/>
      <c r="C44" s="161"/>
      <c r="D44" s="21"/>
      <c r="E44" s="21"/>
      <c r="F44" s="17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189"/>
      <c r="S44" s="307">
        <f>SUM(S34:S43)</f>
        <v>0</v>
      </c>
    </row>
    <row r="45" spans="1:24" s="18" customFormat="1" thickBot="1" x14ac:dyDescent="0.25">
      <c r="A45" s="270"/>
      <c r="C45" s="161"/>
      <c r="D45" s="21"/>
      <c r="E45" s="21"/>
      <c r="F45" s="17"/>
      <c r="G45" s="21"/>
      <c r="H45" s="21"/>
      <c r="I45" s="21"/>
      <c r="J45" s="21"/>
      <c r="K45" s="21"/>
      <c r="L45" s="257" t="s">
        <v>11</v>
      </c>
      <c r="M45" s="238"/>
      <c r="N45" s="163" t="s">
        <v>32</v>
      </c>
      <c r="O45" s="163" t="s">
        <v>0</v>
      </c>
      <c r="P45" s="242">
        <v>48</v>
      </c>
      <c r="Q45" s="170" t="s">
        <v>137</v>
      </c>
      <c r="R45" s="185" t="s">
        <v>8</v>
      </c>
      <c r="S45" s="284">
        <f>M45*P45</f>
        <v>0</v>
      </c>
    </row>
    <row r="46" spans="1:24" s="18" customFormat="1" ht="12" x14ac:dyDescent="0.2">
      <c r="A46" s="272" t="s">
        <v>163</v>
      </c>
      <c r="B46" s="264">
        <f>(I30+S30+S54)*1.5%</f>
        <v>1440</v>
      </c>
      <c r="C46" s="107"/>
      <c r="D46" s="124"/>
      <c r="G46" s="21"/>
      <c r="H46" s="21"/>
      <c r="I46" s="21"/>
      <c r="J46" s="21"/>
      <c r="K46" s="256"/>
      <c r="L46" s="259" t="s">
        <v>38</v>
      </c>
      <c r="M46" s="239"/>
      <c r="N46" s="165" t="s">
        <v>32</v>
      </c>
      <c r="O46" s="165" t="s">
        <v>0</v>
      </c>
      <c r="P46" s="243">
        <v>48</v>
      </c>
      <c r="Q46" s="165" t="s">
        <v>137</v>
      </c>
      <c r="R46" s="186" t="s">
        <v>8</v>
      </c>
      <c r="S46" s="285">
        <f>M46*P46</f>
        <v>0</v>
      </c>
    </row>
    <row r="47" spans="1:24" s="18" customFormat="1" ht="12" x14ac:dyDescent="0.2">
      <c r="A47" s="265"/>
      <c r="B47" s="266"/>
      <c r="C47" s="190"/>
      <c r="D47" s="190"/>
      <c r="E47" s="261"/>
      <c r="F47" s="262"/>
      <c r="G47" s="21"/>
      <c r="H47" s="21"/>
      <c r="I47" s="21"/>
      <c r="J47" s="21"/>
      <c r="K47" s="21"/>
      <c r="L47" s="313" t="s">
        <v>35</v>
      </c>
      <c r="M47" s="314"/>
      <c r="N47" s="315" t="s">
        <v>32</v>
      </c>
      <c r="O47" s="315" t="s">
        <v>0</v>
      </c>
      <c r="P47" s="316">
        <v>48</v>
      </c>
      <c r="Q47" s="315" t="s">
        <v>137</v>
      </c>
      <c r="R47" s="317" t="s">
        <v>8</v>
      </c>
      <c r="S47" s="318">
        <f>M47*P47</f>
        <v>0</v>
      </c>
    </row>
    <row r="48" spans="1:24" s="18" customFormat="1" ht="12" x14ac:dyDescent="0.2">
      <c r="A48" s="268" t="s">
        <v>164</v>
      </c>
      <c r="B48" s="267">
        <f>I30+S30+S54+B46</f>
        <v>97440</v>
      </c>
      <c r="C48" s="184"/>
      <c r="D48" s="191"/>
      <c r="G48" s="21"/>
      <c r="S48" s="312">
        <f>SUM(S45:S47)</f>
        <v>0</v>
      </c>
    </row>
    <row r="49" spans="1:20" s="18" customFormat="1" ht="12" x14ac:dyDescent="0.2">
      <c r="A49" s="268"/>
      <c r="B49" s="269"/>
      <c r="C49" s="190"/>
      <c r="D49" s="190"/>
      <c r="E49" s="190"/>
      <c r="F49" s="263"/>
      <c r="K49" s="254" t="s">
        <v>122</v>
      </c>
      <c r="L49" s="257"/>
      <c r="M49" s="238"/>
      <c r="N49" s="238" t="s">
        <v>48</v>
      </c>
      <c r="O49" s="238" t="s">
        <v>0</v>
      </c>
      <c r="P49" s="242">
        <f>IF(ISNA(VLOOKUP(L49,[1]Données!$K$3:$L$180,2,0)),0,(VLOOKUP(L49,[1]Données!$K$3:$L$180,2,0)))</f>
        <v>0</v>
      </c>
      <c r="Q49" s="238" t="s">
        <v>140</v>
      </c>
      <c r="R49" s="238" t="s">
        <v>8</v>
      </c>
      <c r="S49" s="286">
        <f>M49*P49</f>
        <v>0</v>
      </c>
    </row>
    <row r="50" spans="1:20" s="18" customFormat="1" ht="12" x14ac:dyDescent="0.2">
      <c r="A50" s="268" t="s">
        <v>166</v>
      </c>
      <c r="B50" s="269">
        <v>0</v>
      </c>
      <c r="C50" s="190"/>
      <c r="D50" s="191"/>
      <c r="K50" s="255" t="s">
        <v>36</v>
      </c>
      <c r="L50" s="259"/>
      <c r="M50" s="239"/>
      <c r="N50" s="239" t="s">
        <v>48</v>
      </c>
      <c r="O50" s="239" t="s">
        <v>0</v>
      </c>
      <c r="P50" s="243">
        <f>IF(ISNA(VLOOKUP(L50,[1]Données!$M$3:$N$180,2,0)),0,(VLOOKUP(L50,[1]Données!$M$3:$N$180,2,0)))</f>
        <v>0</v>
      </c>
      <c r="Q50" s="239" t="s">
        <v>140</v>
      </c>
      <c r="R50" s="239" t="s">
        <v>8</v>
      </c>
      <c r="S50" s="288">
        <f>M50*P50</f>
        <v>0</v>
      </c>
    </row>
    <row r="51" spans="1:20" s="18" customFormat="1" ht="12" x14ac:dyDescent="0.2">
      <c r="A51" s="268"/>
      <c r="B51" s="269"/>
      <c r="C51" s="190"/>
      <c r="D51" s="190"/>
      <c r="E51" s="190"/>
      <c r="F51" s="263"/>
      <c r="K51" s="254" t="s">
        <v>37</v>
      </c>
      <c r="L51" s="260"/>
      <c r="M51" s="240"/>
      <c r="N51" s="240" t="s">
        <v>48</v>
      </c>
      <c r="O51" s="240" t="s">
        <v>0</v>
      </c>
      <c r="P51" s="244">
        <f>IF(ISNA(VLOOKUP(L51,[1]Données!$P$3:$Q$180,2,0)),0,(VLOOKUP(L51,[1]Données!$P$3:$Q$180,2,0)))</f>
        <v>0</v>
      </c>
      <c r="Q51" s="240" t="s">
        <v>140</v>
      </c>
      <c r="R51" s="240" t="s">
        <v>8</v>
      </c>
      <c r="S51" s="289">
        <f>M51*P51</f>
        <v>0</v>
      </c>
    </row>
    <row r="52" spans="1:20" s="18" customFormat="1" thickBot="1" x14ac:dyDescent="0.25">
      <c r="A52" s="273" t="s">
        <v>165</v>
      </c>
      <c r="B52" s="271">
        <f>B48*B50</f>
        <v>0</v>
      </c>
      <c r="C52" s="190"/>
      <c r="D52" s="190"/>
      <c r="E52" s="190"/>
      <c r="F52" s="263"/>
      <c r="K52" s="254" t="s">
        <v>39</v>
      </c>
      <c r="L52" s="258"/>
      <c r="M52" s="241"/>
      <c r="N52" s="241" t="s">
        <v>48</v>
      </c>
      <c r="O52" s="241" t="s">
        <v>0</v>
      </c>
      <c r="P52" s="245">
        <f>IF(ISNA(VLOOKUP(L52,[1]Données!$M$3:$N$180,2,0)),0,(VLOOKUP(L52,[1]Données!$M$3:$N$180,2,0)))</f>
        <v>0</v>
      </c>
      <c r="Q52" s="241" t="s">
        <v>140</v>
      </c>
      <c r="R52" s="241" t="s">
        <v>8</v>
      </c>
      <c r="S52" s="287">
        <f>M52*P52</f>
        <v>0</v>
      </c>
    </row>
    <row r="53" spans="1:20" s="18" customFormat="1" ht="12" x14ac:dyDescent="0.2">
      <c r="A53" s="156"/>
      <c r="F53" s="23"/>
      <c r="S53" s="307">
        <f>SUM(S49:S52)</f>
        <v>0</v>
      </c>
    </row>
    <row r="54" spans="1:20" s="18" customFormat="1" thickBot="1" x14ac:dyDescent="0.25">
      <c r="A54" s="175"/>
      <c r="B54" s="290"/>
      <c r="C54" s="290"/>
      <c r="D54" s="290"/>
      <c r="E54" s="290"/>
      <c r="F54" s="291"/>
      <c r="G54" s="290"/>
      <c r="H54" s="290"/>
      <c r="I54" s="290"/>
      <c r="J54" s="290"/>
      <c r="K54" s="290"/>
      <c r="L54" s="290"/>
      <c r="M54" s="292"/>
      <c r="N54" s="292"/>
      <c r="O54" s="292"/>
      <c r="P54" s="292"/>
      <c r="Q54" s="293" t="s">
        <v>146</v>
      </c>
      <c r="R54" s="294" t="s">
        <v>8</v>
      </c>
      <c r="S54" s="295">
        <f>S44+S48+S53</f>
        <v>0</v>
      </c>
      <c r="T54" s="190"/>
    </row>
    <row r="55" spans="1:20" s="18" customFormat="1" ht="12" x14ac:dyDescent="0.2">
      <c r="A55" s="51"/>
      <c r="F55" s="23"/>
    </row>
    <row r="56" spans="1:20" s="18" customFormat="1" ht="12" x14ac:dyDescent="0.2">
      <c r="A56" s="51"/>
      <c r="F56" s="23"/>
    </row>
    <row r="57" spans="1:20" s="18" customFormat="1" ht="12" x14ac:dyDescent="0.2">
      <c r="A57" s="51"/>
      <c r="F57" s="23"/>
    </row>
    <row r="58" spans="1:20" s="18" customFormat="1" ht="12" x14ac:dyDescent="0.2">
      <c r="A58" s="51"/>
      <c r="F58" s="23"/>
    </row>
    <row r="59" spans="1:20" s="18" customFormat="1" ht="12" x14ac:dyDescent="0.2">
      <c r="A59" s="51"/>
      <c r="F59" s="23"/>
    </row>
    <row r="60" spans="1:20" s="18" customFormat="1" ht="12" x14ac:dyDescent="0.2">
      <c r="A60" s="51"/>
      <c r="F60" s="23"/>
    </row>
    <row r="61" spans="1:20" s="18" customFormat="1" ht="12" x14ac:dyDescent="0.2">
      <c r="A61" s="51"/>
      <c r="F61" s="23"/>
    </row>
    <row r="62" spans="1:20" s="18" customFormat="1" ht="12" x14ac:dyDescent="0.2">
      <c r="A62" s="51"/>
      <c r="F62" s="23"/>
      <c r="M62" s="190"/>
      <c r="N62" s="190"/>
      <c r="O62" s="190"/>
    </row>
    <row r="63" spans="1:20" s="18" customFormat="1" ht="12" x14ac:dyDescent="0.2">
      <c r="A63" s="51"/>
      <c r="F63" s="23"/>
    </row>
    <row r="64" spans="1:20" s="18" customFormat="1" ht="12" x14ac:dyDescent="0.2">
      <c r="A64" s="51"/>
      <c r="F64" s="23"/>
    </row>
    <row r="65" spans="1:6" s="18" customFormat="1" ht="12" x14ac:dyDescent="0.2">
      <c r="A65" s="51"/>
      <c r="F65" s="23"/>
    </row>
    <row r="66" spans="1:6" s="18" customFormat="1" ht="12" x14ac:dyDescent="0.2">
      <c r="A66" s="51"/>
      <c r="F66" s="23"/>
    </row>
    <row r="67" spans="1:6" s="18" customFormat="1" ht="12" x14ac:dyDescent="0.2">
      <c r="A67" s="51"/>
      <c r="F67" s="23"/>
    </row>
    <row r="68" spans="1:6" s="18" customFormat="1" ht="12" x14ac:dyDescent="0.2">
      <c r="A68" s="51"/>
      <c r="F68" s="23"/>
    </row>
    <row r="69" spans="1:6" s="18" customFormat="1" ht="12" x14ac:dyDescent="0.2">
      <c r="A69" s="51"/>
      <c r="F69" s="23"/>
    </row>
    <row r="70" spans="1:6" s="18" customFormat="1" ht="12" x14ac:dyDescent="0.2">
      <c r="A70" s="51"/>
      <c r="F70" s="23"/>
    </row>
  </sheetData>
  <mergeCells count="1">
    <mergeCell ref="U6:Z28"/>
  </mergeCells>
  <dataValidations count="9">
    <dataValidation type="list" allowBlank="1" showInputMessage="1" showErrorMessage="1" sqref="L34:L43">
      <formula1>Produits_complémentaires</formula1>
    </dataValidation>
    <dataValidation type="list" allowBlank="1" showInputMessage="1" showErrorMessage="1" sqref="B19 L49">
      <formula1>Echaffaudage</formula1>
    </dataValidation>
    <dataValidation type="list" allowBlank="1" showInputMessage="1" showErrorMessage="1" sqref="B3:B4">
      <formula1>Pose</formula1>
    </dataValidation>
    <dataValidation type="list" allowBlank="1" showInputMessage="1" showErrorMessage="1" sqref="L1">
      <formula1>Ouvrage</formula1>
    </dataValidation>
    <dataValidation type="list" allowBlank="1" showInputMessage="1" showErrorMessage="1" sqref="L7:L28">
      <formula1>Quincaillerie</formula1>
    </dataValidation>
    <dataValidation type="list" allowBlank="1" showInputMessage="1" showErrorMessage="1" sqref="B22">
      <formula1>Grue</formula1>
    </dataValidation>
    <dataValidation type="list" allowBlank="1" showInputMessage="1" showErrorMessage="1" sqref="B21 L51">
      <formula1>Chariot</formula1>
    </dataValidation>
    <dataValidation type="list" allowBlank="1" showInputMessage="1" showErrorMessage="1" sqref="B20 L50 L52">
      <formula1>Nacelles</formula1>
    </dataValidation>
    <dataValidation type="list" allowBlank="1" showInputMessage="1" showErrorMessage="1" sqref="B13:B17">
      <formula1>Vitrages</formula1>
    </dataValidation>
  </dataValidations>
  <printOptions horizontalCentered="1" verticalCentered="1"/>
  <pageMargins left="0.39370078740157483" right="0.39370078740157483" top="0.31496062992125984" bottom="0.31496062992125984" header="0" footer="0.11811023622047245"/>
  <pageSetup paperSize="9" scale="86" orientation="landscape" r:id="rId1"/>
  <headerFooter alignWithMargins="0">
    <oddHeader xml:space="preserve">&amp;R&amp;G    </oddHeader>
    <oddFooter>&amp;L&amp;A - Fiche de déboursé de l'ouvrage</oddFooter>
  </headerFooter>
  <colBreaks count="1" manualBreakCount="1">
    <brk id="19" max="1048575" man="1"/>
  </colBreaks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Y71"/>
  <sheetViews>
    <sheetView topLeftCell="A7" workbookViewId="0">
      <selection activeCell="A36" sqref="A36"/>
    </sheetView>
  </sheetViews>
  <sheetFormatPr baseColWidth="10" defaultRowHeight="12.75" x14ac:dyDescent="0.2"/>
  <cols>
    <col min="1" max="1" width="21" customWidth="1"/>
    <col min="2" max="2" width="2.28515625" customWidth="1"/>
    <col min="3" max="3" width="16.5703125" customWidth="1"/>
    <col min="4" max="4" width="2.28515625" customWidth="1"/>
    <col min="5" max="5" width="27.28515625" customWidth="1"/>
    <col min="7" max="10" width="2.28515625" customWidth="1"/>
    <col min="11" max="11" width="15.5703125" customWidth="1"/>
    <col min="12" max="12" width="9.7109375" customWidth="1"/>
    <col min="15" max="15" width="2.28515625" customWidth="1"/>
    <col min="16" max="16" width="13.28515625" customWidth="1"/>
    <col min="18" max="18" width="2.28515625" customWidth="1"/>
    <col min="21" max="21" width="2.28515625" customWidth="1"/>
    <col min="22" max="22" width="32.7109375" customWidth="1"/>
    <col min="23" max="23" width="11.42578125" customWidth="1"/>
    <col min="24" max="24" width="2.28515625" customWidth="1"/>
    <col min="25" max="25" width="25.28515625" customWidth="1"/>
  </cols>
  <sheetData>
    <row r="1" spans="1:25" s="2" customFormat="1" x14ac:dyDescent="0.2">
      <c r="A1" s="2" t="s">
        <v>42</v>
      </c>
      <c r="C1" s="2" t="s">
        <v>43</v>
      </c>
      <c r="E1" s="2" t="s">
        <v>41</v>
      </c>
      <c r="K1" s="329" t="s">
        <v>50</v>
      </c>
      <c r="L1" s="329"/>
      <c r="M1" s="329"/>
      <c r="N1" s="329"/>
      <c r="O1" s="329"/>
      <c r="P1" s="329"/>
      <c r="Q1" s="329"/>
      <c r="R1" s="329"/>
      <c r="S1" s="329"/>
      <c r="T1" s="329"/>
      <c r="V1" s="9" t="s">
        <v>77</v>
      </c>
      <c r="W1" s="9"/>
      <c r="Y1" s="2" t="s">
        <v>132</v>
      </c>
    </row>
    <row r="2" spans="1:25" x14ac:dyDescent="0.2">
      <c r="A2" t="s">
        <v>5</v>
      </c>
      <c r="E2" s="1" t="s">
        <v>15</v>
      </c>
      <c r="F2" s="3">
        <v>1</v>
      </c>
      <c r="K2" s="2" t="s">
        <v>123</v>
      </c>
      <c r="L2" s="2"/>
      <c r="M2" s="2" t="s">
        <v>61</v>
      </c>
      <c r="P2" s="2" t="s">
        <v>60</v>
      </c>
      <c r="S2" s="2" t="s">
        <v>66</v>
      </c>
      <c r="V2" s="6" t="s">
        <v>78</v>
      </c>
      <c r="W2" s="6">
        <v>50</v>
      </c>
      <c r="Y2" s="4" t="s">
        <v>145</v>
      </c>
    </row>
    <row r="3" spans="1:25" x14ac:dyDescent="0.2">
      <c r="A3" t="s">
        <v>3</v>
      </c>
      <c r="C3" t="s">
        <v>6</v>
      </c>
      <c r="E3" t="s">
        <v>16</v>
      </c>
      <c r="F3" s="3">
        <v>2</v>
      </c>
      <c r="K3" s="4" t="s">
        <v>124</v>
      </c>
      <c r="L3" s="10">
        <v>30</v>
      </c>
      <c r="M3" t="s">
        <v>51</v>
      </c>
      <c r="N3" s="3">
        <v>55</v>
      </c>
      <c r="O3" s="3"/>
      <c r="P3" t="s">
        <v>62</v>
      </c>
      <c r="Q3" s="3">
        <v>90</v>
      </c>
      <c r="R3" s="3"/>
      <c r="S3" t="s">
        <v>67</v>
      </c>
      <c r="T3" s="3">
        <v>130</v>
      </c>
      <c r="V3" s="6" t="s">
        <v>79</v>
      </c>
      <c r="W3" s="6">
        <v>51</v>
      </c>
      <c r="Y3" s="4" t="s">
        <v>133</v>
      </c>
    </row>
    <row r="4" spans="1:25" x14ac:dyDescent="0.2">
      <c r="A4" t="s">
        <v>4</v>
      </c>
      <c r="C4" t="s">
        <v>7</v>
      </c>
      <c r="E4" t="s">
        <v>17</v>
      </c>
      <c r="F4" s="3">
        <v>3</v>
      </c>
      <c r="K4" s="4" t="s">
        <v>125</v>
      </c>
      <c r="L4" s="10">
        <v>40</v>
      </c>
      <c r="M4" t="s">
        <v>52</v>
      </c>
      <c r="N4" s="3">
        <v>60</v>
      </c>
      <c r="O4" s="3"/>
      <c r="P4" t="s">
        <v>63</v>
      </c>
      <c r="Q4" s="3">
        <v>110</v>
      </c>
      <c r="R4" s="3"/>
      <c r="S4" t="s">
        <v>68</v>
      </c>
      <c r="T4" s="3">
        <v>180</v>
      </c>
      <c r="V4" s="7" t="s">
        <v>80</v>
      </c>
      <c r="W4" s="7">
        <v>52</v>
      </c>
      <c r="Y4" s="4" t="s">
        <v>134</v>
      </c>
    </row>
    <row r="5" spans="1:25" x14ac:dyDescent="0.2">
      <c r="E5" t="s">
        <v>18</v>
      </c>
      <c r="F5" s="3">
        <v>4</v>
      </c>
      <c r="K5" s="4" t="s">
        <v>126</v>
      </c>
      <c r="L5" s="10">
        <v>60</v>
      </c>
      <c r="M5" t="s">
        <v>53</v>
      </c>
      <c r="N5" s="3">
        <v>65</v>
      </c>
      <c r="O5" s="3"/>
      <c r="P5" t="s">
        <v>64</v>
      </c>
      <c r="Q5" s="3">
        <v>130</v>
      </c>
      <c r="R5" s="3"/>
      <c r="S5" t="s">
        <v>69</v>
      </c>
      <c r="T5" s="3">
        <v>240</v>
      </c>
      <c r="V5" s="8" t="s">
        <v>81</v>
      </c>
      <c r="W5" s="8"/>
      <c r="Y5" s="4" t="s">
        <v>135</v>
      </c>
    </row>
    <row r="6" spans="1:25" x14ac:dyDescent="0.2">
      <c r="E6" t="s">
        <v>19</v>
      </c>
      <c r="F6" s="3">
        <v>5</v>
      </c>
      <c r="K6" s="4" t="s">
        <v>127</v>
      </c>
      <c r="L6" s="10">
        <v>80</v>
      </c>
      <c r="M6" t="s">
        <v>54</v>
      </c>
      <c r="N6" s="3">
        <v>70</v>
      </c>
      <c r="O6" s="3"/>
      <c r="P6" t="s">
        <v>65</v>
      </c>
      <c r="Q6" s="3">
        <v>1600</v>
      </c>
      <c r="R6" s="3"/>
      <c r="S6" t="s">
        <v>70</v>
      </c>
      <c r="T6" s="3">
        <v>400</v>
      </c>
      <c r="V6" s="5" t="s">
        <v>82</v>
      </c>
      <c r="W6" s="5">
        <v>53</v>
      </c>
      <c r="Y6" s="4" t="s">
        <v>136</v>
      </c>
    </row>
    <row r="7" spans="1:25" x14ac:dyDescent="0.2">
      <c r="E7" t="s">
        <v>20</v>
      </c>
      <c r="F7" s="3">
        <v>6</v>
      </c>
      <c r="M7" t="s">
        <v>55</v>
      </c>
      <c r="N7" s="3">
        <v>80</v>
      </c>
      <c r="O7" s="3"/>
      <c r="V7" s="6" t="s">
        <v>83</v>
      </c>
      <c r="W7" s="6">
        <v>54</v>
      </c>
      <c r="Y7" s="4" t="s">
        <v>141</v>
      </c>
    </row>
    <row r="8" spans="1:25" x14ac:dyDescent="0.2">
      <c r="E8" t="s">
        <v>21</v>
      </c>
      <c r="F8" s="3">
        <v>7</v>
      </c>
      <c r="M8" t="s">
        <v>56</v>
      </c>
      <c r="N8" s="3">
        <v>65</v>
      </c>
      <c r="O8" s="3"/>
      <c r="V8" s="7" t="s">
        <v>84</v>
      </c>
      <c r="W8" s="7">
        <v>55</v>
      </c>
      <c r="Y8" s="4" t="s">
        <v>29</v>
      </c>
    </row>
    <row r="9" spans="1:25" x14ac:dyDescent="0.2">
      <c r="E9" t="s">
        <v>22</v>
      </c>
      <c r="F9" s="3">
        <v>8</v>
      </c>
      <c r="M9" t="s">
        <v>57</v>
      </c>
      <c r="N9" s="3">
        <v>68</v>
      </c>
      <c r="O9" s="3"/>
      <c r="V9" s="8" t="s">
        <v>85</v>
      </c>
      <c r="W9" s="8"/>
      <c r="Y9" s="4" t="s">
        <v>28</v>
      </c>
    </row>
    <row r="10" spans="1:25" x14ac:dyDescent="0.2">
      <c r="E10" t="s">
        <v>23</v>
      </c>
      <c r="F10" s="3">
        <v>9</v>
      </c>
      <c r="M10" t="s">
        <v>58</v>
      </c>
      <c r="N10" s="3">
        <v>85</v>
      </c>
      <c r="O10" s="3"/>
      <c r="V10" s="5" t="s">
        <v>86</v>
      </c>
      <c r="W10" s="5">
        <v>56</v>
      </c>
      <c r="Y10" s="4" t="s">
        <v>142</v>
      </c>
    </row>
    <row r="11" spans="1:25" x14ac:dyDescent="0.2">
      <c r="E11" t="s">
        <v>24</v>
      </c>
      <c r="F11" s="3">
        <v>10</v>
      </c>
      <c r="M11" t="s">
        <v>59</v>
      </c>
      <c r="N11" s="3">
        <v>95</v>
      </c>
      <c r="O11" s="3"/>
      <c r="V11" s="6" t="s">
        <v>87</v>
      </c>
      <c r="W11" s="6">
        <v>57</v>
      </c>
    </row>
    <row r="12" spans="1:25" x14ac:dyDescent="0.2">
      <c r="E12" t="s">
        <v>25</v>
      </c>
      <c r="F12" s="3">
        <v>11</v>
      </c>
      <c r="V12" s="6" t="s">
        <v>88</v>
      </c>
      <c r="W12" s="6">
        <v>58</v>
      </c>
    </row>
    <row r="13" spans="1:25" x14ac:dyDescent="0.2">
      <c r="E13" t="s">
        <v>26</v>
      </c>
      <c r="F13" s="3">
        <v>12</v>
      </c>
      <c r="V13" s="6" t="s">
        <v>89</v>
      </c>
      <c r="W13" s="6">
        <v>59</v>
      </c>
    </row>
    <row r="14" spans="1:25" x14ac:dyDescent="0.2">
      <c r="E14" t="s">
        <v>27</v>
      </c>
      <c r="F14" s="3">
        <v>13</v>
      </c>
      <c r="V14" s="6" t="s">
        <v>90</v>
      </c>
      <c r="W14" s="6">
        <v>60</v>
      </c>
    </row>
    <row r="15" spans="1:25" x14ac:dyDescent="0.2">
      <c r="E15" t="s">
        <v>29</v>
      </c>
      <c r="F15" s="3">
        <v>15</v>
      </c>
      <c r="V15" s="6" t="s">
        <v>91</v>
      </c>
      <c r="W15" s="6">
        <v>61</v>
      </c>
    </row>
    <row r="16" spans="1:25" x14ac:dyDescent="0.2">
      <c r="E16" t="s">
        <v>30</v>
      </c>
      <c r="F16" s="3">
        <v>16</v>
      </c>
      <c r="V16" s="6" t="s">
        <v>92</v>
      </c>
      <c r="W16" s="6">
        <v>62</v>
      </c>
    </row>
    <row r="17" spans="5:23" x14ac:dyDescent="0.2">
      <c r="E17" t="s">
        <v>33</v>
      </c>
      <c r="F17" s="3">
        <v>17</v>
      </c>
      <c r="V17" s="6" t="s">
        <v>93</v>
      </c>
      <c r="W17" s="6">
        <v>63</v>
      </c>
    </row>
    <row r="18" spans="5:23" x14ac:dyDescent="0.2">
      <c r="E18" t="s">
        <v>34</v>
      </c>
      <c r="F18" s="3">
        <v>18</v>
      </c>
      <c r="V18" s="7" t="s">
        <v>94</v>
      </c>
      <c r="W18" s="7">
        <v>64</v>
      </c>
    </row>
    <row r="19" spans="5:23" x14ac:dyDescent="0.2">
      <c r="E19" s="4"/>
      <c r="F19" s="3"/>
      <c r="V19" s="8" t="s">
        <v>95</v>
      </c>
      <c r="W19" s="8"/>
    </row>
    <row r="20" spans="5:23" x14ac:dyDescent="0.2">
      <c r="E20" s="4"/>
      <c r="F20" s="3"/>
      <c r="V20" s="5" t="s">
        <v>96</v>
      </c>
      <c r="W20" s="5">
        <v>65</v>
      </c>
    </row>
    <row r="21" spans="5:23" x14ac:dyDescent="0.2">
      <c r="V21" s="6" t="s">
        <v>97</v>
      </c>
      <c r="W21" s="6">
        <v>66</v>
      </c>
    </row>
    <row r="22" spans="5:23" x14ac:dyDescent="0.2">
      <c r="V22" s="6" t="s">
        <v>98</v>
      </c>
      <c r="W22" s="6">
        <v>67</v>
      </c>
    </row>
    <row r="23" spans="5:23" x14ac:dyDescent="0.2">
      <c r="V23" s="6" t="s">
        <v>99</v>
      </c>
      <c r="W23" s="6">
        <v>68</v>
      </c>
    </row>
    <row r="24" spans="5:23" x14ac:dyDescent="0.2">
      <c r="V24" s="6" t="s">
        <v>100</v>
      </c>
      <c r="W24" s="6">
        <v>69</v>
      </c>
    </row>
    <row r="25" spans="5:23" x14ac:dyDescent="0.2">
      <c r="V25" s="6" t="s">
        <v>101</v>
      </c>
      <c r="W25" s="6">
        <v>70</v>
      </c>
    </row>
    <row r="26" spans="5:23" x14ac:dyDescent="0.2">
      <c r="V26" s="6" t="s">
        <v>102</v>
      </c>
      <c r="W26" s="6">
        <v>71</v>
      </c>
    </row>
    <row r="27" spans="5:23" x14ac:dyDescent="0.2">
      <c r="V27" s="7" t="s">
        <v>103</v>
      </c>
      <c r="W27" s="7">
        <v>72</v>
      </c>
    </row>
    <row r="28" spans="5:23" x14ac:dyDescent="0.2">
      <c r="V28" s="8" t="s">
        <v>104</v>
      </c>
      <c r="W28" s="8"/>
    </row>
    <row r="29" spans="5:23" x14ac:dyDescent="0.2">
      <c r="V29" s="5" t="s">
        <v>105</v>
      </c>
      <c r="W29" s="5">
        <v>73</v>
      </c>
    </row>
    <row r="30" spans="5:23" x14ac:dyDescent="0.2">
      <c r="V30" s="6" t="s">
        <v>106</v>
      </c>
      <c r="W30" s="6">
        <v>74</v>
      </c>
    </row>
    <row r="31" spans="5:23" x14ac:dyDescent="0.2">
      <c r="V31" s="6" t="s">
        <v>107</v>
      </c>
      <c r="W31" s="6">
        <v>75</v>
      </c>
    </row>
    <row r="32" spans="5:23" x14ac:dyDescent="0.2">
      <c r="V32" s="7" t="s">
        <v>108</v>
      </c>
      <c r="W32" s="7">
        <v>76</v>
      </c>
    </row>
    <row r="33" spans="22:23" x14ac:dyDescent="0.2">
      <c r="V33" s="8" t="s">
        <v>109</v>
      </c>
      <c r="W33" s="8"/>
    </row>
    <row r="34" spans="22:23" x14ac:dyDescent="0.2">
      <c r="V34" s="5" t="s">
        <v>110</v>
      </c>
      <c r="W34" s="5">
        <v>77</v>
      </c>
    </row>
    <row r="35" spans="22:23" x14ac:dyDescent="0.2">
      <c r="V35" s="6" t="s">
        <v>111</v>
      </c>
      <c r="W35" s="6">
        <v>78</v>
      </c>
    </row>
    <row r="36" spans="22:23" x14ac:dyDescent="0.2">
      <c r="V36" s="6" t="s">
        <v>112</v>
      </c>
      <c r="W36" s="6">
        <v>79</v>
      </c>
    </row>
    <row r="37" spans="22:23" x14ac:dyDescent="0.2">
      <c r="V37" s="6" t="s">
        <v>113</v>
      </c>
      <c r="W37" s="6">
        <v>80</v>
      </c>
    </row>
    <row r="38" spans="22:23" x14ac:dyDescent="0.2">
      <c r="V38" s="6" t="s">
        <v>114</v>
      </c>
      <c r="W38" s="6">
        <v>81</v>
      </c>
    </row>
    <row r="39" spans="22:23" x14ac:dyDescent="0.2">
      <c r="V39" s="6" t="s">
        <v>115</v>
      </c>
      <c r="W39" s="6">
        <v>82</v>
      </c>
    </row>
    <row r="40" spans="22:23" x14ac:dyDescent="0.2">
      <c r="V40" s="6" t="s">
        <v>116</v>
      </c>
      <c r="W40" s="6">
        <v>83</v>
      </c>
    </row>
    <row r="41" spans="22:23" x14ac:dyDescent="0.2">
      <c r="V41" s="6" t="s">
        <v>117</v>
      </c>
      <c r="W41" s="6">
        <v>84</v>
      </c>
    </row>
    <row r="42" spans="22:23" x14ac:dyDescent="0.2">
      <c r="V42" s="6" t="s">
        <v>118</v>
      </c>
      <c r="W42" s="6">
        <v>85</v>
      </c>
    </row>
    <row r="43" spans="22:23" x14ac:dyDescent="0.2">
      <c r="V43" s="7" t="s">
        <v>119</v>
      </c>
      <c r="W43" s="7">
        <v>86</v>
      </c>
    </row>
    <row r="44" spans="22:23" x14ac:dyDescent="0.2">
      <c r="V44" s="8" t="s">
        <v>120</v>
      </c>
      <c r="W44" s="8"/>
    </row>
    <row r="45" spans="22:23" x14ac:dyDescent="0.2">
      <c r="V45" s="5" t="s">
        <v>117</v>
      </c>
      <c r="W45" s="5">
        <v>87</v>
      </c>
    </row>
    <row r="46" spans="22:23" x14ac:dyDescent="0.2">
      <c r="V46" s="7" t="s">
        <v>121</v>
      </c>
      <c r="W46" s="7">
        <v>88</v>
      </c>
    </row>
    <row r="47" spans="22:23" x14ac:dyDescent="0.2">
      <c r="V47" s="4"/>
      <c r="W47" s="4"/>
    </row>
    <row r="48" spans="22:23" x14ac:dyDescent="0.2">
      <c r="V48" s="4"/>
      <c r="W48" s="4"/>
    </row>
    <row r="49" spans="22:23" x14ac:dyDescent="0.2">
      <c r="V49" s="4"/>
      <c r="W49" s="4"/>
    </row>
    <row r="71" spans="22:23" x14ac:dyDescent="0.2">
      <c r="V71" s="4"/>
      <c r="W71" s="4"/>
    </row>
  </sheetData>
  <mergeCells count="1">
    <mergeCell ref="K1:T1"/>
  </mergeCells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12</vt:i4>
      </vt:variant>
    </vt:vector>
  </HeadingPairs>
  <TitlesOfParts>
    <vt:vector size="17" baseType="lpstr">
      <vt:lpstr>Recap</vt:lpstr>
      <vt:lpstr>Chantier</vt:lpstr>
      <vt:lpstr>Chantier (2)</vt:lpstr>
      <vt:lpstr>Chantier (3)</vt:lpstr>
      <vt:lpstr>Données</vt:lpstr>
      <vt:lpstr>Chariot</vt:lpstr>
      <vt:lpstr>Echaffaudage</vt:lpstr>
      <vt:lpstr>Grue</vt:lpstr>
      <vt:lpstr>Nacelles</vt:lpstr>
      <vt:lpstr>Ouvrage</vt:lpstr>
      <vt:lpstr>Pose</vt:lpstr>
      <vt:lpstr>Produits_complémentaires</vt:lpstr>
      <vt:lpstr>Quincaillerie</vt:lpstr>
      <vt:lpstr>Vitrages</vt:lpstr>
      <vt:lpstr>Chantier!Zone_d_impression</vt:lpstr>
      <vt:lpstr>'Chantier (2)'!Zone_d_impression</vt:lpstr>
      <vt:lpstr>'Chantier (3)'!Zone_d_impression</vt:lpstr>
    </vt:vector>
  </TitlesOfParts>
  <Company>Baie-Tech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Wilfried Barbot</dc:creator>
  <cp:lastModifiedBy>Guy Blancher</cp:lastModifiedBy>
  <cp:lastPrinted>2014-03-05T07:48:30Z</cp:lastPrinted>
  <dcterms:created xsi:type="dcterms:W3CDTF">2014-02-27T12:36:44Z</dcterms:created>
  <dcterms:modified xsi:type="dcterms:W3CDTF">2014-03-05T13:41:56Z</dcterms:modified>
</cp:coreProperties>
</file>