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415" windowHeight="8475" tabRatio="399"/>
  </bookViews>
  <sheets>
    <sheet name="G1total" sheetId="1" r:id="rId1"/>
  </sheets>
  <definedNames>
    <definedName name="_xlnm._FilterDatabase" localSheetId="0" hidden="1">G1total!$5:$429</definedName>
    <definedName name="abt">G1total!#REF!</definedName>
    <definedName name="bénef">G1total!#REF!</definedName>
    <definedName name="cons">G1total!#REF!</definedName>
    <definedName name="_xlnm.Criteria">G1total!#REF!</definedName>
    <definedName name="durée_année">G1total!#REF!</definedName>
    <definedName name="ecart_g1">G1total!#REF!</definedName>
    <definedName name="estim">G1total!#REF!</definedName>
    <definedName name="PUISSANCE">G1total!$K$1:$AE$1</definedName>
    <definedName name="temps">G1total!#REF!</definedName>
    <definedName name="_xlnm.Print_Area" localSheetId="0">G1total!$A$604:$A$636</definedName>
  </definedNames>
  <calcPr calcId="152511"/>
</workbook>
</file>

<file path=xl/calcChain.xml><?xml version="1.0" encoding="utf-8"?>
<calcChain xmlns="http://schemas.openxmlformats.org/spreadsheetml/2006/main">
  <c r="J546" i="1" l="1"/>
  <c r="J541" i="1"/>
  <c r="J321" i="1"/>
  <c r="J6" i="1"/>
  <c r="J436" i="1"/>
  <c r="AP8" i="1" l="1"/>
  <c r="J581" i="1" l="1"/>
  <c r="J576" i="1"/>
  <c r="J571" i="1"/>
  <c r="J566" i="1"/>
  <c r="J561" i="1"/>
  <c r="J556" i="1"/>
  <c r="J552" i="1"/>
  <c r="J551" i="1"/>
  <c r="J536" i="1"/>
  <c r="J531" i="1"/>
  <c r="J526" i="1"/>
  <c r="J521" i="1"/>
  <c r="J516" i="1"/>
  <c r="J511" i="1"/>
  <c r="J506" i="1"/>
  <c r="J501" i="1"/>
  <c r="J496" i="1"/>
  <c r="J491" i="1"/>
  <c r="J487" i="1"/>
  <c r="J486" i="1"/>
  <c r="J481" i="1"/>
  <c r="J476" i="1"/>
  <c r="J471" i="1"/>
  <c r="J466" i="1"/>
  <c r="J461" i="1"/>
  <c r="J456" i="1"/>
  <c r="J451" i="1"/>
  <c r="J446" i="1"/>
  <c r="J441" i="1"/>
  <c r="J431" i="1"/>
  <c r="J426" i="1"/>
  <c r="J421" i="1"/>
  <c r="J416" i="1"/>
  <c r="J411" i="1"/>
  <c r="J406" i="1"/>
  <c r="J401" i="1"/>
  <c r="J396" i="1"/>
  <c r="J391" i="1"/>
  <c r="J386" i="1"/>
  <c r="J381" i="1"/>
  <c r="J376" i="1"/>
  <c r="J371" i="1"/>
  <c r="J366" i="1"/>
  <c r="J362" i="1"/>
  <c r="J361" i="1"/>
  <c r="J356" i="1"/>
  <c r="J351" i="1"/>
  <c r="J346" i="1"/>
  <c r="J341" i="1"/>
  <c r="J336" i="1"/>
  <c r="J331" i="1"/>
  <c r="J326" i="1"/>
  <c r="J316" i="1"/>
  <c r="J311" i="1"/>
  <c r="J306" i="1"/>
  <c r="J301" i="1"/>
  <c r="J296" i="1"/>
  <c r="J291" i="1"/>
  <c r="J286" i="1"/>
  <c r="J281" i="1"/>
  <c r="J276" i="1"/>
  <c r="J271" i="1"/>
  <c r="J266" i="1"/>
  <c r="J261" i="1"/>
  <c r="J256" i="1"/>
  <c r="J251" i="1"/>
  <c r="J246" i="1"/>
  <c r="J241" i="1"/>
  <c r="J236" i="1"/>
  <c r="J231" i="1"/>
  <c r="J226" i="1"/>
  <c r="J221" i="1"/>
  <c r="J216" i="1"/>
  <c r="J211" i="1"/>
  <c r="J206" i="1"/>
  <c r="J201" i="1"/>
  <c r="J196" i="1"/>
  <c r="J191" i="1"/>
  <c r="J186" i="1"/>
  <c r="J181" i="1"/>
  <c r="J176" i="1"/>
  <c r="J171" i="1"/>
  <c r="J166" i="1"/>
  <c r="J161" i="1"/>
  <c r="J156" i="1"/>
  <c r="J151" i="1"/>
  <c r="J146" i="1"/>
  <c r="J141" i="1"/>
  <c r="J136" i="1"/>
  <c r="J131" i="1"/>
  <c r="J126" i="1"/>
  <c r="J121" i="1"/>
  <c r="J116" i="1"/>
  <c r="J111" i="1"/>
  <c r="J106" i="1"/>
  <c r="J102" i="1"/>
  <c r="J101" i="1"/>
  <c r="J96" i="1"/>
  <c r="J91" i="1"/>
  <c r="J86" i="1"/>
  <c r="J81" i="1"/>
  <c r="J76" i="1"/>
  <c r="J71" i="1"/>
  <c r="J66" i="1"/>
  <c r="J61" i="1"/>
  <c r="J56" i="1"/>
  <c r="J51" i="1"/>
  <c r="J46" i="1"/>
  <c r="J41" i="1"/>
  <c r="J36" i="1"/>
  <c r="J31" i="1"/>
  <c r="J26" i="1"/>
  <c r="J21" i="1"/>
  <c r="J11" i="1"/>
  <c r="J599" i="1"/>
  <c r="J598" i="1"/>
  <c r="J594" i="1"/>
  <c r="J593" i="1"/>
  <c r="J16" i="1"/>
  <c r="AO11" i="1"/>
  <c r="AO6" i="1"/>
  <c r="V607" i="1"/>
  <c r="V592" i="1" s="1"/>
  <c r="V5" i="1"/>
  <c r="Q607" i="1"/>
  <c r="Q592" i="1" s="1"/>
  <c r="Q5" i="1"/>
  <c r="J5" i="1" l="1"/>
  <c r="AO637" i="1"/>
  <c r="AO636" i="1"/>
  <c r="AO635" i="1"/>
  <c r="AO634" i="1"/>
  <c r="AO633" i="1"/>
  <c r="AO632" i="1"/>
  <c r="AO631" i="1"/>
  <c r="AO630" i="1"/>
  <c r="AO629" i="1"/>
  <c r="AO628" i="1"/>
  <c r="AO627" i="1"/>
  <c r="AO626" i="1"/>
  <c r="AO625" i="1"/>
  <c r="AO624" i="1"/>
  <c r="AO623" i="1"/>
  <c r="AO622" i="1"/>
  <c r="AO621" i="1"/>
  <c r="AO620" i="1"/>
  <c r="AO619" i="1"/>
  <c r="AO618" i="1"/>
  <c r="AO617" i="1"/>
  <c r="AO616" i="1"/>
  <c r="AO615" i="1"/>
  <c r="AO614" i="1"/>
  <c r="AO613" i="1"/>
  <c r="AO612" i="1"/>
  <c r="AO611" i="1"/>
  <c r="AO610" i="1"/>
  <c r="AO609" i="1"/>
  <c r="AO608" i="1"/>
  <c r="AP635" i="1"/>
  <c r="AP630" i="1"/>
  <c r="AP625" i="1"/>
  <c r="AP620" i="1"/>
  <c r="AP615" i="1"/>
  <c r="AP610" i="1"/>
  <c r="AP608" i="1" l="1"/>
  <c r="AP628" i="1"/>
  <c r="AP618" i="1"/>
  <c r="AP619" i="1" s="1"/>
  <c r="AP623" i="1"/>
  <c r="AP624" i="1" s="1"/>
  <c r="AP613" i="1"/>
  <c r="AP614" i="1" s="1"/>
  <c r="AP633" i="1"/>
  <c r="AP634" i="1" s="1"/>
  <c r="AP609" i="1"/>
  <c r="AP629" i="1"/>
  <c r="F607" i="1" l="1"/>
  <c r="F5" i="1"/>
  <c r="AQ633" i="1"/>
  <c r="AQ628" i="1"/>
  <c r="AQ623" i="1"/>
  <c r="AQ618" i="1"/>
  <c r="AQ613" i="1"/>
  <c r="AQ608" i="1"/>
  <c r="AQ598" i="1"/>
  <c r="AQ593" i="1"/>
  <c r="AQ581" i="1"/>
  <c r="AQ576" i="1"/>
  <c r="AQ571" i="1"/>
  <c r="AQ566" i="1"/>
  <c r="AQ561" i="1"/>
  <c r="AQ556" i="1"/>
  <c r="AQ551" i="1"/>
  <c r="AQ546" i="1"/>
  <c r="AQ541" i="1"/>
  <c r="AQ536" i="1"/>
  <c r="AQ531" i="1"/>
  <c r="AQ526" i="1"/>
  <c r="AQ521" i="1"/>
  <c r="AQ516" i="1"/>
  <c r="AQ511" i="1"/>
  <c r="AQ506" i="1"/>
  <c r="AQ501" i="1"/>
  <c r="AQ496" i="1"/>
  <c r="AQ491" i="1"/>
  <c r="AQ486" i="1"/>
  <c r="AQ481" i="1"/>
  <c r="AQ476" i="1"/>
  <c r="AQ471" i="1"/>
  <c r="AQ466" i="1"/>
  <c r="AQ461" i="1"/>
  <c r="AQ456" i="1"/>
  <c r="AQ451" i="1"/>
  <c r="AQ446" i="1"/>
  <c r="AQ441" i="1"/>
  <c r="AQ436" i="1"/>
  <c r="AQ431" i="1"/>
  <c r="AQ426" i="1"/>
  <c r="AQ421" i="1"/>
  <c r="AQ416" i="1"/>
  <c r="AQ411" i="1"/>
  <c r="AQ406" i="1"/>
  <c r="AQ401" i="1"/>
  <c r="AQ396" i="1"/>
  <c r="AQ391" i="1"/>
  <c r="AQ386" i="1"/>
  <c r="AQ381" i="1"/>
  <c r="AQ376" i="1"/>
  <c r="AQ371" i="1"/>
  <c r="AQ366" i="1"/>
  <c r="AQ361" i="1"/>
  <c r="AQ356" i="1"/>
  <c r="AQ351" i="1"/>
  <c r="AQ346" i="1"/>
  <c r="AQ341" i="1"/>
  <c r="AQ336" i="1"/>
  <c r="AQ331" i="1"/>
  <c r="AQ326" i="1"/>
  <c r="AQ321" i="1"/>
  <c r="AQ316" i="1"/>
  <c r="AQ311" i="1"/>
  <c r="AQ306" i="1"/>
  <c r="AQ301" i="1"/>
  <c r="AQ296" i="1"/>
  <c r="AQ291" i="1"/>
  <c r="AQ286" i="1"/>
  <c r="AQ281" i="1"/>
  <c r="AQ276" i="1"/>
  <c r="AQ271" i="1"/>
  <c r="AQ266" i="1"/>
  <c r="AQ261" i="1"/>
  <c r="AQ256" i="1"/>
  <c r="AQ251" i="1"/>
  <c r="AQ246" i="1"/>
  <c r="AQ241" i="1"/>
  <c r="AQ236" i="1"/>
  <c r="AQ231" i="1"/>
  <c r="AQ226" i="1"/>
  <c r="AQ221" i="1"/>
  <c r="AQ216" i="1"/>
  <c r="AQ211" i="1"/>
  <c r="AQ206" i="1"/>
  <c r="AQ201" i="1"/>
  <c r="AQ196" i="1"/>
  <c r="AQ191" i="1"/>
  <c r="AQ186" i="1"/>
  <c r="AQ181" i="1"/>
  <c r="AQ176" i="1"/>
  <c r="AQ171" i="1"/>
  <c r="AQ166" i="1"/>
  <c r="AQ161" i="1"/>
  <c r="AQ156" i="1"/>
  <c r="AQ151" i="1"/>
  <c r="AQ146" i="1"/>
  <c r="AQ141" i="1"/>
  <c r="AQ136" i="1"/>
  <c r="AQ131" i="1"/>
  <c r="AQ126" i="1"/>
  <c r="AQ121" i="1"/>
  <c r="AQ116" i="1"/>
  <c r="AQ111" i="1"/>
  <c r="AQ106" i="1"/>
  <c r="AQ101" i="1"/>
  <c r="AQ96" i="1"/>
  <c r="AQ91" i="1"/>
  <c r="AQ86" i="1"/>
  <c r="AQ81" i="1"/>
  <c r="AQ76" i="1"/>
  <c r="AQ71" i="1"/>
  <c r="AQ66" i="1"/>
  <c r="AQ61" i="1"/>
  <c r="AQ56" i="1"/>
  <c r="AQ51" i="1"/>
  <c r="AQ46" i="1"/>
  <c r="AQ41" i="1"/>
  <c r="AQ36" i="1"/>
  <c r="AQ31" i="1"/>
  <c r="AQ26" i="1"/>
  <c r="AQ21" i="1"/>
  <c r="AQ16" i="1"/>
  <c r="AQ11" i="1"/>
  <c r="AQ6" i="1"/>
  <c r="AO593" i="1" l="1"/>
  <c r="AO51" i="1"/>
  <c r="AO81" i="1"/>
  <c r="AO581" i="1"/>
  <c r="AO576" i="1"/>
  <c r="AO566" i="1"/>
  <c r="AO556" i="1"/>
  <c r="AO551" i="1"/>
  <c r="AO546" i="1"/>
  <c r="AO536" i="1"/>
  <c r="AO531" i="1"/>
  <c r="AO526" i="1"/>
  <c r="AO521" i="1"/>
  <c r="AO516" i="1"/>
  <c r="AO506" i="1"/>
  <c r="AO496" i="1"/>
  <c r="AO491" i="1"/>
  <c r="AO486" i="1"/>
  <c r="AO466" i="1"/>
  <c r="AO461" i="1"/>
  <c r="AO446" i="1"/>
  <c r="AO441" i="1"/>
  <c r="AO436" i="1"/>
  <c r="AO421" i="1"/>
  <c r="AO411" i="1"/>
  <c r="AP553" i="1"/>
  <c r="AP103" i="1"/>
  <c r="AO105" i="1"/>
  <c r="D607" i="1"/>
  <c r="D5" i="1"/>
  <c r="J609" i="1"/>
  <c r="J608" i="1"/>
  <c r="AO440" i="1"/>
  <c r="AP438" i="1"/>
  <c r="AR436" i="1" s="1"/>
  <c r="AO437" i="1"/>
  <c r="AO520" i="1"/>
  <c r="AP518" i="1"/>
  <c r="AR516" i="1" s="1"/>
  <c r="AO517" i="1"/>
  <c r="AO200" i="1"/>
  <c r="AP198" i="1"/>
  <c r="AO197" i="1"/>
  <c r="AO196" i="1"/>
  <c r="AP196" i="1" s="1"/>
  <c r="AP13" i="1"/>
  <c r="AO12" i="1"/>
  <c r="AP11" i="1" s="1"/>
  <c r="AO554" i="1"/>
  <c r="AO552" i="1"/>
  <c r="AO104" i="1"/>
  <c r="AO102" i="1"/>
  <c r="AO101" i="1"/>
  <c r="M5" i="1"/>
  <c r="K5" i="1"/>
  <c r="L5" i="1"/>
  <c r="O5" i="1"/>
  <c r="N5" i="1"/>
  <c r="U5" i="1"/>
  <c r="R5" i="1"/>
  <c r="S5" i="1"/>
  <c r="AB5" i="1"/>
  <c r="X5" i="1"/>
  <c r="Y5" i="1"/>
  <c r="Z5" i="1"/>
  <c r="AA5" i="1"/>
  <c r="AC5" i="1"/>
  <c r="AD5" i="1"/>
  <c r="AE5" i="1"/>
  <c r="AN5" i="1"/>
  <c r="AO427" i="1"/>
  <c r="AO428" i="1"/>
  <c r="AO236" i="1"/>
  <c r="AO237" i="1"/>
  <c r="AO238" i="1"/>
  <c r="AO240" i="1"/>
  <c r="AO221" i="1"/>
  <c r="AO222" i="1"/>
  <c r="AO223" i="1"/>
  <c r="AO225" i="1"/>
  <c r="AO442" i="1"/>
  <c r="AO443" i="1"/>
  <c r="AO445" i="1"/>
  <c r="AO331" i="1"/>
  <c r="AO332" i="1"/>
  <c r="AO333" i="1"/>
  <c r="AO462" i="1"/>
  <c r="AO463" i="1"/>
  <c r="AO465" i="1"/>
  <c r="AO447" i="1"/>
  <c r="AO448" i="1"/>
  <c r="AO501" i="1"/>
  <c r="AO502" i="1"/>
  <c r="AO503" i="1"/>
  <c r="AO505" i="1"/>
  <c r="AO46" i="1"/>
  <c r="AO47" i="1"/>
  <c r="AO48" i="1"/>
  <c r="AO50" i="1"/>
  <c r="AO471" i="1"/>
  <c r="AO472" i="1"/>
  <c r="AO473" i="1"/>
  <c r="AO475" i="1"/>
  <c r="AO481" i="1"/>
  <c r="AO482" i="1"/>
  <c r="AO483" i="1"/>
  <c r="AO216" i="1"/>
  <c r="AO217" i="1"/>
  <c r="AO218" i="1"/>
  <c r="AO220" i="1"/>
  <c r="AO76" i="1"/>
  <c r="AO77" i="1"/>
  <c r="AO78" i="1"/>
  <c r="AO80" i="1"/>
  <c r="AO261" i="1"/>
  <c r="AO262" i="1"/>
  <c r="AO263" i="1"/>
  <c r="AO265" i="1"/>
  <c r="AO301" i="1"/>
  <c r="AO302" i="1"/>
  <c r="AO303" i="1"/>
  <c r="AO305" i="1"/>
  <c r="AO41" i="1"/>
  <c r="AO42" i="1"/>
  <c r="AO43" i="1"/>
  <c r="AO45" i="1"/>
  <c r="AO396" i="1"/>
  <c r="AO397" i="1"/>
  <c r="AO398" i="1"/>
  <c r="AO400" i="1"/>
  <c r="AO266" i="1"/>
  <c r="AO267" i="1"/>
  <c r="AO268" i="1"/>
  <c r="AO270" i="1"/>
  <c r="AO146" i="1"/>
  <c r="AO147" i="1"/>
  <c r="AO148" i="1"/>
  <c r="AO150" i="1"/>
  <c r="AO336" i="1"/>
  <c r="AO337" i="1"/>
  <c r="AO338" i="1"/>
  <c r="AO340" i="1"/>
  <c r="AO346" i="1"/>
  <c r="AO347" i="1"/>
  <c r="AO348" i="1"/>
  <c r="AO350" i="1"/>
  <c r="AO412" i="1"/>
  <c r="AP411" i="1" s="1"/>
  <c r="AO413" i="1"/>
  <c r="AO415" i="1"/>
  <c r="AO111" i="1"/>
  <c r="AO112" i="1"/>
  <c r="AO113" i="1"/>
  <c r="AO115" i="1"/>
  <c r="AO527" i="1"/>
  <c r="AO528" i="1"/>
  <c r="AO66" i="1"/>
  <c r="AO67" i="1"/>
  <c r="AO522" i="1"/>
  <c r="AO523" i="1"/>
  <c r="AO525" i="1"/>
  <c r="AO567" i="1"/>
  <c r="AO568" i="1"/>
  <c r="AO251" i="1"/>
  <c r="AO252" i="1"/>
  <c r="AO253" i="1"/>
  <c r="AO255" i="1"/>
  <c r="AO291" i="1"/>
  <c r="AO292" i="1"/>
  <c r="AP293" i="1"/>
  <c r="AO31" i="1"/>
  <c r="AO32" i="1"/>
  <c r="AO33" i="1"/>
  <c r="AO401" i="1"/>
  <c r="AO402" i="1"/>
  <c r="AP403" i="1"/>
  <c r="AO406" i="1"/>
  <c r="AO407" i="1"/>
  <c r="AO408" i="1"/>
  <c r="AO410" i="1"/>
  <c r="AO171" i="1"/>
  <c r="AO172" i="1"/>
  <c r="AO175" i="1"/>
  <c r="AO7" i="1"/>
  <c r="AP6" i="1" s="1"/>
  <c r="AP7" i="1" s="1"/>
  <c r="AO8" i="1"/>
  <c r="AO10" i="1"/>
  <c r="AO511" i="1"/>
  <c r="AO512" i="1"/>
  <c r="AP513" i="1"/>
  <c r="AO515" i="1"/>
  <c r="AO571" i="1"/>
  <c r="AO572" i="1"/>
  <c r="AO573" i="1"/>
  <c r="AO286" i="1"/>
  <c r="AO287" i="1"/>
  <c r="AP286" i="1" s="1"/>
  <c r="AO288" i="1"/>
  <c r="AO290" i="1"/>
  <c r="AO161" i="1"/>
  <c r="AO162" i="1"/>
  <c r="AO163" i="1"/>
  <c r="AO165" i="1"/>
  <c r="AO131" i="1"/>
  <c r="AO132" i="1"/>
  <c r="AO133" i="1"/>
  <c r="AO135" i="1"/>
  <c r="AO121" i="1"/>
  <c r="AO122" i="1"/>
  <c r="AO123" i="1"/>
  <c r="AO125" i="1"/>
  <c r="AO451" i="1"/>
  <c r="AO452" i="1"/>
  <c r="AO453" i="1"/>
  <c r="AO455" i="1"/>
  <c r="AO71" i="1"/>
  <c r="AO72" i="1"/>
  <c r="AO73" i="1"/>
  <c r="AO75" i="1"/>
  <c r="AO391" i="1"/>
  <c r="AO392" i="1"/>
  <c r="AO393" i="1"/>
  <c r="AO395" i="1"/>
  <c r="AO366" i="1"/>
  <c r="AO367" i="1"/>
  <c r="AO368" i="1"/>
  <c r="AO370" i="1"/>
  <c r="AO271" i="1"/>
  <c r="AO272" i="1"/>
  <c r="AP273" i="1"/>
  <c r="AO275" i="1"/>
  <c r="AO371" i="1"/>
  <c r="AO372" i="1"/>
  <c r="AP373" i="1"/>
  <c r="AO375" i="1"/>
  <c r="AO431" i="1"/>
  <c r="AO432" i="1"/>
  <c r="AP431" i="1" s="1"/>
  <c r="AO435" i="1"/>
  <c r="AO311" i="1"/>
  <c r="AO312" i="1"/>
  <c r="AO313" i="1"/>
  <c r="AO315" i="1"/>
  <c r="AO56" i="1"/>
  <c r="AP56" i="1" s="1"/>
  <c r="AO57" i="1"/>
  <c r="AO58" i="1"/>
  <c r="AO60" i="1"/>
  <c r="AO376" i="1"/>
  <c r="AO377" i="1"/>
  <c r="AP378" i="1"/>
  <c r="AO380" i="1"/>
  <c r="AO96" i="1"/>
  <c r="AO97" i="1"/>
  <c r="AO98" i="1"/>
  <c r="AO100" i="1"/>
  <c r="AO356" i="1"/>
  <c r="AP356" i="1" s="1"/>
  <c r="AO357" i="1"/>
  <c r="AP358" i="1"/>
  <c r="AO360" i="1"/>
  <c r="AO86" i="1"/>
  <c r="AP86" i="1" s="1"/>
  <c r="AO87" i="1"/>
  <c r="AO88" i="1"/>
  <c r="AO90" i="1"/>
  <c r="AO231" i="1"/>
  <c r="AP231" i="1" s="1"/>
  <c r="AO232" i="1"/>
  <c r="AP233" i="1"/>
  <c r="AO156" i="1"/>
  <c r="AO157" i="1"/>
  <c r="AO158" i="1"/>
  <c r="AO160" i="1"/>
  <c r="AO281" i="1"/>
  <c r="AO282" i="1"/>
  <c r="AO283" i="1"/>
  <c r="AO386" i="1"/>
  <c r="AO387" i="1"/>
  <c r="AO388" i="1"/>
  <c r="AO390" i="1"/>
  <c r="AO316" i="1"/>
  <c r="AO317" i="1"/>
  <c r="AO318" i="1"/>
  <c r="AO211" i="1"/>
  <c r="AO212" i="1"/>
  <c r="AO213" i="1"/>
  <c r="AO381" i="1"/>
  <c r="AO382" i="1"/>
  <c r="AO383" i="1"/>
  <c r="AO385" i="1"/>
  <c r="AO176" i="1"/>
  <c r="AO177" i="1"/>
  <c r="AO178" i="1"/>
  <c r="AO180" i="1"/>
  <c r="AO507" i="1"/>
  <c r="AO508" i="1"/>
  <c r="AO510" i="1"/>
  <c r="AO106" i="1"/>
  <c r="AO107" i="1"/>
  <c r="AO110" i="1"/>
  <c r="AO321" i="1"/>
  <c r="AO322" i="1"/>
  <c r="AO325" i="1"/>
  <c r="AO61" i="1"/>
  <c r="AO62" i="1"/>
  <c r="AP61" i="1" s="1"/>
  <c r="AO63" i="1"/>
  <c r="AO65" i="1"/>
  <c r="AO186" i="1"/>
  <c r="AO187" i="1"/>
  <c r="AO188" i="1"/>
  <c r="AO190" i="1"/>
  <c r="AO497" i="1"/>
  <c r="AO498" i="1"/>
  <c r="AO500" i="1"/>
  <c r="AO82" i="1"/>
  <c r="AO83" i="1"/>
  <c r="AO151" i="1"/>
  <c r="AO152" i="1"/>
  <c r="AO153" i="1"/>
  <c r="AO155" i="1"/>
  <c r="AO541" i="1"/>
  <c r="AO542" i="1"/>
  <c r="AO543" i="1"/>
  <c r="AO545" i="1"/>
  <c r="AO561" i="1"/>
  <c r="AO562" i="1"/>
  <c r="AO563" i="1"/>
  <c r="AO565" i="1"/>
  <c r="AO21" i="1"/>
  <c r="AO22" i="1"/>
  <c r="AO23" i="1"/>
  <c r="AO25" i="1"/>
  <c r="AO36" i="1"/>
  <c r="AO37" i="1"/>
  <c r="AO38" i="1"/>
  <c r="AO40" i="1"/>
  <c r="AO166" i="1"/>
  <c r="AO167" i="1"/>
  <c r="AO168" i="1"/>
  <c r="AO170" i="1"/>
  <c r="AO577" i="1"/>
  <c r="AO580" i="1"/>
  <c r="AO181" i="1"/>
  <c r="AO182" i="1"/>
  <c r="AO183" i="1"/>
  <c r="AO185" i="1"/>
  <c r="AO532" i="1"/>
  <c r="AO533" i="1"/>
  <c r="AO535" i="1"/>
  <c r="AO326" i="1"/>
  <c r="AO327" i="1"/>
  <c r="AO328" i="1"/>
  <c r="AO330" i="1"/>
  <c r="AO16" i="1"/>
  <c r="AO17" i="1"/>
  <c r="AO18" i="1"/>
  <c r="AO20" i="1"/>
  <c r="AO306" i="1"/>
  <c r="AO307" i="1"/>
  <c r="AO308" i="1"/>
  <c r="AO310" i="1"/>
  <c r="AO141" i="1"/>
  <c r="AO142" i="1"/>
  <c r="AP143" i="1"/>
  <c r="AO145" i="1"/>
  <c r="AO341" i="1"/>
  <c r="AO342" i="1"/>
  <c r="AO343" i="1"/>
  <c r="AO345" i="1"/>
  <c r="AO276" i="1"/>
  <c r="AO277" i="1"/>
  <c r="AO280" i="1"/>
  <c r="AO226" i="1"/>
  <c r="AO227" i="1"/>
  <c r="AO228" i="1"/>
  <c r="AO230" i="1"/>
  <c r="AO351" i="1"/>
  <c r="AO352" i="1"/>
  <c r="AO353" i="1"/>
  <c r="AO355" i="1"/>
  <c r="AO191" i="1"/>
  <c r="AO192" i="1"/>
  <c r="AO193" i="1"/>
  <c r="AO195" i="1"/>
  <c r="AO91" i="1"/>
  <c r="AO92" i="1"/>
  <c r="AO95" i="1"/>
  <c r="AO492" i="1"/>
  <c r="AO493" i="1"/>
  <c r="AO495" i="1"/>
  <c r="AO582" i="1"/>
  <c r="AO583" i="1"/>
  <c r="AP583" i="1"/>
  <c r="AO584" i="1"/>
  <c r="AO585" i="1"/>
  <c r="AO537" i="1"/>
  <c r="AP538" i="1"/>
  <c r="AO540" i="1"/>
  <c r="AO557" i="1"/>
  <c r="AO558" i="1"/>
  <c r="AO560" i="1"/>
  <c r="AO296" i="1"/>
  <c r="AO297" i="1"/>
  <c r="AO298" i="1"/>
  <c r="AO300" i="1"/>
  <c r="AO422" i="1"/>
  <c r="AO423" i="1"/>
  <c r="AO425" i="1"/>
  <c r="AO206" i="1"/>
  <c r="AO207" i="1"/>
  <c r="AO208" i="1"/>
  <c r="AO210" i="1"/>
  <c r="AO256" i="1"/>
  <c r="AO257" i="1"/>
  <c r="AO258" i="1"/>
  <c r="AO260" i="1"/>
  <c r="AO126" i="1"/>
  <c r="AO127" i="1"/>
  <c r="AO128" i="1"/>
  <c r="AO130" i="1"/>
  <c r="AO456" i="1"/>
  <c r="AO457" i="1"/>
  <c r="AO458" i="1"/>
  <c r="AO460" i="1"/>
  <c r="AO26" i="1"/>
  <c r="AO27" i="1"/>
  <c r="AP28" i="1"/>
  <c r="AO30" i="1"/>
  <c r="AO476" i="1"/>
  <c r="AO477" i="1"/>
  <c r="AO478" i="1"/>
  <c r="AO480" i="1"/>
  <c r="AO467" i="1"/>
  <c r="AP468" i="1"/>
  <c r="AO470" i="1"/>
  <c r="AO246" i="1"/>
  <c r="AO247" i="1"/>
  <c r="AO248" i="1"/>
  <c r="AO250" i="1"/>
  <c r="AO116" i="1"/>
  <c r="AO117" i="1"/>
  <c r="AO118" i="1"/>
  <c r="AO120" i="1"/>
  <c r="AO136" i="1"/>
  <c r="AO137" i="1"/>
  <c r="AP136" i="1" s="1"/>
  <c r="AP138" i="1"/>
  <c r="AO140" i="1"/>
  <c r="AO241" i="1"/>
  <c r="AO242" i="1"/>
  <c r="AP243" i="1"/>
  <c r="AO245" i="1"/>
  <c r="AO416" i="1"/>
  <c r="AO417" i="1"/>
  <c r="AO418" i="1"/>
  <c r="AO420" i="1"/>
  <c r="AO52" i="1"/>
  <c r="AO53" i="1"/>
  <c r="AO55" i="1"/>
  <c r="AO547" i="1"/>
  <c r="AO548" i="1"/>
  <c r="AO550" i="1"/>
  <c r="AO201" i="1"/>
  <c r="AO202" i="1"/>
  <c r="AO203" i="1"/>
  <c r="AO205" i="1"/>
  <c r="AO361" i="1"/>
  <c r="AO362" i="1"/>
  <c r="AP363" i="1"/>
  <c r="AR361" i="1" s="1"/>
  <c r="AO365" i="1"/>
  <c r="AO487" i="1"/>
  <c r="AO488" i="1"/>
  <c r="AO490" i="1"/>
  <c r="A591" i="1"/>
  <c r="D592" i="1"/>
  <c r="F592" i="1"/>
  <c r="AO594" i="1"/>
  <c r="AO595" i="1"/>
  <c r="AP595" i="1"/>
  <c r="AO596" i="1"/>
  <c r="AO598" i="1"/>
  <c r="AO599" i="1"/>
  <c r="AO600" i="1"/>
  <c r="AP600" i="1"/>
  <c r="AO601" i="1"/>
  <c r="A603" i="1"/>
  <c r="M607" i="1"/>
  <c r="M592" i="1" s="1"/>
  <c r="K607" i="1"/>
  <c r="K592" i="1" s="1"/>
  <c r="L607" i="1"/>
  <c r="L592" i="1" s="1"/>
  <c r="O607" i="1"/>
  <c r="O592" i="1" s="1"/>
  <c r="N607" i="1"/>
  <c r="N592" i="1" s="1"/>
  <c r="U607" i="1"/>
  <c r="U592" i="1" s="1"/>
  <c r="R607" i="1"/>
  <c r="R592" i="1" s="1"/>
  <c r="S607" i="1"/>
  <c r="S592" i="1" s="1"/>
  <c r="AB607" i="1"/>
  <c r="AB592" i="1" s="1"/>
  <c r="X607" i="1"/>
  <c r="X592" i="1" s="1"/>
  <c r="Y607" i="1"/>
  <c r="Y592" i="1" s="1"/>
  <c r="Z607" i="1"/>
  <c r="Z592" i="1" s="1"/>
  <c r="AA607" i="1"/>
  <c r="AA592" i="1" s="1"/>
  <c r="AC607" i="1"/>
  <c r="AC592" i="1" s="1"/>
  <c r="AD607" i="1"/>
  <c r="AD592" i="1" s="1"/>
  <c r="AE607" i="1"/>
  <c r="AE592" i="1" s="1"/>
  <c r="J628" i="1"/>
  <c r="J629" i="1"/>
  <c r="J613" i="1"/>
  <c r="J614" i="1"/>
  <c r="AR613" i="1"/>
  <c r="J623" i="1"/>
  <c r="J624" i="1"/>
  <c r="AR623" i="1"/>
  <c r="J618" i="1"/>
  <c r="J619" i="1"/>
  <c r="AR618" i="1"/>
  <c r="J633" i="1"/>
  <c r="J634" i="1"/>
  <c r="AR633" i="1"/>
  <c r="AO89" i="1"/>
  <c r="AO289" i="1"/>
  <c r="AO514" i="1"/>
  <c r="AO69" i="1"/>
  <c r="AO339" i="1"/>
  <c r="AO269" i="1"/>
  <c r="AO219" i="1"/>
  <c r="AO484" i="1"/>
  <c r="AO49" i="1"/>
  <c r="AO504" i="1"/>
  <c r="AO464" i="1"/>
  <c r="AO224" i="1"/>
  <c r="AO426" i="1"/>
  <c r="AP426" i="1" s="1"/>
  <c r="AO179" i="1"/>
  <c r="AP283" i="1"/>
  <c r="AP408" i="1"/>
  <c r="AO294" i="1"/>
  <c r="AP568" i="1"/>
  <c r="AP523" i="1"/>
  <c r="AP148" i="1"/>
  <c r="AP398" i="1"/>
  <c r="AO44" i="1"/>
  <c r="AP303" i="1"/>
  <c r="AO264" i="1"/>
  <c r="AP78" i="1"/>
  <c r="AP473" i="1"/>
  <c r="AP448" i="1"/>
  <c r="AP443" i="1"/>
  <c r="AO239" i="1"/>
  <c r="AP263" i="1"/>
  <c r="AP313" i="1"/>
  <c r="AP393" i="1"/>
  <c r="AP193" i="1"/>
  <c r="AO109" i="1"/>
  <c r="AO108" i="1"/>
  <c r="AP108" i="1"/>
  <c r="AO34" i="1"/>
  <c r="AP113" i="1"/>
  <c r="AO399" i="1"/>
  <c r="AO79" i="1"/>
  <c r="AO444" i="1"/>
  <c r="AP218" i="1"/>
  <c r="AO553" i="1"/>
  <c r="AO103" i="1"/>
  <c r="AO469" i="1"/>
  <c r="AO244" i="1"/>
  <c r="AO99" i="1"/>
  <c r="AO274" i="1"/>
  <c r="AO173" i="1"/>
  <c r="AP173" i="1"/>
  <c r="AP563" i="1"/>
  <c r="AO254" i="1"/>
  <c r="AO378" i="1"/>
  <c r="AP348" i="1"/>
  <c r="AO59" i="1"/>
  <c r="AO28" i="1"/>
  <c r="AO93" i="1"/>
  <c r="AP93" i="1"/>
  <c r="AO278" i="1"/>
  <c r="AP278" i="1"/>
  <c r="AO578" i="1"/>
  <c r="AP578" i="1"/>
  <c r="AO233" i="1"/>
  <c r="AO359" i="1"/>
  <c r="AO433" i="1"/>
  <c r="AP433" i="1"/>
  <c r="AO574" i="1"/>
  <c r="AO513" i="1"/>
  <c r="AO403" i="1"/>
  <c r="AO293" i="1"/>
  <c r="AO524" i="1"/>
  <c r="AO68" i="1"/>
  <c r="AP68" i="1"/>
  <c r="AO414" i="1"/>
  <c r="AO134" i="1"/>
  <c r="AP478" i="1"/>
  <c r="AO138" i="1"/>
  <c r="AO538" i="1"/>
  <c r="AP493" i="1"/>
  <c r="AR491" i="1" s="1"/>
  <c r="AO39" i="1"/>
  <c r="AP23" i="1"/>
  <c r="AO323" i="1"/>
  <c r="AP323" i="1"/>
  <c r="AP213" i="1"/>
  <c r="AO389" i="1"/>
  <c r="AO434" i="1"/>
  <c r="AP208" i="1"/>
  <c r="AP183" i="1"/>
  <c r="AO144" i="1"/>
  <c r="AO119" i="1"/>
  <c r="AO29" i="1"/>
  <c r="AP258" i="1"/>
  <c r="AP508" i="1"/>
  <c r="AP228" i="1"/>
  <c r="AP368" i="1"/>
  <c r="AP383" i="1"/>
  <c r="AO13" i="1"/>
  <c r="AO439" i="1"/>
  <c r="AO494" i="1"/>
  <c r="AP38" i="1"/>
  <c r="AR36" i="1" s="1"/>
  <c r="AO334" i="1"/>
  <c r="AP88" i="1"/>
  <c r="AO518" i="1"/>
  <c r="AP43" i="1"/>
  <c r="AP353" i="1"/>
  <c r="AP253" i="1"/>
  <c r="AP338" i="1"/>
  <c r="AO84" i="1"/>
  <c r="AO384" i="1"/>
  <c r="AO284" i="1"/>
  <c r="AP18" i="1"/>
  <c r="AP528" i="1"/>
  <c r="AO369" i="1"/>
  <c r="AO324" i="1"/>
  <c r="AO199" i="1"/>
  <c r="AO198" i="1"/>
  <c r="AP83" i="1"/>
  <c r="AP543" i="1"/>
  <c r="AP158" i="1"/>
  <c r="AP498" i="1"/>
  <c r="AO209" i="1"/>
  <c r="AP123" i="1"/>
  <c r="AP328" i="1"/>
  <c r="AO429" i="1"/>
  <c r="AO569" i="1"/>
  <c r="AP63" i="1"/>
  <c r="AP388" i="1"/>
  <c r="AP58" i="1"/>
  <c r="AO243" i="1"/>
  <c r="AP453" i="1"/>
  <c r="AP298" i="1"/>
  <c r="AP288" i="1"/>
  <c r="AP548" i="1"/>
  <c r="AP238" i="1"/>
  <c r="AO164" i="1"/>
  <c r="AP483" i="1"/>
  <c r="AO449" i="1"/>
  <c r="AO273" i="1"/>
  <c r="AP533" i="1"/>
  <c r="AO438" i="1"/>
  <c r="AO489" i="1"/>
  <c r="AO74" i="1"/>
  <c r="AP178" i="1"/>
  <c r="AO9" i="1"/>
  <c r="AO424" i="1"/>
  <c r="AP48" i="1"/>
  <c r="AP413" i="1"/>
  <c r="AO374" i="1"/>
  <c r="AO114" i="1"/>
  <c r="AP153" i="1"/>
  <c r="AO304" i="1"/>
  <c r="AO344" i="1"/>
  <c r="AO404" i="1"/>
  <c r="AP463" i="1"/>
  <c r="AP223" i="1"/>
  <c r="AP268" i="1"/>
  <c r="AO419" i="1"/>
  <c r="AO534" i="1"/>
  <c r="AO229" i="1"/>
  <c r="AP188" i="1"/>
  <c r="AP168" i="1"/>
  <c r="AP128" i="1"/>
  <c r="AP318" i="1"/>
  <c r="AP308" i="1"/>
  <c r="AO373" i="1"/>
  <c r="AO454" i="1"/>
  <c r="AP391" i="1"/>
  <c r="AO555" i="1"/>
  <c r="AP516" i="1" l="1"/>
  <c r="AP598" i="1"/>
  <c r="AP599" i="1" s="1"/>
  <c r="AP456" i="1"/>
  <c r="AP536" i="1"/>
  <c r="I586" i="1" s="1"/>
  <c r="AP151" i="1"/>
  <c r="AP511" i="1"/>
  <c r="AP31" i="1"/>
  <c r="AP566" i="1"/>
  <c r="AP466" i="1"/>
  <c r="AP281" i="1"/>
  <c r="AP282" i="1" s="1"/>
  <c r="AP291" i="1"/>
  <c r="AP496" i="1"/>
  <c r="AP497" i="1" s="1"/>
  <c r="AP101" i="1"/>
  <c r="AP102" i="1" s="1"/>
  <c r="I101" i="1" s="1"/>
  <c r="AP236" i="1"/>
  <c r="AP237" i="1" s="1"/>
  <c r="AP197" i="1"/>
  <c r="AP546" i="1"/>
  <c r="AP547" i="1" s="1"/>
  <c r="I546" i="1" s="1"/>
  <c r="AP593" i="1"/>
  <c r="AP594" i="1" s="1"/>
  <c r="I593" i="1" s="1"/>
  <c r="AP576" i="1"/>
  <c r="AP577" i="1" s="1"/>
  <c r="I576" i="1" s="1"/>
  <c r="AP87" i="1"/>
  <c r="I86" i="1" s="1"/>
  <c r="AP361" i="1"/>
  <c r="AP362" i="1" s="1"/>
  <c r="I361" i="1" s="1"/>
  <c r="J592" i="1"/>
  <c r="AR451" i="1"/>
  <c r="AR61" i="1"/>
  <c r="AR156" i="1"/>
  <c r="AR251" i="1"/>
  <c r="AR256" i="1"/>
  <c r="AR431" i="1"/>
  <c r="AR171" i="1"/>
  <c r="AR106" i="1"/>
  <c r="AR566" i="1"/>
  <c r="AR598" i="1"/>
  <c r="AR26" i="1"/>
  <c r="AP506" i="1"/>
  <c r="AR381" i="1" s="1"/>
  <c r="AR231" i="1"/>
  <c r="AR356" i="1"/>
  <c r="AR376" i="1"/>
  <c r="AR271" i="1"/>
  <c r="AR101" i="1"/>
  <c r="AR496" i="1"/>
  <c r="AR336" i="1"/>
  <c r="AR191" i="1"/>
  <c r="AR521" i="1"/>
  <c r="AR593" i="1"/>
  <c r="AR592" i="1" s="1"/>
  <c r="AR241" i="1"/>
  <c r="AR581" i="1"/>
  <c r="AR511" i="1"/>
  <c r="AR551" i="1"/>
  <c r="AP371" i="1"/>
  <c r="AR366" i="1" s="1"/>
  <c r="AP12" i="1"/>
  <c r="I11" i="1" s="1"/>
  <c r="AP36" i="1"/>
  <c r="AR561" i="1" s="1"/>
  <c r="AP321" i="1"/>
  <c r="AR506" i="1" s="1"/>
  <c r="AP271" i="1"/>
  <c r="AR391" i="1" s="1"/>
  <c r="AP366" i="1"/>
  <c r="AP367" i="1" s="1"/>
  <c r="I366" i="1" s="1"/>
  <c r="AP251" i="1"/>
  <c r="AR66" i="1" s="1"/>
  <c r="AP111" i="1"/>
  <c r="AR346" i="1" s="1"/>
  <c r="AP146" i="1"/>
  <c r="AR396" i="1" s="1"/>
  <c r="AP266" i="1"/>
  <c r="AP267" i="1" s="1"/>
  <c r="I266" i="1" s="1"/>
  <c r="AP37" i="1"/>
  <c r="AP141" i="1"/>
  <c r="AR16" i="1" s="1"/>
  <c r="AP16" i="1"/>
  <c r="AR531" i="1" s="1"/>
  <c r="AP181" i="1"/>
  <c r="AR166" i="1" s="1"/>
  <c r="AP381" i="1"/>
  <c r="AR316" i="1" s="1"/>
  <c r="AP386" i="1"/>
  <c r="AP387" i="1" s="1"/>
  <c r="I386" i="1" s="1"/>
  <c r="AP376" i="1"/>
  <c r="AP377" i="1" s="1"/>
  <c r="AP571" i="1"/>
  <c r="AR6" i="1" s="1"/>
  <c r="AP41" i="1"/>
  <c r="AR261" i="1" s="1"/>
  <c r="AP76" i="1"/>
  <c r="AR481" i="1" s="1"/>
  <c r="AP216" i="1"/>
  <c r="AR471" i="1" s="1"/>
  <c r="AP246" i="1"/>
  <c r="AR476" i="1" s="1"/>
  <c r="AP91" i="1"/>
  <c r="AR351" i="1" s="1"/>
  <c r="AP351" i="1"/>
  <c r="AR276" i="1" s="1"/>
  <c r="AP441" i="1"/>
  <c r="AR236" i="1" s="1"/>
  <c r="AP491" i="1"/>
  <c r="AR91" i="1" s="1"/>
  <c r="AP521" i="1"/>
  <c r="AP522" i="1" s="1"/>
  <c r="AP531" i="1"/>
  <c r="AR576" i="1" s="1"/>
  <c r="AP551" i="1"/>
  <c r="AP552" i="1" s="1"/>
  <c r="I551" i="1" s="1"/>
  <c r="I618" i="1"/>
  <c r="AO559" i="1"/>
  <c r="AP458" i="1"/>
  <c r="AP457" i="1" s="1"/>
  <c r="I456" i="1" s="1"/>
  <c r="AO184" i="1"/>
  <c r="AP203" i="1"/>
  <c r="AP53" i="1"/>
  <c r="AR51" i="1" s="1"/>
  <c r="AO309" i="1"/>
  <c r="AO354" i="1"/>
  <c r="AO139" i="1"/>
  <c r="AP98" i="1"/>
  <c r="AR96" i="1" s="1"/>
  <c r="AO174" i="1"/>
  <c r="AP163" i="1"/>
  <c r="AO358" i="1"/>
  <c r="AO349" i="1"/>
  <c r="AP201" i="1"/>
  <c r="AP26" i="1"/>
  <c r="AP27" i="1" s="1"/>
  <c r="AP126" i="1"/>
  <c r="AR206" i="1" s="1"/>
  <c r="AP256" i="1"/>
  <c r="AP257" i="1" s="1"/>
  <c r="I256" i="1" s="1"/>
  <c r="AP276" i="1"/>
  <c r="AR141" i="1" s="1"/>
  <c r="AP166" i="1"/>
  <c r="AR21" i="1" s="1"/>
  <c r="AP21" i="1"/>
  <c r="AP22" i="1" s="1"/>
  <c r="I21" i="1" s="1"/>
  <c r="AP186" i="1"/>
  <c r="AR321" i="1" s="1"/>
  <c r="AP176" i="1"/>
  <c r="AP177" i="1" s="1"/>
  <c r="I176" i="1" s="1"/>
  <c r="AP406" i="1"/>
  <c r="AP407" i="1" s="1"/>
  <c r="I406" i="1" s="1"/>
  <c r="AP261" i="1"/>
  <c r="AR216" i="1" s="1"/>
  <c r="AP221" i="1"/>
  <c r="AP222" i="1" s="1"/>
  <c r="I221" i="1" s="1"/>
  <c r="AP326" i="1"/>
  <c r="AP327" i="1" s="1"/>
  <c r="I326" i="1" s="1"/>
  <c r="AP316" i="1"/>
  <c r="AR281" i="1" s="1"/>
  <c r="AP171" i="1"/>
  <c r="AR401" i="1" s="1"/>
  <c r="AP336" i="1"/>
  <c r="AR266" i="1" s="1"/>
  <c r="AP396" i="1"/>
  <c r="AR301" i="1" s="1"/>
  <c r="AP232" i="1"/>
  <c r="AO204" i="1"/>
  <c r="AO194" i="1"/>
  <c r="AP62" i="1"/>
  <c r="I61" i="1" s="1"/>
  <c r="AO468" i="1"/>
  <c r="AO363" i="1"/>
  <c r="AP558" i="1"/>
  <c r="AP118" i="1"/>
  <c r="AR116" i="1" s="1"/>
  <c r="AO129" i="1"/>
  <c r="AO479" i="1"/>
  <c r="AP248" i="1"/>
  <c r="AR246" i="1" s="1"/>
  <c r="AP418" i="1"/>
  <c r="AR416" i="1" s="1"/>
  <c r="AO94" i="1"/>
  <c r="AP423" i="1"/>
  <c r="AR421" i="1" s="1"/>
  <c r="AP488" i="1"/>
  <c r="AR486" i="1" s="1"/>
  <c r="AO539" i="1"/>
  <c r="AP241" i="1"/>
  <c r="AP242" i="1" s="1"/>
  <c r="AP301" i="1"/>
  <c r="AR76" i="1" s="1"/>
  <c r="AO124" i="1"/>
  <c r="I6" i="1"/>
  <c r="AO409" i="1"/>
  <c r="AP66" i="1"/>
  <c r="AR526" i="1" s="1"/>
  <c r="AP206" i="1"/>
  <c r="AR296" i="1" s="1"/>
  <c r="AP341" i="1"/>
  <c r="AR306" i="1" s="1"/>
  <c r="AP106" i="1"/>
  <c r="AR176" i="1" s="1"/>
  <c r="AP331" i="1"/>
  <c r="AR221" i="1" s="1"/>
  <c r="AP46" i="1"/>
  <c r="AP47" i="1" s="1"/>
  <c r="AP416" i="1"/>
  <c r="AR136" i="1" s="1"/>
  <c r="AP476" i="1"/>
  <c r="AP477" i="1" s="1"/>
  <c r="I476" i="1" s="1"/>
  <c r="AP296" i="1"/>
  <c r="AP297" i="1" s="1"/>
  <c r="AP581" i="1"/>
  <c r="AP582" i="1" s="1"/>
  <c r="I581" i="1" s="1"/>
  <c r="AP561" i="1"/>
  <c r="AP562" i="1" s="1"/>
  <c r="I561" i="1" s="1"/>
  <c r="AP541" i="1"/>
  <c r="AP542" i="1" s="1"/>
  <c r="AP211" i="1"/>
  <c r="AP212" i="1" s="1"/>
  <c r="I211" i="1" s="1"/>
  <c r="AP156" i="1"/>
  <c r="AP157" i="1" s="1"/>
  <c r="I156" i="1" s="1"/>
  <c r="AP481" i="1"/>
  <c r="AP482" i="1" s="1"/>
  <c r="I481" i="1" s="1"/>
  <c r="AP471" i="1"/>
  <c r="AP472" i="1" s="1"/>
  <c r="AP461" i="1"/>
  <c r="AP462" i="1" s="1"/>
  <c r="I461" i="1" s="1"/>
  <c r="AP446" i="1"/>
  <c r="AP447" i="1" s="1"/>
  <c r="I446" i="1" s="1"/>
  <c r="AP526" i="1"/>
  <c r="AP527" i="1" s="1"/>
  <c r="I526" i="1" s="1"/>
  <c r="AP556" i="1"/>
  <c r="AP81" i="1"/>
  <c r="AP82" i="1" s="1"/>
  <c r="I81" i="1" s="1"/>
  <c r="AP51" i="1"/>
  <c r="AP451" i="1"/>
  <c r="AP452" i="1" s="1"/>
  <c r="AP121" i="1"/>
  <c r="AP122" i="1" s="1"/>
  <c r="AP161" i="1"/>
  <c r="AP137" i="1"/>
  <c r="I136" i="1" s="1"/>
  <c r="AP292" i="1"/>
  <c r="I291" i="1" s="1"/>
  <c r="AO215" i="1"/>
  <c r="AO285" i="1"/>
  <c r="AO570" i="1"/>
  <c r="AO70" i="1"/>
  <c r="AO485" i="1"/>
  <c r="AP287" i="1"/>
  <c r="AP412" i="1"/>
  <c r="I411" i="1" s="1"/>
  <c r="AP322" i="1"/>
  <c r="I321" i="1" s="1"/>
  <c r="AP73" i="1"/>
  <c r="AR71" i="1" s="1"/>
  <c r="AP152" i="1"/>
  <c r="I151" i="1" s="1"/>
  <c r="AP33" i="1"/>
  <c r="AR31" i="1" s="1"/>
  <c r="AO143" i="1"/>
  <c r="AP57" i="1"/>
  <c r="I56" i="1" s="1"/>
  <c r="AP567" i="1"/>
  <c r="I566" i="1" s="1"/>
  <c r="AP133" i="1"/>
  <c r="AR131" i="1" s="1"/>
  <c r="AP573" i="1"/>
  <c r="AO519" i="1"/>
  <c r="I633" i="1"/>
  <c r="AO159" i="1"/>
  <c r="AO549" i="1"/>
  <c r="AO279" i="1"/>
  <c r="AO564" i="1"/>
  <c r="AP343" i="1"/>
  <c r="AO499" i="1"/>
  <c r="AO579" i="1"/>
  <c r="AP503" i="1"/>
  <c r="AR501" i="1" s="1"/>
  <c r="AP428" i="1"/>
  <c r="AR426" i="1" s="1"/>
  <c r="AP333" i="1"/>
  <c r="AR331" i="1" s="1"/>
  <c r="AO474" i="1"/>
  <c r="AO214" i="1"/>
  <c r="AR628" i="1"/>
  <c r="AO85" i="1"/>
  <c r="AO320" i="1"/>
  <c r="AO319" i="1"/>
  <c r="AO235" i="1"/>
  <c r="AO234" i="1"/>
  <c r="AO530" i="1"/>
  <c r="AO529" i="1"/>
  <c r="AO450" i="1"/>
  <c r="AO335" i="1"/>
  <c r="AO15" i="1"/>
  <c r="AO14" i="1"/>
  <c r="AR608" i="1"/>
  <c r="AP486" i="1"/>
  <c r="AR546" i="1" s="1"/>
  <c r="AP116" i="1"/>
  <c r="AP421" i="1"/>
  <c r="AP306" i="1"/>
  <c r="AP307" i="1" s="1"/>
  <c r="I306" i="1" s="1"/>
  <c r="AP96" i="1"/>
  <c r="AR56" i="1" s="1"/>
  <c r="AP401" i="1"/>
  <c r="AR291" i="1" s="1"/>
  <c r="AP501" i="1"/>
  <c r="AR461" i="1" s="1"/>
  <c r="AP311" i="1"/>
  <c r="AP312" i="1" s="1"/>
  <c r="I311" i="1" s="1"/>
  <c r="AP71" i="1"/>
  <c r="AR121" i="1" s="1"/>
  <c r="AP131" i="1"/>
  <c r="AR286" i="1" s="1"/>
  <c r="AP346" i="1"/>
  <c r="AP347" i="1" s="1"/>
  <c r="I346" i="1" s="1"/>
  <c r="AP191" i="1"/>
  <c r="AP192" i="1" s="1"/>
  <c r="I191" i="1" s="1"/>
  <c r="AP226" i="1"/>
  <c r="AP227" i="1" s="1"/>
  <c r="I226" i="1" s="1"/>
  <c r="AO329" i="1"/>
  <c r="AO169" i="1"/>
  <c r="AO509" i="1"/>
  <c r="AO314" i="1"/>
  <c r="AO394" i="1"/>
  <c r="AO364" i="1"/>
  <c r="AO54" i="1"/>
  <c r="AO249" i="1"/>
  <c r="AO459" i="1"/>
  <c r="AO259" i="1"/>
  <c r="AO299" i="1"/>
  <c r="AO19" i="1"/>
  <c r="AO24" i="1"/>
  <c r="AO544" i="1"/>
  <c r="AO154" i="1"/>
  <c r="AO189" i="1"/>
  <c r="AO64" i="1"/>
  <c r="AO379" i="1"/>
  <c r="AO575" i="1"/>
  <c r="AO295" i="1"/>
  <c r="I613" i="1"/>
  <c r="J607" i="1"/>
  <c r="AQ592" i="1"/>
  <c r="AO405" i="1"/>
  <c r="AO35" i="1"/>
  <c r="AO149" i="1"/>
  <c r="AP436" i="1"/>
  <c r="AP437" i="1" s="1"/>
  <c r="I436" i="1" s="1"/>
  <c r="AP432" i="1"/>
  <c r="AP517" i="1"/>
  <c r="I516" i="1" s="1"/>
  <c r="AP512" i="1"/>
  <c r="I511" i="1" s="1"/>
  <c r="AP357" i="1"/>
  <c r="I356" i="1" s="1"/>
  <c r="AP392" i="1"/>
  <c r="I391" i="1" s="1"/>
  <c r="AP467" i="1"/>
  <c r="I466" i="1" s="1"/>
  <c r="I623" i="1"/>
  <c r="AP537" i="1" l="1"/>
  <c r="AP337" i="1"/>
  <c r="I336" i="1" s="1"/>
  <c r="AP17" i="1"/>
  <c r="I16" i="1" s="1"/>
  <c r="AP317" i="1"/>
  <c r="I316" i="1" s="1"/>
  <c r="AP182" i="1"/>
  <c r="I181" i="1" s="1"/>
  <c r="AP147" i="1"/>
  <c r="I146" i="1" s="1"/>
  <c r="AP217" i="1"/>
  <c r="I216" i="1" s="1"/>
  <c r="AP112" i="1"/>
  <c r="I111" i="1" s="1"/>
  <c r="AP272" i="1"/>
  <c r="I271" i="1" s="1"/>
  <c r="AP422" i="1"/>
  <c r="I421" i="1" s="1"/>
  <c r="AP172" i="1"/>
  <c r="I171" i="1" s="1"/>
  <c r="AP382" i="1"/>
  <c r="I381" i="1" s="1"/>
  <c r="AP442" i="1"/>
  <c r="I441" i="1" s="1"/>
  <c r="AP247" i="1"/>
  <c r="I246" i="1" s="1"/>
  <c r="AP252" i="1"/>
  <c r="I251" i="1" s="1"/>
  <c r="AP277" i="1"/>
  <c r="I276" i="1" s="1"/>
  <c r="AP142" i="1"/>
  <c r="I141" i="1" s="1"/>
  <c r="AP492" i="1"/>
  <c r="I491" i="1" s="1"/>
  <c r="AP107" i="1"/>
  <c r="I106" i="1" s="1"/>
  <c r="AP302" i="1"/>
  <c r="I301" i="1" s="1"/>
  <c r="AP127" i="1"/>
  <c r="I126" i="1" s="1"/>
  <c r="AP77" i="1"/>
  <c r="I76" i="1" s="1"/>
  <c r="AP507" i="1"/>
  <c r="I506" i="1" s="1"/>
  <c r="AP92" i="1"/>
  <c r="I91" i="1" s="1"/>
  <c r="AP167" i="1"/>
  <c r="I166" i="1" s="1"/>
  <c r="AP397" i="1"/>
  <c r="I396" i="1" s="1"/>
  <c r="I281" i="1"/>
  <c r="AP52" i="1"/>
  <c r="AP202" i="1"/>
  <c r="I201" i="1" s="1"/>
  <c r="AP42" i="1"/>
  <c r="I41" i="1" s="1"/>
  <c r="AP207" i="1"/>
  <c r="I206" i="1" s="1"/>
  <c r="AP532" i="1"/>
  <c r="I531" i="1" s="1"/>
  <c r="AP352" i="1"/>
  <c r="I351" i="1" s="1"/>
  <c r="AP262" i="1"/>
  <c r="I261" i="1" s="1"/>
  <c r="AP67" i="1"/>
  <c r="I66" i="1" s="1"/>
  <c r="AP187" i="1"/>
  <c r="I186" i="1" s="1"/>
  <c r="AP372" i="1"/>
  <c r="I371" i="1" s="1"/>
  <c r="AP402" i="1"/>
  <c r="I401" i="1" s="1"/>
  <c r="AP117" i="1"/>
  <c r="I116" i="1" s="1"/>
  <c r="I51" i="1"/>
  <c r="I431" i="1"/>
  <c r="AR341" i="1"/>
  <c r="AR571" i="1"/>
  <c r="I286" i="1"/>
  <c r="I121" i="1"/>
  <c r="I471" i="1"/>
  <c r="I541" i="1"/>
  <c r="I46" i="1"/>
  <c r="I241" i="1"/>
  <c r="AR556" i="1"/>
  <c r="I231" i="1"/>
  <c r="I536" i="1"/>
  <c r="AR201" i="1"/>
  <c r="AR456" i="1"/>
  <c r="I376" i="1"/>
  <c r="I36" i="1"/>
  <c r="AR196" i="1"/>
  <c r="AR311" i="1"/>
  <c r="AR541" i="1"/>
  <c r="AR326" i="1"/>
  <c r="AR411" i="1"/>
  <c r="AR186" i="1"/>
  <c r="AR46" i="1"/>
  <c r="AR126" i="1"/>
  <c r="AR536" i="1"/>
  <c r="AR211" i="1"/>
  <c r="AR41" i="1"/>
  <c r="AR151" i="1"/>
  <c r="I196" i="1"/>
  <c r="I451" i="1"/>
  <c r="I296" i="1"/>
  <c r="I496" i="1"/>
  <c r="I26" i="1"/>
  <c r="AR161" i="1"/>
  <c r="I521" i="1"/>
  <c r="I236" i="1"/>
  <c r="AR11" i="1"/>
  <c r="AR371" i="1"/>
  <c r="AR466" i="1"/>
  <c r="AR446" i="1"/>
  <c r="I598" i="1"/>
  <c r="AR81" i="1"/>
  <c r="AR386" i="1"/>
  <c r="AR406" i="1"/>
  <c r="AR146" i="1"/>
  <c r="AR441" i="1"/>
  <c r="AR111" i="1"/>
  <c r="AR181" i="1"/>
  <c r="AR226" i="1"/>
  <c r="AR86" i="1"/>
  <c r="AP32" i="1"/>
  <c r="I31" i="1" s="1"/>
  <c r="AP72" i="1"/>
  <c r="I71" i="1" s="1"/>
  <c r="AP502" i="1"/>
  <c r="I501" i="1" s="1"/>
  <c r="AP572" i="1"/>
  <c r="I571" i="1" s="1"/>
  <c r="AP97" i="1"/>
  <c r="I96" i="1" s="1"/>
  <c r="AP487" i="1"/>
  <c r="I486" i="1" s="1"/>
  <c r="I608" i="1"/>
  <c r="AP427" i="1"/>
  <c r="I426" i="1" s="1"/>
  <c r="AP342" i="1"/>
  <c r="I341" i="1" s="1"/>
  <c r="AP557" i="1"/>
  <c r="I556" i="1" s="1"/>
  <c r="AP417" i="1"/>
  <c r="I416" i="1" s="1"/>
  <c r="AP162" i="1"/>
  <c r="I161" i="1" s="1"/>
  <c r="I628" i="1"/>
  <c r="AP332" i="1"/>
  <c r="I331" i="1" s="1"/>
  <c r="AQ5" i="1"/>
  <c r="AP132" i="1"/>
  <c r="I131" i="1" s="1"/>
  <c r="AO430" i="1"/>
  <c r="AM5" i="1"/>
  <c r="AR5" i="1" l="1"/>
  <c r="I5" i="1"/>
</calcChain>
</file>

<file path=xl/comments1.xml><?xml version="1.0" encoding="utf-8"?>
<comments xmlns="http://schemas.openxmlformats.org/spreadsheetml/2006/main">
  <authors>
    <author>A satisfied Microsoft Office User</author>
  </authors>
  <commentList>
    <comment ref="F73" authorId="0" shapeId="0">
      <text>
        <r>
          <rPr>
            <b/>
            <sz val="8"/>
            <color indexed="81"/>
            <rFont val="Tahoma"/>
            <family val="2"/>
          </rPr>
          <t>Demande de modification d'abonnement  le 26/10/2000</t>
        </r>
      </text>
    </comment>
    <comment ref="G108" authorId="0" shapeId="0">
      <text>
        <r>
          <rPr>
            <b/>
            <sz val="8"/>
            <color indexed="81"/>
            <rFont val="Tahoma"/>
            <family val="2"/>
          </rPr>
          <t>Demande de modification d'abonnement  le 26/10/2000</t>
        </r>
      </text>
    </comment>
    <comment ref="J155" authorId="0" shapeId="0">
      <text>
        <r>
          <rPr>
            <b/>
            <sz val="8"/>
            <color indexed="81"/>
            <rFont val="Tahoma"/>
            <family val="2"/>
          </rPr>
          <t>Région Lumière:</t>
        </r>
        <r>
          <rPr>
            <sz val="8"/>
            <color indexed="81"/>
            <rFont val="Tahoma"/>
            <family val="2"/>
          </rPr>
          <t xml:space="preserve">
Changement de Compteur ex 827</t>
        </r>
      </text>
    </comment>
    <comment ref="G172" authorId="0" shapeId="0">
      <text>
        <r>
          <rPr>
            <b/>
            <sz val="8"/>
            <color indexed="81"/>
            <rFont val="Tahoma"/>
            <family val="2"/>
          </rPr>
          <t>Demande de modification d'abonnement  le 26/10/2000</t>
        </r>
      </text>
    </comment>
    <comment ref="E177" authorId="0" shapeId="0">
      <text>
        <r>
          <rPr>
            <b/>
            <sz val="8"/>
            <color indexed="81"/>
            <rFont val="Tahoma"/>
            <family val="2"/>
          </rPr>
          <t xml:space="preserve">OU 743 A VERIFIER
</t>
        </r>
        <r>
          <rPr>
            <sz val="8"/>
            <color indexed="81"/>
            <rFont val="Tahoma"/>
            <family val="2"/>
          </rPr>
          <t xml:space="preserve">
</t>
        </r>
      </text>
    </comment>
    <comment ref="F382" authorId="0" shapeId="0">
      <text>
        <r>
          <rPr>
            <b/>
            <sz val="8"/>
            <color indexed="81"/>
            <rFont val="Tahoma"/>
            <family val="2"/>
          </rPr>
          <t>Demande de modification d'abonnement  le 26/10/2000</t>
        </r>
      </text>
    </comment>
    <comment ref="F404" authorId="0" shapeId="0">
      <text>
        <r>
          <rPr>
            <b/>
            <sz val="8"/>
            <color indexed="81"/>
            <rFont val="Tahoma"/>
            <family val="2"/>
          </rPr>
          <t>Demande de modification d'abonnement  le 26/10/2000</t>
        </r>
      </text>
    </comment>
    <comment ref="E409" authorId="0" shapeId="0">
      <text>
        <r>
          <rPr>
            <b/>
            <sz val="8"/>
            <color indexed="81"/>
            <rFont val="Tahoma"/>
            <family val="2"/>
          </rPr>
          <t>Région Lumière:</t>
        </r>
        <r>
          <rPr>
            <sz val="8"/>
            <color indexed="81"/>
            <rFont val="Tahoma"/>
            <family val="2"/>
          </rPr>
          <t xml:space="preserve">
voir facture 23/7/01
</t>
        </r>
      </text>
    </comment>
    <comment ref="F409" authorId="0" shapeId="0">
      <text>
        <r>
          <rPr>
            <b/>
            <sz val="8"/>
            <color indexed="81"/>
            <rFont val="Tahoma"/>
            <family val="2"/>
          </rPr>
          <t>Demande de modification d'abonnement  le 26/10/2000</t>
        </r>
      </text>
    </comment>
    <comment ref="G412" authorId="0" shapeId="0">
      <text>
        <r>
          <rPr>
            <b/>
            <sz val="8"/>
            <color indexed="81"/>
            <rFont val="Tahoma"/>
            <family val="2"/>
          </rPr>
          <t>Demande de modification d'abonnement  le 26/10/2000</t>
        </r>
      </text>
    </comment>
    <comment ref="G567" authorId="0" shapeId="0">
      <text>
        <r>
          <rPr>
            <b/>
            <sz val="8"/>
            <color indexed="81"/>
            <rFont val="Tahoma"/>
            <family val="2"/>
          </rPr>
          <t>Demande de modification d'abonnement  le 26/10/2000</t>
        </r>
      </text>
    </comment>
  </commentList>
</comments>
</file>

<file path=xl/sharedStrings.xml><?xml version="1.0" encoding="utf-8"?>
<sst xmlns="http://schemas.openxmlformats.org/spreadsheetml/2006/main" count="1688" uniqueCount="494">
  <si>
    <t>index</t>
  </si>
  <si>
    <t>CALCUL CONSOMMATION</t>
  </si>
  <si>
    <t xml:space="preserve">  Adresse du point de livraison</t>
  </si>
  <si>
    <t>Date</t>
  </si>
  <si>
    <t>BF</t>
  </si>
  <si>
    <t>SHP</t>
  </si>
  <si>
    <t>FL</t>
  </si>
  <si>
    <t>consom.</t>
  </si>
  <si>
    <t>cumul</t>
  </si>
  <si>
    <t>Abt</t>
  </si>
  <si>
    <t>final</t>
  </si>
  <si>
    <t>initial</t>
  </si>
  <si>
    <t>kWh</t>
  </si>
  <si>
    <t>période</t>
  </si>
  <si>
    <t>P.T.MOUIN DU ROY</t>
  </si>
  <si>
    <t>LE MOULIN DU ROY</t>
  </si>
  <si>
    <t>A COTE POSTE CASERNE DUPRE</t>
  </si>
  <si>
    <t>RUE SAINT GILLES</t>
  </si>
  <si>
    <t>PT BOREL</t>
  </si>
  <si>
    <t>RUE A BOREL</t>
  </si>
  <si>
    <t>CLOS DE LA TANNERIE</t>
  </si>
  <si>
    <t>RUE DE LA TANNERIE</t>
  </si>
  <si>
    <t>RUE DES NATTIERS</t>
  </si>
  <si>
    <t>BOULEVARD DE LA PORTELETTE</t>
  </si>
  <si>
    <t>PARKING CHAMPION</t>
  </si>
  <si>
    <t>RUE DES CORDELIERS</t>
  </si>
  <si>
    <t>PT HOTEL DIEU</t>
  </si>
  <si>
    <t>RUE DE L'ISLE</t>
  </si>
  <si>
    <t>RUE DE L'EPOUSEE</t>
  </si>
  <si>
    <t>PT 212 ROUTE DE PARIS</t>
  </si>
  <si>
    <t>ROUTE DE PARIS</t>
  </si>
  <si>
    <t>RUE DU PETIT MARAIS</t>
  </si>
  <si>
    <t>RUE D'ALSACE</t>
  </si>
  <si>
    <t>PT TENN</t>
  </si>
  <si>
    <t>CHEMIN DES POSTES</t>
  </si>
  <si>
    <t>CITE DES CHEMINOTS</t>
  </si>
  <si>
    <t>RUE PIERRE SEMARD</t>
  </si>
  <si>
    <t>PT TERRE BANSE</t>
  </si>
  <si>
    <t>RUE DES FRERES CAUDRON</t>
  </si>
  <si>
    <t>COFFRET S MUR</t>
  </si>
  <si>
    <t>RUE DU CHAMP DE MARS</t>
  </si>
  <si>
    <t>PT STADE 40 LOGEMENTS</t>
  </si>
  <si>
    <t>RUE DU MOULIN QUIGNON</t>
  </si>
  <si>
    <t>LES RAM</t>
  </si>
  <si>
    <t>BOULEVARD VOLTAIRE</t>
  </si>
  <si>
    <t>PT THEATRE</t>
  </si>
  <si>
    <t>BOULEVARD VAUBAN</t>
  </si>
  <si>
    <t>PT RUE DES CARMES</t>
  </si>
  <si>
    <t>9 RUE DES CARMES</t>
  </si>
  <si>
    <t>POSTE LEDIEN</t>
  </si>
  <si>
    <t>POSTE BANQUE DE France</t>
  </si>
  <si>
    <t>4 RUE LESUEUR</t>
  </si>
  <si>
    <t>PT CENTRE SOCIO</t>
  </si>
  <si>
    <t>QUAI DU PONT NEUF</t>
  </si>
  <si>
    <t>AVENUE LEON BLUM</t>
  </si>
  <si>
    <t>RUE DU HAUT MESNIL</t>
  </si>
  <si>
    <t>POSTE LE DAUPHINE</t>
  </si>
  <si>
    <t>RUE DU DAUPHINE</t>
  </si>
  <si>
    <t>COFFRET</t>
  </si>
  <si>
    <t>CHEMIN DE BAS A L'HEURE</t>
  </si>
  <si>
    <t>RUE GEORGES DERAY</t>
  </si>
  <si>
    <t>ROUTE DE DRUCAT</t>
  </si>
  <si>
    <t>A COTE DE NO 92</t>
  </si>
  <si>
    <t>92 CHAUSSEE MARCADE</t>
  </si>
  <si>
    <t>RUE CANTERAINE</t>
  </si>
  <si>
    <t>RUE GASTON DUFRESNE</t>
  </si>
  <si>
    <t>RUE DE HAUT</t>
  </si>
  <si>
    <t>RUE DE MENCHECOURT</t>
  </si>
  <si>
    <t>PTCYTISES</t>
  </si>
  <si>
    <t>RUE DES POMMIERS</t>
  </si>
  <si>
    <t xml:space="preserve"> LOT ZONE</t>
  </si>
  <si>
    <t>RUE DES AUBEPINES</t>
  </si>
  <si>
    <t>12 RUE DES BOULEAUX</t>
  </si>
  <si>
    <t>AVENUE ROBERT SCHUMANN</t>
  </si>
  <si>
    <t>RUE VENTOSE</t>
  </si>
  <si>
    <t>GIRATOIRE Z.I.</t>
  </si>
  <si>
    <t>ROUTE DE DOULLENS</t>
  </si>
  <si>
    <t>30 CITE LEDAY</t>
  </si>
  <si>
    <t>VOIE DU BOIS LAURETTE</t>
  </si>
  <si>
    <t>IMPASSE DU CHAUFOUR</t>
  </si>
  <si>
    <t>RESIDENCE LES COTEAUX</t>
  </si>
  <si>
    <t>PT J MACE</t>
  </si>
  <si>
    <t>RUE PHILEAS LEBESGUE</t>
  </si>
  <si>
    <t>A COTE BOULANGERIE</t>
  </si>
  <si>
    <t>RUE DU SOLEIL LEVANT</t>
  </si>
  <si>
    <t>PT CERISIERS</t>
  </si>
  <si>
    <t>RUE DES CERISIERS</t>
  </si>
  <si>
    <t>2 AVENUE ARISTIDE BRIAND</t>
  </si>
  <si>
    <t>PT COURBET</t>
  </si>
  <si>
    <t>RUE FERDINAND BUISSON</t>
  </si>
  <si>
    <t>PT SOL DU CLOCHER</t>
  </si>
  <si>
    <t>34 RUE FLOREAL</t>
  </si>
  <si>
    <t>A.F.U. DU MOULIN</t>
  </si>
  <si>
    <t>RUE PAUL BENARD</t>
  </si>
  <si>
    <t>RUE THERMIDOR</t>
  </si>
  <si>
    <t>PT GERMINAL</t>
  </si>
  <si>
    <t>RUE GERMINAL</t>
  </si>
  <si>
    <t>PT JUST</t>
  </si>
  <si>
    <t>PLACE DU PALAIS DE JUSTICE</t>
  </si>
  <si>
    <t>PT CLINIQUE DE France</t>
  </si>
  <si>
    <t>25 RUE MILLEVOYE</t>
  </si>
  <si>
    <t>COTE DE LA JUSTICE</t>
  </si>
  <si>
    <t>RUE DES ARGILLIERES</t>
  </si>
  <si>
    <t>GRANDE RUE DE THUISON</t>
  </si>
  <si>
    <t>POSTE CHAPELLE</t>
  </si>
  <si>
    <t>RUE ERNEST PRAROND</t>
  </si>
  <si>
    <t>PT MAUTORT</t>
  </si>
  <si>
    <t>RUELLE D'AMOUR</t>
  </si>
  <si>
    <t>34 RUE DE L'EGLISE</t>
  </si>
  <si>
    <t>RIVE DROITE DE LA SOMME</t>
  </si>
  <si>
    <t>CHEM DE SUR SOMME A LAVIERS</t>
  </si>
  <si>
    <t>RUE D'ARTOIS</t>
  </si>
  <si>
    <t>CHAUSSEE DE ROUVROY</t>
  </si>
  <si>
    <t>RUE NESTOR LETELLIER</t>
  </si>
  <si>
    <t>PT 64 L</t>
  </si>
  <si>
    <t>RUE DE CHAMPAGNE</t>
  </si>
  <si>
    <t>30 RUE DE PICARDIE</t>
  </si>
  <si>
    <t>DERRIERE LE STADE</t>
  </si>
  <si>
    <t>AVENUE DU PDT RENE COTY</t>
  </si>
  <si>
    <t>PLACE DU PONT DES PRES</t>
  </si>
  <si>
    <t>PT CHAMP DE TIR</t>
  </si>
  <si>
    <t>CHEMIN DE CANOTIERS</t>
  </si>
  <si>
    <t>ROUTE DE ROUEN</t>
  </si>
  <si>
    <t>FAUBOURG DES PLANCHES</t>
  </si>
  <si>
    <t>IMPASSE FACE N 216</t>
  </si>
  <si>
    <t>PT POLONAIS</t>
  </si>
  <si>
    <t>FACE N 31</t>
  </si>
  <si>
    <t>RUE LOUANDRE</t>
  </si>
  <si>
    <t>CHAUSSEE MARCADE</t>
  </si>
  <si>
    <t>QUAI DE LA POINTE</t>
  </si>
  <si>
    <t>RUE PIERRE BROSSOLETTE</t>
  </si>
  <si>
    <t>RUE DES POULIES</t>
  </si>
  <si>
    <t>AVE DU PDT VINCENT AURIOL</t>
  </si>
  <si>
    <t>PT EDF</t>
  </si>
  <si>
    <t>RUE AUX PAREURS</t>
  </si>
  <si>
    <t>PLACE DES JACOBINS</t>
  </si>
  <si>
    <t>MARCHE COUVERT</t>
  </si>
  <si>
    <t>PLACE DU GRAND MARCHE</t>
  </si>
  <si>
    <t>PT MUSE</t>
  </si>
  <si>
    <t>RUE GONTHIER PATIN</t>
  </si>
  <si>
    <t>P.T GARE ROUTIERE</t>
  </si>
  <si>
    <t>2 RUE SAINTE CATHERINE</t>
  </si>
  <si>
    <t>BOULEVARD DE LA REPUBLIQUE</t>
  </si>
  <si>
    <t>20 RUE PIERRE SAUVAGE</t>
  </si>
  <si>
    <t>ROUTE D'AMIENS</t>
  </si>
  <si>
    <t>FACE ECOLE EST</t>
  </si>
  <si>
    <t>RUE LEDIEN</t>
  </si>
  <si>
    <t>RUE BASSE DE LA BOUVAQUE</t>
  </si>
  <si>
    <t>ANGLE RTE D'AMIENS</t>
  </si>
  <si>
    <t>RUE VICTOR HUGO</t>
  </si>
  <si>
    <t>19, rue des Minimes</t>
  </si>
  <si>
    <t>Rue F. Depoilly</t>
  </si>
  <si>
    <t>119 chaussée Marcade</t>
  </si>
  <si>
    <t>3 place du PILORI</t>
  </si>
  <si>
    <t>5 rue Lesueur - HAVAS</t>
  </si>
  <si>
    <t>POSTE SCARDON EB</t>
  </si>
  <si>
    <t>ILLUMINATIONS DE NOEL</t>
  </si>
  <si>
    <t>II PILORI</t>
  </si>
  <si>
    <t>IE PONT NEUF</t>
  </si>
  <si>
    <t>IJ LE SUEUR</t>
  </si>
  <si>
    <t>EPBYABBEVILLE</t>
  </si>
  <si>
    <t>POSTE HAUT MESNIL</t>
  </si>
  <si>
    <t>EPBKABBEVILLE</t>
  </si>
  <si>
    <t>EPBRABBEVILLE</t>
  </si>
  <si>
    <t>EPEBABBEVILLE</t>
  </si>
  <si>
    <t>EPAIABBEVILLE</t>
  </si>
  <si>
    <t>POSTE BOUVAQUE</t>
  </si>
  <si>
    <t>EPCIABBEVILLE</t>
  </si>
  <si>
    <t>IHMARCADE</t>
  </si>
  <si>
    <t>EPAMABBEVILLE</t>
  </si>
  <si>
    <t>FEUX TRICOLORES</t>
  </si>
  <si>
    <t>EPBVABBEVILLE</t>
  </si>
  <si>
    <t>POSTE RUE DE HAUT</t>
  </si>
  <si>
    <t>EPCVABBEVILLE</t>
  </si>
  <si>
    <t>LOT MACQUERON FACE N 132</t>
  </si>
  <si>
    <t>EPCGABBEVILLE</t>
  </si>
  <si>
    <t>EPCMABBEVILLE</t>
  </si>
  <si>
    <t>EPBIABBEVILLE</t>
  </si>
  <si>
    <t>EPACABBEVILLE</t>
  </si>
  <si>
    <t>EPAHABBEVILLE</t>
  </si>
  <si>
    <t>EPDXABBEVILLE</t>
  </si>
  <si>
    <t>EPCYABBEVILLE</t>
  </si>
  <si>
    <t>PT SCHUMANN</t>
  </si>
  <si>
    <t>EPBPABBEVILLE</t>
  </si>
  <si>
    <t>PT ENTREPOT N 3</t>
  </si>
  <si>
    <t>EPDRABBEVILLE</t>
  </si>
  <si>
    <t>PT QUINQUIN</t>
  </si>
  <si>
    <t>EPDCABBEVILLE</t>
  </si>
  <si>
    <t>EPCDABBEVILLE</t>
  </si>
  <si>
    <t>PT CITEE LEDAY</t>
  </si>
  <si>
    <t>PT CHAMBRE DE COMMERCE</t>
  </si>
  <si>
    <t>EPBDABBEVILLE</t>
  </si>
  <si>
    <t>EPBAABBEVILLE</t>
  </si>
  <si>
    <t>PT A COTE N 5</t>
  </si>
  <si>
    <t>EPBHABBEVILLE</t>
  </si>
  <si>
    <t>PT CRINQUET</t>
  </si>
  <si>
    <t>EPCCABBEVILLE</t>
  </si>
  <si>
    <t>FPABBEVILLE</t>
  </si>
  <si>
    <t>EPABBEVILLE</t>
  </si>
  <si>
    <t>EPBLABBEVILLE</t>
  </si>
  <si>
    <t>EPEDABBEVILLE</t>
  </si>
  <si>
    <t>EPASABBEVILLE</t>
  </si>
  <si>
    <t>EPCWABBEVILLE</t>
  </si>
  <si>
    <t>PT OREE DU BOIS</t>
  </si>
  <si>
    <t>ROUTE DE DOULENS</t>
  </si>
  <si>
    <t>EPBGABBEVILLE</t>
  </si>
  <si>
    <t>EPBTABBEVILLE</t>
  </si>
  <si>
    <t>EPARABBEVILLE</t>
  </si>
  <si>
    <t>EPECABBEVILLE</t>
  </si>
  <si>
    <t>EPBXABBEVILLE</t>
  </si>
  <si>
    <t>EPCXABBEVILLE</t>
  </si>
  <si>
    <t>EPCOABBEVILLE</t>
  </si>
  <si>
    <t>EPBEABBEVILLE</t>
  </si>
  <si>
    <t>PT DE LA JUSTICE</t>
  </si>
  <si>
    <t>EPAGABBEVILLE</t>
  </si>
  <si>
    <t>PT BOUSQUET</t>
  </si>
  <si>
    <t>EPABABBEVILLE</t>
  </si>
  <si>
    <t>RESIDENCE DES ARGILLIERES</t>
  </si>
  <si>
    <t>PT ARGILLIERES</t>
  </si>
  <si>
    <t>EPALABBEVILLE</t>
  </si>
  <si>
    <t>PT THUISON</t>
  </si>
  <si>
    <t>EPELABBEVILLE</t>
  </si>
  <si>
    <t>EPAYABBEVILLE</t>
  </si>
  <si>
    <t>EPAXABBEVILLE</t>
  </si>
  <si>
    <t>PT CHARTREUX</t>
  </si>
  <si>
    <t>EPCLABBEVILLE</t>
  </si>
  <si>
    <t>EPBOABBEVILLE</t>
  </si>
  <si>
    <t>PT EPURATION</t>
  </si>
  <si>
    <t>POSTE CB RIVE DROITE</t>
  </si>
  <si>
    <t>PT CHAMP DES OISEAUX</t>
  </si>
  <si>
    <t>EPEGABBEVILLE</t>
  </si>
  <si>
    <t>EPAWABBEVILLE</t>
  </si>
  <si>
    <t>EPDZABBEVILLE</t>
  </si>
  <si>
    <t>EPCTABBEVILLE</t>
  </si>
  <si>
    <t>EPAZABBEVILLE</t>
  </si>
  <si>
    <t>ZAC ABBEVILLE PT CHAUFFERIE</t>
  </si>
  <si>
    <t>EPAUABBEVILLE</t>
  </si>
  <si>
    <t>EPDEABBEVILLE</t>
  </si>
  <si>
    <t>PT PICARDIE ENTRE BT 5 ET 6</t>
  </si>
  <si>
    <t>EPBFABBEVILLE</t>
  </si>
  <si>
    <t>EPDLABBEVILLE</t>
  </si>
  <si>
    <t>EPATABBEVILLE</t>
  </si>
  <si>
    <t>EPCUABBEVILLE</t>
  </si>
  <si>
    <t>PT NEUFCHATEL</t>
  </si>
  <si>
    <t>EPAOABBEVILLE</t>
  </si>
  <si>
    <t>EPDMABBEVILLE</t>
  </si>
  <si>
    <t>CHAUSSEE D HOCQUET</t>
  </si>
  <si>
    <t>EPAEABBEVILLE</t>
  </si>
  <si>
    <t>POSTE SAINT JACQUES</t>
  </si>
  <si>
    <t>2 Petite Notre Dame</t>
  </si>
  <si>
    <t xml:space="preserve">POSTE HLM 200 </t>
  </si>
  <si>
    <t>EPCEABBEVILE</t>
  </si>
  <si>
    <t>EPEKABBEVILLE</t>
  </si>
  <si>
    <t>FACE RESTAURANT RALLYE</t>
  </si>
  <si>
    <t>EPDSABBEVILLE</t>
  </si>
  <si>
    <t>EPDOABBEVILLE</t>
  </si>
  <si>
    <t>EPEIABBEVILLE</t>
  </si>
  <si>
    <t>EPAVABBEVILLE</t>
  </si>
  <si>
    <t>EPEEABBEVILLE</t>
  </si>
  <si>
    <t>EPDVABBEVILLE</t>
  </si>
  <si>
    <t>EPBBABBEVILLE</t>
  </si>
  <si>
    <t>EPEHABBEVILLE</t>
  </si>
  <si>
    <t>EPCHABBEVILLE</t>
  </si>
  <si>
    <t>EPDFABBEVILLE</t>
  </si>
  <si>
    <t>FACE AU 108 RUE DE L EPOUSEE</t>
  </si>
  <si>
    <t>EPDGABBEVILLE</t>
  </si>
  <si>
    <t>EPCSABBEVILLE</t>
  </si>
  <si>
    <t>EPBUABBEVILLE</t>
  </si>
  <si>
    <t>EPEQABBEVILLE</t>
  </si>
  <si>
    <t>ACCES A16 A COTE CHÂTEAU D'EAU</t>
  </si>
  <si>
    <t>EPAPABBEVILLE</t>
  </si>
  <si>
    <t>EPBSABBEVILLE</t>
  </si>
  <si>
    <t>EPDBABBEVILLE</t>
  </si>
  <si>
    <t>EPDKABBEVILLE</t>
  </si>
  <si>
    <t>PT PONT DE BOULOGNE</t>
  </si>
  <si>
    <t>EPEPABBEVILLE</t>
  </si>
  <si>
    <t>PT VOLTAIRE</t>
  </si>
  <si>
    <t>EPDTABBEVILLE</t>
  </si>
  <si>
    <t>EPCFABBEVILLE</t>
  </si>
  <si>
    <t>PT USINE A GAZ</t>
  </si>
  <si>
    <t>EPESABBEVILLE</t>
  </si>
  <si>
    <t>EPAKABBEVILLE</t>
  </si>
  <si>
    <t>EPDPABBEVILLE</t>
  </si>
  <si>
    <t>EPADABBEVILLE</t>
  </si>
  <si>
    <t>EPCZABBEVILLE</t>
  </si>
  <si>
    <t>EPCAABBEVILLE</t>
  </si>
  <si>
    <t>EPCKABBEVILLE</t>
  </si>
  <si>
    <t>EPCPABBEVILLE</t>
  </si>
  <si>
    <t>EPCRABBEVILLE</t>
  </si>
  <si>
    <t>EPAFABBEVILLE</t>
  </si>
  <si>
    <t>EPBCABBEVILLE</t>
  </si>
  <si>
    <t>EPDHABBEVILLE</t>
  </si>
  <si>
    <t>EPCBABBEVILLE</t>
  </si>
  <si>
    <t>EPBZABBEVILLE</t>
  </si>
  <si>
    <t>IGDEPOILLY</t>
  </si>
  <si>
    <t>IBPONTHIEU</t>
  </si>
  <si>
    <t>IDVOLTAIRE</t>
  </si>
  <si>
    <t>coeff</t>
  </si>
  <si>
    <t>EPAAABBEVILLE</t>
  </si>
  <si>
    <t>FUABBEVILLE (clign)</t>
  </si>
  <si>
    <t>INC</t>
  </si>
  <si>
    <t>IM</t>
  </si>
  <si>
    <t>TF</t>
  </si>
  <si>
    <t>EPBM ROUTE DE DRUCAT</t>
  </si>
  <si>
    <t>EPBW ECLAIRAGE PUBLIC</t>
  </si>
  <si>
    <t>EPDW ABBEVILLE</t>
  </si>
  <si>
    <t>EPEAABBEVILLE</t>
  </si>
  <si>
    <t>EPEFABBEVILLE</t>
  </si>
  <si>
    <t>EPEOABBEVILLE</t>
  </si>
  <si>
    <t>EPDAABBEVILLE (attention repere)</t>
  </si>
  <si>
    <t>EK</t>
  </si>
  <si>
    <t>DS</t>
  </si>
  <si>
    <t>AO</t>
  </si>
  <si>
    <t>DM</t>
  </si>
  <si>
    <t>EA</t>
  </si>
  <si>
    <t>AE</t>
  </si>
  <si>
    <t>DO</t>
  </si>
  <si>
    <t>CE</t>
  </si>
  <si>
    <t>BY</t>
  </si>
  <si>
    <t>BK</t>
  </si>
  <si>
    <t>BR</t>
  </si>
  <si>
    <t>EB</t>
  </si>
  <si>
    <t>AI</t>
  </si>
  <si>
    <t>BW</t>
  </si>
  <si>
    <t>BM</t>
  </si>
  <si>
    <t>CI</t>
  </si>
  <si>
    <t>AM</t>
  </si>
  <si>
    <t>BV</t>
  </si>
  <si>
    <t>CV</t>
  </si>
  <si>
    <t>CG</t>
  </si>
  <si>
    <t>CM</t>
  </si>
  <si>
    <t>BI</t>
  </si>
  <si>
    <t>AH</t>
  </si>
  <si>
    <t>DX</t>
  </si>
  <si>
    <t>CY</t>
  </si>
  <si>
    <t>BP</t>
  </si>
  <si>
    <t>DR</t>
  </si>
  <si>
    <t>DC</t>
  </si>
  <si>
    <t>CD</t>
  </si>
  <si>
    <t>BD</t>
  </si>
  <si>
    <t>BA</t>
  </si>
  <si>
    <t>BH</t>
  </si>
  <si>
    <t>CC</t>
  </si>
  <si>
    <t>BL</t>
  </si>
  <si>
    <t>ED</t>
  </si>
  <si>
    <t>AS</t>
  </si>
  <si>
    <t>CW</t>
  </si>
  <si>
    <t>P</t>
  </si>
  <si>
    <t>BG</t>
  </si>
  <si>
    <t>BT</t>
  </si>
  <si>
    <t>AR</t>
  </si>
  <si>
    <t>EC</t>
  </si>
  <si>
    <t>BX</t>
  </si>
  <si>
    <t>CX</t>
  </si>
  <si>
    <t>CO</t>
  </si>
  <si>
    <t>BE</t>
  </si>
  <si>
    <t>AG</t>
  </si>
  <si>
    <t>AB</t>
  </si>
  <si>
    <t>AL</t>
  </si>
  <si>
    <t>EL</t>
  </si>
  <si>
    <t>AY</t>
  </si>
  <si>
    <t>AX</t>
  </si>
  <si>
    <t>CL</t>
  </si>
  <si>
    <t>BO</t>
  </si>
  <si>
    <t>EF</t>
  </si>
  <si>
    <t>DW</t>
  </si>
  <si>
    <t>AW</t>
  </si>
  <si>
    <t>EG</t>
  </si>
  <si>
    <t>DZ</t>
  </si>
  <si>
    <t>CT</t>
  </si>
  <si>
    <t>AZ</t>
  </si>
  <si>
    <t>AU</t>
  </si>
  <si>
    <t>DE</t>
  </si>
  <si>
    <t>AC</t>
  </si>
  <si>
    <t>DL</t>
  </si>
  <si>
    <t>AT</t>
  </si>
  <si>
    <t>CU</t>
  </si>
  <si>
    <t>DB</t>
  </si>
  <si>
    <t>DA</t>
  </si>
  <si>
    <t>DK</t>
  </si>
  <si>
    <t>EP</t>
  </si>
  <si>
    <t>DT</t>
  </si>
  <si>
    <t>CF</t>
  </si>
  <si>
    <t>EO</t>
  </si>
  <si>
    <t>ES</t>
  </si>
  <si>
    <t>AK</t>
  </si>
  <si>
    <t>DP</t>
  </si>
  <si>
    <t>AD</t>
  </si>
  <si>
    <t>CZ</t>
  </si>
  <si>
    <t>CA</t>
  </si>
  <si>
    <t>DV</t>
  </si>
  <si>
    <t>DG</t>
  </si>
  <si>
    <t>CP</t>
  </si>
  <si>
    <t>CR</t>
  </si>
  <si>
    <t>BU</t>
  </si>
  <si>
    <t>EQ</t>
  </si>
  <si>
    <t>AP</t>
  </si>
  <si>
    <t>AF</t>
  </si>
  <si>
    <t>BC</t>
  </si>
  <si>
    <t>CS</t>
  </si>
  <si>
    <t>DH</t>
  </si>
  <si>
    <t>CB</t>
  </si>
  <si>
    <t>BZ</t>
  </si>
  <si>
    <t>ID</t>
  </si>
  <si>
    <t>EH</t>
  </si>
  <si>
    <t>DF</t>
  </si>
  <si>
    <t>AA</t>
  </si>
  <si>
    <t>CH</t>
  </si>
  <si>
    <t>U</t>
  </si>
  <si>
    <t>BB</t>
  </si>
  <si>
    <t>EI</t>
  </si>
  <si>
    <t>AV</t>
  </si>
  <si>
    <t>EE</t>
  </si>
  <si>
    <t>BS</t>
  </si>
  <si>
    <t>II</t>
  </si>
  <si>
    <t>IH</t>
  </si>
  <si>
    <t>IG</t>
  </si>
  <si>
    <t>IB</t>
  </si>
  <si>
    <t>DU</t>
  </si>
  <si>
    <t>EU</t>
  </si>
  <si>
    <t>IC</t>
  </si>
  <si>
    <t>IJ</t>
  </si>
  <si>
    <t>code</t>
  </si>
  <si>
    <t>DI</t>
  </si>
  <si>
    <t>Index 1</t>
  </si>
  <si>
    <t>Index 2</t>
  </si>
  <si>
    <t>Fin Abt</t>
  </si>
  <si>
    <t>MODE</t>
  </si>
  <si>
    <t>D'EMPLOI</t>
  </si>
  <si>
    <t>PT RELAIS DE PICARDIE</t>
  </si>
  <si>
    <t>PT LES 2 VAL</t>
  </si>
  <si>
    <t>ZAC DES DEUX VALLEES</t>
  </si>
  <si>
    <t>ROUTE D AMIENS</t>
  </si>
  <si>
    <t>PLACE BONAPARTE</t>
  </si>
  <si>
    <t>LOT LES HAUTS DE LA BOUVAQUE</t>
  </si>
  <si>
    <t>ANCIEN CHEMIN DE DRUCAT</t>
  </si>
  <si>
    <t>€/kWh</t>
  </si>
  <si>
    <t>€/kVA/an</t>
  </si>
  <si>
    <t>Abonnement</t>
  </si>
  <si>
    <t>restant</t>
  </si>
  <si>
    <t>à engager</t>
  </si>
  <si>
    <t>Consommation</t>
  </si>
  <si>
    <t>cta</t>
  </si>
  <si>
    <t>RUE DE L'ABREUVOIR</t>
  </si>
  <si>
    <t>ECLAIRAGE PUBLIC</t>
  </si>
  <si>
    <t>131 RUE DES ARGILLIERES</t>
  </si>
  <si>
    <t>RUE MACQUERON</t>
  </si>
  <si>
    <t>ZAC DES 2 VALLEES</t>
  </si>
  <si>
    <t xml:space="preserve"> </t>
  </si>
  <si>
    <t>EZ</t>
  </si>
  <si>
    <t>PT REMY</t>
  </si>
  <si>
    <t>PARCELLE 296</t>
  </si>
  <si>
    <t>AVENUE DE LA GARE</t>
  </si>
  <si>
    <t>PISCINE</t>
  </si>
  <si>
    <t>ALLEE DU 8 MAI 1945</t>
  </si>
  <si>
    <t>INTERSECTION 11 NOVEMBRE</t>
  </si>
  <si>
    <t>SOUSCRIPTION EN COURS AU 01/01/2014</t>
  </si>
  <si>
    <t>mat compt</t>
  </si>
  <si>
    <t>code tarif</t>
  </si>
  <si>
    <t>puiss (hVA)</t>
  </si>
  <si>
    <t>parc inst</t>
  </si>
  <si>
    <t>Conso</t>
  </si>
  <si>
    <t>HC</t>
  </si>
  <si>
    <t>HP</t>
  </si>
  <si>
    <t>relevé</t>
  </si>
  <si>
    <t>remplacé</t>
  </si>
  <si>
    <t>EY</t>
  </si>
  <si>
    <t>EX</t>
  </si>
  <si>
    <t>GF</t>
  </si>
  <si>
    <t>GG</t>
  </si>
  <si>
    <t>Abonnement restant à engager</t>
  </si>
  <si>
    <t>Consommation restant à engager</t>
  </si>
  <si>
    <t>P. parc</t>
  </si>
  <si>
    <t>souscrite</t>
  </si>
  <si>
    <t>kW</t>
  </si>
  <si>
    <t>constatés</t>
  </si>
  <si>
    <t>P. diff</t>
  </si>
  <si>
    <t>Réf acheminement</t>
  </si>
  <si>
    <t>EPDUABBEVILLE</t>
  </si>
  <si>
    <t>HAL</t>
  </si>
  <si>
    <t>SBP</t>
  </si>
  <si>
    <t>GJ</t>
  </si>
  <si>
    <t>GA</t>
  </si>
  <si>
    <t>,</t>
  </si>
  <si>
    <t>EJ</t>
  </si>
  <si>
    <t>LED</t>
  </si>
  <si>
    <t>Date de Relevé</t>
  </si>
  <si>
    <t>index initial</t>
  </si>
  <si>
    <t>index final</t>
  </si>
  <si>
    <t>N° de Facture :</t>
  </si>
  <si>
    <t>N°Fature</t>
  </si>
  <si>
    <t>exemple : 06/11/2014</t>
  </si>
  <si>
    <t>code Armoires</t>
  </si>
  <si>
    <t>10/06/2014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</si>
</sst>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0.0"/>
    <numFmt numFmtId="165" formatCode="0##"/>
    <numFmt numFmtId="166" formatCode="00000"/>
    <numFmt numFmtId="167" formatCode="000"/>
    <numFmt numFmtId="168" formatCode="0&quot; kWh&quot;"/>
    <numFmt numFmtId="169" formatCode="0.00&quot; kW&quot;"/>
    <numFmt numFmtId="170" formatCode="0&quot; h&quot;"/>
    <numFmt numFmtId="171" formatCode="0&quot; j&quot;"/>
    <numFmt numFmtId="172" formatCode="#,##0.0"/>
    <numFmt numFmtId="173" formatCode="0&quot; kW&quot;"/>
    <numFmt numFmtId="174" formatCode="#,##0.00\ &quot;€&quot;"/>
    <numFmt numFmtId="175" formatCode="#,##0.00000\ &quot;€&quot;"/>
    <numFmt numFmtId="176" formatCode="0,000,000,000,000"/>
  </numFmts>
  <fonts count="12" x14ac:knownFonts="1">
    <font>
      <sz val="8"/>
      <name val="Arial"/>
      <family val="2"/>
    </font>
    <font>
      <sz val="8"/>
      <name val="Arial"/>
      <family val="2"/>
    </font>
    <font>
      <sz val="8"/>
      <color indexed="10"/>
      <name val="Arial"/>
      <family val="2"/>
    </font>
    <font>
      <sz val="10"/>
      <name val="Arial"/>
      <family val="2"/>
    </font>
    <font>
      <sz val="8"/>
      <color indexed="12"/>
      <name val="Arial"/>
      <family val="2"/>
    </font>
    <font>
      <sz val="8"/>
      <color indexed="81"/>
      <name val="Tahoma"/>
      <family val="2"/>
    </font>
    <font>
      <b/>
      <sz val="8"/>
      <color indexed="81"/>
      <name val="Tahoma"/>
      <family val="2"/>
    </font>
    <font>
      <sz val="8"/>
      <color rgb="FF002060"/>
      <name val="Arial"/>
      <family val="2"/>
    </font>
    <font>
      <sz val="8"/>
      <color rgb="FFC00000"/>
      <name val="Arial"/>
      <family val="2"/>
    </font>
    <font>
      <sz val="12"/>
      <color rgb="FF002060"/>
      <name val="Arial"/>
      <family val="2"/>
    </font>
    <font>
      <sz val="8"/>
      <color rgb="FFFF0000"/>
      <name val="Arial"/>
      <family val="2"/>
    </font>
    <font>
      <sz val="12"/>
      <color indexed="10"/>
      <name val="Arial"/>
      <family val="2"/>
    </font>
  </fonts>
  <fills count="13">
    <fill>
      <patternFill patternType="none"/>
    </fill>
    <fill>
      <patternFill patternType="gray125"/>
    </fill>
    <fill>
      <patternFill patternType="solid">
        <fgColor indexed="47"/>
        <bgColor indexed="64"/>
      </patternFill>
    </fill>
    <fill>
      <patternFill patternType="solid">
        <fgColor indexed="10"/>
        <bgColor indexed="64"/>
      </patternFill>
    </fill>
    <fill>
      <patternFill patternType="solid">
        <fgColor indexed="13"/>
      </patternFill>
    </fill>
    <fill>
      <patternFill patternType="solid">
        <fgColor indexed="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rgb="FFCCFFCC"/>
        <bgColor indexed="64"/>
      </patternFill>
    </fill>
    <fill>
      <patternFill patternType="solid">
        <fgColor rgb="FFFF0000"/>
        <bgColor indexed="64"/>
      </patternFill>
    </fill>
    <fill>
      <patternFill patternType="solid">
        <fgColor theme="0" tint="-0.34998626667073579"/>
        <bgColor indexed="64"/>
      </patternFill>
    </fill>
  </fills>
  <borders count="7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bottom style="thin">
        <color indexed="10"/>
      </bottom>
      <diagonal/>
    </border>
    <border>
      <left style="thin">
        <color indexed="64"/>
      </left>
      <right/>
      <top/>
      <bottom style="thin">
        <color indexed="10"/>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10"/>
      </top>
      <bottom style="thin">
        <color indexed="10"/>
      </bottom>
      <diagonal/>
    </border>
    <border>
      <left/>
      <right/>
      <top style="thin">
        <color indexed="10"/>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10"/>
      </top>
      <bottom/>
      <diagonal/>
    </border>
    <border>
      <left style="thin">
        <color indexed="64"/>
      </left>
      <right/>
      <top style="thin">
        <color indexed="10"/>
      </top>
      <bottom/>
      <diagonal/>
    </border>
    <border>
      <left style="medium">
        <color indexed="64"/>
      </left>
      <right/>
      <top style="hair">
        <color indexed="64"/>
      </top>
      <bottom style="hair">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right style="thin">
        <color indexed="64"/>
      </right>
      <top style="medium">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medium">
        <color indexed="64"/>
      </bottom>
      <diagonal/>
    </border>
    <border>
      <left/>
      <right/>
      <top style="thin">
        <color indexed="10"/>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right/>
      <top style="thick">
        <color rgb="FFFF0000"/>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1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10"/>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4" fontId="0" fillId="0" borderId="0"/>
  </cellStyleXfs>
  <cellXfs count="447">
    <xf numFmtId="4" fontId="0" fillId="0" borderId="0" xfId="0"/>
    <xf numFmtId="170" fontId="3" fillId="7" borderId="46" xfId="0" applyNumberFormat="1" applyFont="1" applyFill="1" applyBorder="1" applyAlignment="1"/>
    <xf numFmtId="170" fontId="3" fillId="7" borderId="30" xfId="0" applyNumberFormat="1" applyFont="1" applyFill="1" applyBorder="1" applyAlignment="1"/>
    <xf numFmtId="170" fontId="3" fillId="7" borderId="21" xfId="0" applyNumberFormat="1" applyFont="1" applyFill="1" applyBorder="1" applyAlignment="1"/>
    <xf numFmtId="4" fontId="7" fillId="5" borderId="20" xfId="0" applyFont="1" applyFill="1" applyBorder="1" applyAlignment="1">
      <alignment horizontal="center"/>
    </xf>
    <xf numFmtId="4" fontId="7" fillId="0" borderId="0" xfId="0" applyFont="1" applyFill="1" applyBorder="1" applyAlignment="1">
      <alignment horizontal="center"/>
    </xf>
    <xf numFmtId="4" fontId="7" fillId="5" borderId="35" xfId="0" applyFont="1" applyFill="1" applyBorder="1" applyAlignment="1">
      <alignment horizontal="center"/>
    </xf>
    <xf numFmtId="14" fontId="7" fillId="6" borderId="21" xfId="0" applyNumberFormat="1" applyFont="1" applyFill="1" applyBorder="1" applyAlignment="1" applyProtection="1">
      <alignment horizontal="center"/>
      <protection locked="0"/>
    </xf>
    <xf numFmtId="2" fontId="0" fillId="0" borderId="6" xfId="0" applyNumberFormat="1" applyFont="1" applyFill="1" applyBorder="1" applyAlignment="1"/>
    <xf numFmtId="164" fontId="0" fillId="8" borderId="16" xfId="0" applyNumberFormat="1" applyFont="1" applyFill="1" applyBorder="1" applyAlignment="1">
      <alignment horizontal="center"/>
    </xf>
    <xf numFmtId="164" fontId="0" fillId="8" borderId="17" xfId="0" applyNumberFormat="1" applyFont="1" applyFill="1" applyBorder="1" applyAlignment="1">
      <alignment horizontal="center"/>
    </xf>
    <xf numFmtId="1" fontId="0" fillId="0" borderId="35" xfId="0" applyNumberFormat="1" applyFont="1" applyBorder="1" applyAlignment="1">
      <alignment horizontal="center" vertical="center"/>
    </xf>
    <xf numFmtId="2" fontId="0" fillId="0" borderId="35" xfId="0" applyNumberFormat="1" applyFont="1" applyBorder="1" applyAlignment="1"/>
    <xf numFmtId="2" fontId="0" fillId="3" borderId="19" xfId="0" applyNumberFormat="1" applyFont="1" applyFill="1" applyBorder="1" applyAlignment="1">
      <alignment horizontal="center"/>
    </xf>
    <xf numFmtId="4" fontId="0" fillId="6" borderId="35" xfId="0" applyFont="1" applyFill="1" applyBorder="1" applyAlignment="1">
      <alignment horizontal="center"/>
    </xf>
    <xf numFmtId="4" fontId="0" fillId="6" borderId="15" xfId="0" applyFont="1" applyFill="1" applyBorder="1" applyAlignment="1">
      <alignment horizontal="center"/>
    </xf>
    <xf numFmtId="4" fontId="0" fillId="6" borderId="16" xfId="0" applyFont="1" applyFill="1" applyBorder="1" applyAlignment="1">
      <alignment horizontal="center"/>
    </xf>
    <xf numFmtId="4" fontId="0" fillId="8" borderId="16" xfId="0" applyFont="1" applyFill="1" applyBorder="1" applyAlignment="1">
      <alignment horizontal="center"/>
    </xf>
    <xf numFmtId="4" fontId="0" fillId="8" borderId="35" xfId="0" applyFont="1" applyFill="1" applyBorder="1" applyAlignment="1"/>
    <xf numFmtId="4" fontId="7" fillId="5" borderId="19" xfId="0" applyFont="1" applyFill="1" applyBorder="1" applyAlignment="1">
      <alignment horizontal="center"/>
    </xf>
    <xf numFmtId="4" fontId="8" fillId="2" borderId="19" xfId="0" applyFont="1" applyFill="1" applyBorder="1" applyAlignment="1">
      <alignment horizontal="center"/>
    </xf>
    <xf numFmtId="4" fontId="0" fillId="0" borderId="0" xfId="0" applyFont="1" applyBorder="1" applyAlignment="1"/>
    <xf numFmtId="4" fontId="0" fillId="8" borderId="19" xfId="0" applyFont="1" applyFill="1" applyBorder="1" applyAlignment="1">
      <alignment horizontal="center" vertical="center"/>
    </xf>
    <xf numFmtId="164" fontId="0" fillId="8" borderId="19" xfId="0" applyNumberFormat="1" applyFont="1" applyFill="1" applyBorder="1" applyAlignment="1">
      <alignment horizontal="center" vertical="center"/>
    </xf>
    <xf numFmtId="4" fontId="0" fillId="8" borderId="13" xfId="0" applyFont="1" applyFill="1" applyBorder="1" applyAlignment="1">
      <alignment horizontal="center" vertical="center" wrapText="1"/>
    </xf>
    <xf numFmtId="167" fontId="0" fillId="8" borderId="19" xfId="0" applyNumberFormat="1" applyFont="1" applyFill="1" applyBorder="1" applyAlignment="1">
      <alignment horizontal="center" vertical="center" wrapText="1"/>
    </xf>
    <xf numFmtId="4" fontId="0" fillId="8" borderId="19" xfId="0" applyFont="1" applyFill="1" applyBorder="1" applyAlignment="1">
      <alignment horizontal="center" vertical="center" wrapText="1"/>
    </xf>
    <xf numFmtId="2" fontId="0" fillId="8" borderId="54" xfId="0" applyNumberFormat="1" applyFont="1" applyFill="1" applyBorder="1" applyAlignment="1">
      <alignment horizontal="center" vertical="center" wrapText="1"/>
    </xf>
    <xf numFmtId="4" fontId="0" fillId="0" borderId="35" xfId="0" applyFont="1" applyBorder="1" applyAlignment="1">
      <alignment horizontal="center" vertical="center"/>
    </xf>
    <xf numFmtId="2" fontId="0" fillId="3" borderId="20" xfId="0" applyNumberFormat="1" applyFont="1" applyFill="1" applyBorder="1" applyAlignment="1">
      <alignment horizontal="center"/>
    </xf>
    <xf numFmtId="4" fontId="0" fillId="6" borderId="19" xfId="0" applyFont="1" applyFill="1" applyBorder="1" applyAlignment="1">
      <alignment horizontal="center"/>
    </xf>
    <xf numFmtId="3" fontId="0" fillId="8" borderId="19" xfId="0" applyNumberFormat="1" applyFont="1" applyFill="1" applyBorder="1" applyAlignment="1">
      <alignment horizontal="center"/>
    </xf>
    <xf numFmtId="4" fontId="0" fillId="8" borderId="19" xfId="0" applyFont="1" applyFill="1" applyBorder="1" applyAlignment="1">
      <alignment horizontal="center"/>
    </xf>
    <xf numFmtId="4" fontId="8" fillId="2" borderId="20" xfId="0" applyFont="1" applyFill="1" applyBorder="1" applyAlignment="1">
      <alignment horizontal="center"/>
    </xf>
    <xf numFmtId="4" fontId="0" fillId="8" borderId="20" xfId="0" applyFont="1" applyFill="1" applyBorder="1" applyAlignment="1">
      <alignment horizontal="center" vertical="center"/>
    </xf>
    <xf numFmtId="164" fontId="0" fillId="8" borderId="20" xfId="0" applyNumberFormat="1" applyFont="1" applyFill="1" applyBorder="1" applyAlignment="1">
      <alignment horizontal="center" vertical="center"/>
    </xf>
    <xf numFmtId="4" fontId="0" fillId="8" borderId="0" xfId="0" applyFont="1" applyFill="1" applyBorder="1" applyAlignment="1">
      <alignment horizontal="center" vertical="center" wrapText="1"/>
    </xf>
    <xf numFmtId="167" fontId="0" fillId="8" borderId="20" xfId="0" applyNumberFormat="1" applyFont="1" applyFill="1" applyBorder="1" applyAlignment="1">
      <alignment horizontal="center" vertical="center" wrapText="1"/>
    </xf>
    <xf numFmtId="4" fontId="0" fillId="8" borderId="20" xfId="0" applyFont="1" applyFill="1" applyBorder="1" applyAlignment="1">
      <alignment horizontal="center" vertical="center" wrapText="1"/>
    </xf>
    <xf numFmtId="2" fontId="0" fillId="8" borderId="22" xfId="0" applyNumberFormat="1" applyFont="1" applyFill="1" applyBorder="1" applyAlignment="1">
      <alignment horizontal="center" vertical="center" wrapText="1"/>
    </xf>
    <xf numFmtId="14" fontId="0" fillId="6" borderId="21" xfId="0" applyNumberFormat="1" applyFont="1" applyFill="1" applyBorder="1" applyAlignment="1">
      <alignment horizontal="center"/>
    </xf>
    <xf numFmtId="4" fontId="0" fillId="6" borderId="21" xfId="0" applyFont="1" applyFill="1" applyBorder="1" applyAlignment="1">
      <alignment horizontal="center"/>
    </xf>
    <xf numFmtId="3" fontId="0" fillId="8" borderId="21" xfId="0" applyNumberFormat="1" applyFont="1" applyFill="1" applyBorder="1" applyAlignment="1">
      <alignment horizontal="center"/>
    </xf>
    <xf numFmtId="4" fontId="0" fillId="8" borderId="21" xfId="0" applyFont="1" applyFill="1" applyBorder="1" applyAlignment="1">
      <alignment horizontal="center"/>
    </xf>
    <xf numFmtId="4" fontId="7" fillId="5" borderId="21" xfId="0" applyFont="1" applyFill="1" applyBorder="1" applyAlignment="1">
      <alignment horizontal="center"/>
    </xf>
    <xf numFmtId="4" fontId="8" fillId="2" borderId="21" xfId="0" applyFont="1" applyFill="1" applyBorder="1" applyAlignment="1">
      <alignment horizontal="center"/>
    </xf>
    <xf numFmtId="1" fontId="0" fillId="0" borderId="7" xfId="0" applyNumberFormat="1" applyFont="1" applyBorder="1" applyAlignment="1">
      <alignment horizontal="center" vertical="center"/>
    </xf>
    <xf numFmtId="1" fontId="0" fillId="0" borderId="8" xfId="0" applyNumberFormat="1" applyFont="1" applyBorder="1" applyAlignment="1">
      <alignment horizontal="center" vertical="center"/>
    </xf>
    <xf numFmtId="2" fontId="0" fillId="0" borderId="8" xfId="0" applyNumberFormat="1" applyFont="1" applyBorder="1" applyAlignment="1"/>
    <xf numFmtId="14" fontId="0" fillId="6" borderId="15" xfId="0" applyNumberFormat="1" applyFont="1" applyFill="1" applyBorder="1" applyAlignment="1">
      <alignment horizontal="center"/>
    </xf>
    <xf numFmtId="14" fontId="0" fillId="6" borderId="16" xfId="0" applyNumberFormat="1" applyFont="1" applyFill="1" applyBorder="1" applyAlignment="1">
      <alignment horizontal="center"/>
    </xf>
    <xf numFmtId="14" fontId="0" fillId="8" borderId="17" xfId="0" applyNumberFormat="1" applyFont="1" applyFill="1" applyBorder="1" applyAlignment="1">
      <alignment horizontal="center"/>
    </xf>
    <xf numFmtId="174" fontId="0" fillId="8" borderId="63" xfId="0" applyNumberFormat="1" applyFont="1" applyFill="1" applyBorder="1" applyAlignment="1">
      <alignment horizontal="center"/>
    </xf>
    <xf numFmtId="175" fontId="0" fillId="8" borderId="64" xfId="0" applyNumberFormat="1" applyFont="1" applyFill="1" applyBorder="1" applyAlignment="1">
      <alignment horizontal="center"/>
    </xf>
    <xf numFmtId="4" fontId="0" fillId="8" borderId="35" xfId="0" applyFont="1" applyFill="1" applyBorder="1" applyAlignment="1">
      <alignment horizontal="center"/>
    </xf>
    <xf numFmtId="1" fontId="0" fillId="4" borderId="35" xfId="0" applyNumberFormat="1" applyFont="1" applyFill="1" applyBorder="1" applyAlignment="1">
      <alignment horizontal="center"/>
    </xf>
    <xf numFmtId="4" fontId="0" fillId="4" borderId="35" xfId="0" applyFont="1" applyFill="1" applyBorder="1" applyAlignment="1"/>
    <xf numFmtId="1" fontId="0" fillId="4" borderId="16" xfId="0" applyNumberFormat="1" applyFont="1" applyFill="1" applyBorder="1" applyAlignment="1">
      <alignment horizontal="center"/>
    </xf>
    <xf numFmtId="3" fontId="0" fillId="4" borderId="35" xfId="0" applyNumberFormat="1" applyFont="1" applyFill="1" applyBorder="1" applyAlignment="1">
      <alignment horizontal="center"/>
    </xf>
    <xf numFmtId="172" fontId="0" fillId="4" borderId="17" xfId="0" applyNumberFormat="1" applyFont="1" applyFill="1" applyBorder="1" applyAlignment="1">
      <alignment horizontal="right"/>
    </xf>
    <xf numFmtId="1" fontId="0" fillId="4" borderId="36" xfId="0" applyNumberFormat="1" applyFont="1" applyFill="1" applyBorder="1" applyAlignment="1">
      <alignment horizontal="center" vertical="center"/>
    </xf>
    <xf numFmtId="1" fontId="0" fillId="4" borderId="37" xfId="0" applyNumberFormat="1" applyFont="1" applyFill="1" applyBorder="1" applyAlignment="1">
      <alignment horizontal="center" vertical="center"/>
    </xf>
    <xf numFmtId="1" fontId="0" fillId="4" borderId="37" xfId="0" applyNumberFormat="1" applyFont="1" applyFill="1" applyBorder="1" applyAlignment="1">
      <alignment horizontal="center"/>
    </xf>
    <xf numFmtId="2" fontId="0" fillId="3" borderId="21" xfId="0" applyNumberFormat="1" applyFont="1" applyFill="1" applyBorder="1" applyAlignment="1">
      <alignment horizontal="center"/>
    </xf>
    <xf numFmtId="1" fontId="0" fillId="6" borderId="32" xfId="0" applyNumberFormat="1" applyFont="1" applyFill="1" applyBorder="1" applyAlignment="1">
      <alignment horizontal="center"/>
    </xf>
    <xf numFmtId="1" fontId="0" fillId="6" borderId="20" xfId="0" applyNumberFormat="1" applyFont="1" applyFill="1" applyBorder="1" applyAlignment="1">
      <alignment horizontal="center"/>
    </xf>
    <xf numFmtId="3" fontId="0" fillId="9" borderId="22" xfId="0" applyNumberFormat="1" applyFont="1" applyFill="1" applyBorder="1" applyAlignment="1"/>
    <xf numFmtId="1" fontId="0" fillId="9" borderId="20" xfId="0" applyNumberFormat="1" applyFont="1" applyFill="1" applyBorder="1" applyAlignment="1">
      <alignment horizontal="center"/>
    </xf>
    <xf numFmtId="4" fontId="9" fillId="8" borderId="19" xfId="0" applyFont="1" applyFill="1" applyBorder="1" applyAlignment="1">
      <alignment horizontal="center" vertical="center"/>
    </xf>
    <xf numFmtId="4" fontId="7" fillId="8" borderId="19" xfId="0" applyFont="1" applyFill="1" applyBorder="1" applyAlignment="1" applyProtection="1">
      <protection locked="0"/>
    </xf>
    <xf numFmtId="1" fontId="7" fillId="8" borderId="13" xfId="0" applyNumberFormat="1" applyFont="1" applyFill="1" applyBorder="1" applyAlignment="1" applyProtection="1">
      <alignment horizontal="center" vertical="center"/>
      <protection locked="0"/>
    </xf>
    <xf numFmtId="1" fontId="7" fillId="8" borderId="19" xfId="0" applyNumberFormat="1" applyFont="1" applyFill="1" applyBorder="1" applyAlignment="1" applyProtection="1">
      <alignment horizontal="center" vertical="center"/>
      <protection locked="0"/>
    </xf>
    <xf numFmtId="0" fontId="7" fillId="8" borderId="47" xfId="0" applyNumberFormat="1" applyFont="1" applyFill="1" applyBorder="1" applyAlignment="1" applyProtection="1">
      <alignment horizontal="center" vertical="center"/>
      <protection locked="0"/>
    </xf>
    <xf numFmtId="1" fontId="0" fillId="0" borderId="4" xfId="0" applyNumberFormat="1" applyFont="1" applyFill="1" applyBorder="1" applyAlignment="1" applyProtection="1">
      <alignment horizontal="center" vertical="center"/>
      <protection locked="0"/>
    </xf>
    <xf numFmtId="2" fontId="0" fillId="0" borderId="5" xfId="0" applyNumberFormat="1" applyFont="1" applyFill="1" applyBorder="1" applyAlignment="1"/>
    <xf numFmtId="2" fontId="0" fillId="3" borderId="19" xfId="0" applyNumberFormat="1" applyFont="1" applyFill="1" applyBorder="1" applyAlignment="1"/>
    <xf numFmtId="166" fontId="8" fillId="6" borderId="18" xfId="0" applyNumberFormat="1" applyFont="1" applyFill="1" applyBorder="1" applyAlignment="1" applyProtection="1">
      <alignment horizontal="center"/>
      <protection locked="0"/>
    </xf>
    <xf numFmtId="166" fontId="8" fillId="6" borderId="19" xfId="0" applyNumberFormat="1" applyFont="1" applyFill="1" applyBorder="1" applyAlignment="1" applyProtection="1">
      <alignment horizontal="center"/>
      <protection locked="0"/>
    </xf>
    <xf numFmtId="3" fontId="8" fillId="8" borderId="54" xfId="0" applyNumberFormat="1" applyFont="1" applyFill="1" applyBorder="1" applyAlignment="1">
      <alignment horizontal="center"/>
    </xf>
    <xf numFmtId="168" fontId="0" fillId="7" borderId="19" xfId="0" applyNumberFormat="1" applyFont="1" applyFill="1" applyBorder="1" applyAlignment="1"/>
    <xf numFmtId="4" fontId="7" fillId="10" borderId="19" xfId="0" applyFont="1" applyFill="1" applyBorder="1" applyAlignment="1">
      <alignment horizontal="center" vertical="center"/>
    </xf>
    <xf numFmtId="4" fontId="8" fillId="2" borderId="19" xfId="0" applyFont="1" applyFill="1" applyBorder="1" applyAlignment="1">
      <alignment horizontal="center" vertical="center"/>
    </xf>
    <xf numFmtId="4" fontId="0" fillId="0" borderId="0" xfId="0" applyFont="1" applyFill="1" applyBorder="1" applyAlignment="1"/>
    <xf numFmtId="4" fontId="9" fillId="8" borderId="20" xfId="0" applyFont="1" applyFill="1" applyBorder="1" applyAlignment="1">
      <alignment horizontal="center" vertical="center"/>
    </xf>
    <xf numFmtId="4" fontId="7" fillId="8" borderId="20" xfId="0" applyFont="1" applyFill="1" applyBorder="1" applyAlignment="1" applyProtection="1">
      <protection locked="0"/>
    </xf>
    <xf numFmtId="4" fontId="7" fillId="8" borderId="0" xfId="0" applyFont="1" applyFill="1" applyBorder="1" applyAlignment="1">
      <alignment horizontal="center" vertical="center"/>
    </xf>
    <xf numFmtId="4" fontId="7" fillId="8" borderId="20" xfId="0" applyFont="1" applyFill="1" applyBorder="1" applyAlignment="1">
      <alignment horizontal="center" vertical="center"/>
    </xf>
    <xf numFmtId="1" fontId="7" fillId="8" borderId="20" xfId="0" applyNumberFormat="1" applyFont="1" applyFill="1" applyBorder="1" applyAlignment="1" applyProtection="1">
      <alignment horizontal="center" vertical="center"/>
      <protection locked="0"/>
    </xf>
    <xf numFmtId="0" fontId="7" fillId="8" borderId="48" xfId="0" applyNumberFormat="1" applyFont="1" applyFill="1" applyBorder="1" applyAlignment="1">
      <alignment horizontal="center" vertical="center"/>
    </xf>
    <xf numFmtId="1" fontId="0" fillId="0" borderId="2" xfId="0" applyNumberFormat="1" applyFont="1" applyFill="1" applyBorder="1" applyAlignment="1" applyProtection="1">
      <alignment horizontal="center" vertical="center"/>
      <protection locked="0"/>
    </xf>
    <xf numFmtId="2" fontId="0" fillId="3" borderId="20" xfId="0" applyNumberFormat="1" applyFont="1" applyFill="1" applyBorder="1" applyAlignment="1"/>
    <xf numFmtId="166" fontId="8" fillId="6" borderId="32" xfId="0" applyNumberFormat="1" applyFont="1" applyFill="1" applyBorder="1" applyAlignment="1" applyProtection="1">
      <alignment horizontal="center"/>
      <protection locked="0"/>
    </xf>
    <xf numFmtId="166" fontId="8" fillId="6" borderId="20" xfId="0" applyNumberFormat="1" applyFont="1" applyFill="1" applyBorder="1" applyAlignment="1" applyProtection="1">
      <alignment horizontal="center"/>
      <protection locked="0"/>
    </xf>
    <xf numFmtId="3" fontId="8" fillId="8" borderId="22" xfId="0" applyNumberFormat="1" applyFont="1" applyFill="1" applyBorder="1" applyAlignment="1">
      <alignment horizontal="center"/>
    </xf>
    <xf numFmtId="169" fontId="0" fillId="7" borderId="20" xfId="0" applyNumberFormat="1" applyFont="1" applyFill="1" applyBorder="1" applyAlignment="1"/>
    <xf numFmtId="4" fontId="7" fillId="10" borderId="20" xfId="0" applyFont="1" applyFill="1" applyBorder="1" applyAlignment="1">
      <alignment horizontal="center" vertical="center"/>
    </xf>
    <xf numFmtId="4" fontId="8" fillId="2" borderId="20" xfId="0" applyFont="1" applyFill="1" applyBorder="1" applyAlignment="1">
      <alignment horizontal="center" vertical="center"/>
    </xf>
    <xf numFmtId="1" fontId="0" fillId="0" borderId="2" xfId="0" applyNumberFormat="1" applyFont="1" applyFill="1" applyBorder="1" applyAlignment="1">
      <alignment horizontal="center" vertical="center"/>
    </xf>
    <xf numFmtId="14" fontId="8" fillId="6" borderId="38" xfId="0" applyNumberFormat="1" applyFont="1" applyFill="1" applyBorder="1" applyAlignment="1" applyProtection="1">
      <alignment horizontal="center"/>
      <protection locked="0"/>
    </xf>
    <xf numFmtId="14" fontId="8" fillId="6" borderId="42" xfId="0" applyNumberFormat="1" applyFont="1" applyFill="1" applyBorder="1" applyAlignment="1" applyProtection="1">
      <alignment horizontal="center"/>
      <protection locked="0"/>
    </xf>
    <xf numFmtId="171" fontId="8" fillId="8" borderId="22" xfId="0" applyNumberFormat="1" applyFont="1" applyFill="1" applyBorder="1" applyAlignment="1">
      <alignment horizontal="center"/>
    </xf>
    <xf numFmtId="170" fontId="3" fillId="7" borderId="20" xfId="0" applyNumberFormat="1" applyFont="1" applyFill="1" applyBorder="1" applyAlignment="1"/>
    <xf numFmtId="4" fontId="9" fillId="8" borderId="31" xfId="0" applyFont="1" applyFill="1" applyBorder="1" applyAlignment="1">
      <alignment horizontal="center" vertical="center"/>
    </xf>
    <xf numFmtId="4" fontId="7" fillId="8" borderId="31" xfId="0" applyFont="1" applyFill="1" applyBorder="1" applyAlignment="1" applyProtection="1">
      <protection locked="0"/>
    </xf>
    <xf numFmtId="4" fontId="7" fillId="8" borderId="49" xfId="0" applyFont="1" applyFill="1" applyBorder="1" applyAlignment="1">
      <alignment horizontal="center" vertical="center"/>
    </xf>
    <xf numFmtId="4" fontId="7" fillId="8" borderId="31" xfId="0" applyFont="1" applyFill="1" applyBorder="1" applyAlignment="1">
      <alignment horizontal="center" vertical="center"/>
    </xf>
    <xf numFmtId="1" fontId="7" fillId="8" borderId="31" xfId="0" applyNumberFormat="1" applyFont="1" applyFill="1" applyBorder="1" applyAlignment="1" applyProtection="1">
      <alignment horizontal="center" vertical="center"/>
      <protection locked="0"/>
    </xf>
    <xf numFmtId="0" fontId="7" fillId="8" borderId="50" xfId="0" applyNumberFormat="1" applyFont="1" applyFill="1" applyBorder="1" applyAlignment="1">
      <alignment horizontal="center" vertical="center"/>
    </xf>
    <xf numFmtId="1" fontId="0" fillId="0" borderId="3" xfId="0" applyNumberFormat="1" applyFont="1" applyFill="1" applyBorder="1" applyAlignment="1">
      <alignment horizontal="center" vertical="center"/>
    </xf>
    <xf numFmtId="2" fontId="0" fillId="0" borderId="28" xfId="0" applyNumberFormat="1" applyFont="1" applyFill="1" applyBorder="1" applyAlignment="1"/>
    <xf numFmtId="2" fontId="0" fillId="3" borderId="31" xfId="0" applyNumberFormat="1" applyFont="1" applyFill="1" applyBorder="1" applyAlignment="1"/>
    <xf numFmtId="14" fontId="7" fillId="6" borderId="38" xfId="0" applyNumberFormat="1" applyFont="1" applyFill="1" applyBorder="1" applyAlignment="1" applyProtection="1">
      <alignment horizontal="center"/>
      <protection locked="0"/>
    </xf>
    <xf numFmtId="14" fontId="7" fillId="6" borderId="42" xfId="0" applyNumberFormat="1" applyFont="1" applyFill="1" applyBorder="1" applyAlignment="1" applyProtection="1">
      <alignment horizontal="center"/>
      <protection locked="0"/>
    </xf>
    <xf numFmtId="171" fontId="7" fillId="8" borderId="22" xfId="0" applyNumberFormat="1" applyFont="1" applyFill="1" applyBorder="1" applyAlignment="1">
      <alignment horizontal="center"/>
    </xf>
    <xf numFmtId="170" fontId="3" fillId="7" borderId="43" xfId="0" applyNumberFormat="1" applyFont="1" applyFill="1" applyBorder="1" applyAlignment="1"/>
    <xf numFmtId="4" fontId="9" fillId="8" borderId="21" xfId="0" applyFont="1" applyFill="1" applyBorder="1" applyAlignment="1">
      <alignment horizontal="center" vertical="center"/>
    </xf>
    <xf numFmtId="4" fontId="7" fillId="8" borderId="21" xfId="0" applyFont="1" applyFill="1" applyBorder="1" applyAlignment="1" applyProtection="1">
      <protection locked="0"/>
    </xf>
    <xf numFmtId="4" fontId="7" fillId="8" borderId="11" xfId="0" applyFont="1" applyFill="1" applyBorder="1" applyAlignment="1">
      <alignment horizontal="center" vertical="center"/>
    </xf>
    <xf numFmtId="4" fontId="7" fillId="8" borderId="21" xfId="0" applyFont="1" applyFill="1" applyBorder="1" applyAlignment="1">
      <alignment horizontal="center" vertical="center"/>
    </xf>
    <xf numFmtId="1" fontId="7" fillId="8" borderId="21" xfId="0" applyNumberFormat="1" applyFont="1" applyFill="1" applyBorder="1" applyAlignment="1" applyProtection="1">
      <alignment horizontal="center" vertical="center"/>
      <protection locked="0"/>
    </xf>
    <xf numFmtId="0" fontId="7" fillId="8" borderId="51" xfId="0" applyNumberFormat="1" applyFont="1" applyFill="1" applyBorder="1" applyAlignment="1">
      <alignment horizontal="center" vertical="center"/>
    </xf>
    <xf numFmtId="1" fontId="0" fillId="0" borderId="10" xfId="0" applyNumberFormat="1" applyFont="1" applyFill="1" applyBorder="1" applyAlignment="1">
      <alignment horizontal="center" vertical="center"/>
    </xf>
    <xf numFmtId="2" fontId="0" fillId="0" borderId="29" xfId="0" applyNumberFormat="1" applyFont="1" applyFill="1" applyBorder="1" applyAlignment="1"/>
    <xf numFmtId="2" fontId="0" fillId="3" borderId="21" xfId="0" applyNumberFormat="1" applyFont="1" applyFill="1" applyBorder="1" applyAlignment="1"/>
    <xf numFmtId="14" fontId="7" fillId="6" borderId="57" xfId="0" applyNumberFormat="1" applyFont="1" applyFill="1" applyBorder="1" applyAlignment="1" applyProtection="1">
      <alignment horizontal="center"/>
      <protection locked="0"/>
    </xf>
    <xf numFmtId="14" fontId="7" fillId="6" borderId="58" xfId="0" applyNumberFormat="1" applyFont="1" applyFill="1" applyBorder="1" applyAlignment="1" applyProtection="1">
      <alignment horizontal="center"/>
      <protection locked="0"/>
    </xf>
    <xf numFmtId="171" fontId="7" fillId="8" borderId="23" xfId="0" applyNumberFormat="1" applyFont="1" applyFill="1" applyBorder="1" applyAlignment="1">
      <alignment horizontal="center"/>
    </xf>
    <xf numFmtId="4" fontId="7" fillId="10" borderId="21" xfId="0" applyFont="1" applyFill="1" applyBorder="1" applyAlignment="1">
      <alignment horizontal="center" vertical="center"/>
    </xf>
    <xf numFmtId="4" fontId="8" fillId="2" borderId="21" xfId="0" applyFont="1" applyFill="1" applyBorder="1" applyAlignment="1">
      <alignment horizontal="center" vertical="center"/>
    </xf>
    <xf numFmtId="1" fontId="7" fillId="8" borderId="0" xfId="0" applyNumberFormat="1" applyFont="1" applyFill="1" applyBorder="1" applyAlignment="1" applyProtection="1">
      <alignment horizontal="center" vertical="center"/>
      <protection locked="0"/>
    </xf>
    <xf numFmtId="4" fontId="0" fillId="0" borderId="67" xfId="0" applyFont="1" applyFill="1" applyBorder="1" applyAlignment="1"/>
    <xf numFmtId="4" fontId="9" fillId="8" borderId="44" xfId="0" applyFont="1" applyFill="1" applyBorder="1" applyAlignment="1">
      <alignment horizontal="center" vertical="center"/>
    </xf>
    <xf numFmtId="1" fontId="7" fillId="8" borderId="52" xfId="0" applyNumberFormat="1" applyFont="1" applyFill="1" applyBorder="1" applyAlignment="1" applyProtection="1">
      <alignment horizontal="center" vertical="center"/>
      <protection locked="0"/>
    </xf>
    <xf numFmtId="1" fontId="7" fillId="8" borderId="44" xfId="0" applyNumberFormat="1" applyFont="1" applyFill="1" applyBorder="1" applyAlignment="1" applyProtection="1">
      <alignment horizontal="center" vertical="center"/>
      <protection locked="0"/>
    </xf>
    <xf numFmtId="1" fontId="0" fillId="0" borderId="1" xfId="0" applyNumberFormat="1" applyFont="1" applyFill="1" applyBorder="1" applyAlignment="1" applyProtection="1">
      <alignment horizontal="center" vertical="center"/>
      <protection locked="0"/>
    </xf>
    <xf numFmtId="14" fontId="7" fillId="6" borderId="45" xfId="0" applyNumberFormat="1" applyFont="1" applyFill="1" applyBorder="1" applyAlignment="1" applyProtection="1">
      <alignment horizontal="center"/>
      <protection locked="0"/>
    </xf>
    <xf numFmtId="14" fontId="7" fillId="6" borderId="46" xfId="0" applyNumberFormat="1" applyFont="1" applyFill="1" applyBorder="1" applyAlignment="1" applyProtection="1">
      <alignment horizontal="center"/>
      <protection locked="0"/>
    </xf>
    <xf numFmtId="4" fontId="9" fillId="8" borderId="30" xfId="0" applyFont="1" applyFill="1" applyBorder="1" applyAlignment="1">
      <alignment vertical="center"/>
    </xf>
    <xf numFmtId="4" fontId="7" fillId="8" borderId="30" xfId="0" applyFont="1" applyFill="1" applyBorder="1" applyAlignment="1" applyProtection="1">
      <protection locked="0"/>
    </xf>
    <xf numFmtId="1" fontId="7" fillId="8" borderId="34" xfId="0" applyNumberFormat="1" applyFont="1" applyFill="1" applyBorder="1" applyAlignment="1" applyProtection="1">
      <alignment vertical="center"/>
      <protection locked="0"/>
    </xf>
    <xf numFmtId="1" fontId="7" fillId="8" borderId="30" xfId="0" applyNumberFormat="1" applyFont="1" applyFill="1" applyBorder="1" applyAlignment="1" applyProtection="1">
      <alignment vertical="center"/>
      <protection locked="0"/>
    </xf>
    <xf numFmtId="0" fontId="7" fillId="8" borderId="53" xfId="0" applyNumberFormat="1" applyFont="1" applyFill="1" applyBorder="1" applyAlignment="1" applyProtection="1">
      <alignment vertical="center"/>
      <protection locked="0"/>
    </xf>
    <xf numFmtId="1" fontId="0" fillId="0" borderId="24" xfId="0" applyNumberFormat="1" applyFont="1" applyFill="1" applyBorder="1" applyAlignment="1">
      <alignment horizontal="center" vertical="center"/>
    </xf>
    <xf numFmtId="2" fontId="0" fillId="0" borderId="27" xfId="0" applyNumberFormat="1" applyFont="1" applyFill="1" applyBorder="1" applyAlignment="1"/>
    <xf numFmtId="2" fontId="0" fillId="3" borderId="30" xfId="0" applyNumberFormat="1" applyFont="1" applyFill="1" applyBorder="1" applyAlignment="1"/>
    <xf numFmtId="171" fontId="7" fillId="8" borderId="66" xfId="0" applyNumberFormat="1" applyFont="1" applyFill="1" applyBorder="1" applyAlignment="1">
      <alignment horizontal="center"/>
    </xf>
    <xf numFmtId="0" fontId="7" fillId="8" borderId="22" xfId="0" applyNumberFormat="1" applyFont="1" applyFill="1" applyBorder="1" applyAlignment="1">
      <alignment horizontal="center"/>
    </xf>
    <xf numFmtId="165" fontId="7" fillId="8" borderId="13" xfId="0" applyNumberFormat="1" applyFont="1" applyFill="1" applyBorder="1" applyAlignment="1" applyProtection="1">
      <alignment horizontal="center" vertical="center"/>
      <protection locked="0"/>
    </xf>
    <xf numFmtId="0" fontId="7" fillId="8" borderId="19" xfId="0" applyNumberFormat="1" applyFont="1" applyFill="1" applyBorder="1" applyAlignment="1" applyProtection="1">
      <alignment horizontal="center" vertical="center"/>
      <protection locked="0"/>
    </xf>
    <xf numFmtId="3" fontId="7" fillId="8" borderId="19" xfId="0" applyNumberFormat="1" applyFont="1" applyFill="1" applyBorder="1" applyAlignment="1" applyProtection="1">
      <alignment horizontal="center" vertical="center"/>
      <protection locked="0"/>
    </xf>
    <xf numFmtId="164" fontId="7" fillId="8" borderId="13" xfId="0" applyNumberFormat="1" applyFont="1" applyFill="1" applyBorder="1" applyAlignment="1"/>
    <xf numFmtId="166" fontId="8" fillId="6" borderId="13" xfId="0" applyNumberFormat="1" applyFont="1" applyFill="1" applyBorder="1" applyAlignment="1" applyProtection="1">
      <alignment horizontal="center"/>
      <protection locked="0"/>
    </xf>
    <xf numFmtId="173" fontId="8" fillId="8" borderId="54" xfId="0" applyNumberFormat="1" applyFont="1" applyFill="1" applyBorder="1" applyAlignment="1">
      <alignment horizontal="center"/>
    </xf>
    <xf numFmtId="165" fontId="7" fillId="8" borderId="0" xfId="0" applyNumberFormat="1" applyFont="1" applyFill="1" applyBorder="1" applyAlignment="1" applyProtection="1">
      <alignment horizontal="center" vertical="center"/>
      <protection locked="0"/>
    </xf>
    <xf numFmtId="0" fontId="7" fillId="8" borderId="20" xfId="0" applyNumberFormat="1" applyFont="1" applyFill="1" applyBorder="1" applyAlignment="1" applyProtection="1">
      <alignment horizontal="center" vertical="center"/>
      <protection locked="0"/>
    </xf>
    <xf numFmtId="3" fontId="7" fillId="8" borderId="20" xfId="0" applyNumberFormat="1" applyFont="1" applyFill="1" applyBorder="1" applyAlignment="1" applyProtection="1">
      <alignment horizontal="center" vertical="center"/>
      <protection locked="0"/>
    </xf>
    <xf numFmtId="2" fontId="7" fillId="8" borderId="0" xfId="0" applyNumberFormat="1" applyFont="1" applyFill="1" applyBorder="1" applyAlignment="1"/>
    <xf numFmtId="166" fontId="8" fillId="6" borderId="0" xfId="0" applyNumberFormat="1" applyFont="1" applyFill="1" applyBorder="1" applyAlignment="1" applyProtection="1">
      <alignment horizontal="center"/>
      <protection locked="0"/>
    </xf>
    <xf numFmtId="9" fontId="7" fillId="8" borderId="0" xfId="0" applyNumberFormat="1" applyFont="1" applyFill="1" applyBorder="1" applyAlignment="1"/>
    <xf numFmtId="14" fontId="8" fillId="6" borderId="60" xfId="0" applyNumberFormat="1" applyFont="1" applyFill="1" applyBorder="1" applyAlignment="1" applyProtection="1">
      <alignment horizontal="center"/>
      <protection locked="0"/>
    </xf>
    <xf numFmtId="165" fontId="7" fillId="8" borderId="49" xfId="0" applyNumberFormat="1" applyFont="1" applyFill="1" applyBorder="1" applyAlignment="1" applyProtection="1">
      <alignment horizontal="center" vertical="center"/>
      <protection locked="0"/>
    </xf>
    <xf numFmtId="0" fontId="7" fillId="8" borderId="31" xfId="0" applyNumberFormat="1" applyFont="1" applyFill="1" applyBorder="1" applyAlignment="1" applyProtection="1">
      <alignment horizontal="center" vertical="center"/>
      <protection locked="0"/>
    </xf>
    <xf numFmtId="3" fontId="7" fillId="8" borderId="31" xfId="0" applyNumberFormat="1" applyFont="1" applyFill="1" applyBorder="1" applyAlignment="1" applyProtection="1">
      <alignment horizontal="center" vertical="center"/>
      <protection locked="0"/>
    </xf>
    <xf numFmtId="14" fontId="7" fillId="6" borderId="60" xfId="0" applyNumberFormat="1" applyFont="1" applyFill="1" applyBorder="1" applyAlignment="1" applyProtection="1">
      <alignment horizontal="center"/>
      <protection locked="0"/>
    </xf>
    <xf numFmtId="4" fontId="9" fillId="8" borderId="30" xfId="0" applyFont="1" applyFill="1" applyBorder="1" applyAlignment="1">
      <alignment horizontal="center" vertical="center"/>
    </xf>
    <xf numFmtId="4" fontId="7" fillId="8" borderId="34" xfId="0" applyFont="1" applyFill="1" applyBorder="1" applyAlignment="1">
      <alignment horizontal="center" vertical="center"/>
    </xf>
    <xf numFmtId="4" fontId="7" fillId="8" borderId="30" xfId="0" applyFont="1" applyFill="1" applyBorder="1" applyAlignment="1">
      <alignment horizontal="center" vertical="center"/>
    </xf>
    <xf numFmtId="1" fontId="7" fillId="8" borderId="30" xfId="0" applyNumberFormat="1" applyFont="1" applyFill="1" applyBorder="1" applyAlignment="1" applyProtection="1">
      <alignment horizontal="center" vertical="center"/>
      <protection locked="0"/>
    </xf>
    <xf numFmtId="0" fontId="7" fillId="8" borderId="53" xfId="0" applyNumberFormat="1" applyFont="1" applyFill="1" applyBorder="1" applyAlignment="1">
      <alignment horizontal="center" vertical="center"/>
    </xf>
    <xf numFmtId="14" fontId="7" fillId="6" borderId="61" xfId="0" applyNumberFormat="1" applyFont="1" applyFill="1" applyBorder="1" applyAlignment="1" applyProtection="1">
      <alignment horizontal="center"/>
      <protection locked="0"/>
    </xf>
    <xf numFmtId="0" fontId="8" fillId="6" borderId="18" xfId="0" applyNumberFormat="1" applyFont="1" applyFill="1" applyBorder="1" applyAlignment="1" applyProtection="1">
      <alignment horizontal="center"/>
      <protection locked="0"/>
    </xf>
    <xf numFmtId="0" fontId="8" fillId="6" borderId="19" xfId="0" applyNumberFormat="1" applyFont="1" applyFill="1" applyBorder="1" applyAlignment="1" applyProtection="1">
      <alignment horizontal="center"/>
      <protection locked="0"/>
    </xf>
    <xf numFmtId="168" fontId="0" fillId="7" borderId="20" xfId="0" applyNumberFormat="1" applyFont="1" applyFill="1" applyBorder="1" applyAlignment="1"/>
    <xf numFmtId="166" fontId="8" fillId="6" borderId="5" xfId="0" applyNumberFormat="1" applyFont="1" applyFill="1" applyBorder="1" applyAlignment="1" applyProtection="1">
      <alignment horizontal="center"/>
      <protection locked="0"/>
    </xf>
    <xf numFmtId="166" fontId="8" fillId="6" borderId="6" xfId="0" applyNumberFormat="1" applyFont="1" applyFill="1" applyBorder="1" applyAlignment="1" applyProtection="1">
      <alignment horizontal="center"/>
      <protection locked="0"/>
    </xf>
    <xf numFmtId="14" fontId="8" fillId="6" borderId="59" xfId="0" applyNumberFormat="1" applyFont="1" applyFill="1" applyBorder="1" applyAlignment="1" applyProtection="1">
      <alignment horizontal="center"/>
      <protection locked="0"/>
    </xf>
    <xf numFmtId="14" fontId="7" fillId="6" borderId="59" xfId="0" applyNumberFormat="1" applyFont="1" applyFill="1" applyBorder="1" applyAlignment="1" applyProtection="1">
      <alignment horizontal="center"/>
      <protection locked="0"/>
    </xf>
    <xf numFmtId="3" fontId="7" fillId="8" borderId="13" xfId="0" applyNumberFormat="1" applyFont="1" applyFill="1" applyBorder="1" applyAlignment="1">
      <alignment horizontal="center" vertical="center"/>
    </xf>
    <xf numFmtId="3" fontId="7" fillId="8" borderId="19" xfId="0" applyNumberFormat="1" applyFont="1" applyFill="1" applyBorder="1" applyAlignment="1">
      <alignment horizontal="center" vertical="center"/>
    </xf>
    <xf numFmtId="1" fontId="0" fillId="0" borderId="4" xfId="0" applyNumberFormat="1" applyFont="1" applyFill="1" applyBorder="1" applyAlignment="1">
      <alignment horizontal="center" vertical="center"/>
    </xf>
    <xf numFmtId="3" fontId="7" fillId="8" borderId="0" xfId="0" applyNumberFormat="1" applyFont="1" applyFill="1" applyBorder="1" applyAlignment="1">
      <alignment horizontal="center" vertical="center"/>
    </xf>
    <xf numFmtId="3" fontId="7" fillId="8" borderId="20" xfId="0" applyNumberFormat="1" applyFont="1" applyFill="1" applyBorder="1" applyAlignment="1">
      <alignment horizontal="center" vertical="center"/>
    </xf>
    <xf numFmtId="14" fontId="8" fillId="6" borderId="20" xfId="0" applyNumberFormat="1" applyFont="1" applyFill="1" applyBorder="1" applyAlignment="1" applyProtection="1">
      <alignment horizontal="center"/>
      <protection locked="0"/>
    </xf>
    <xf numFmtId="3" fontId="7" fillId="8" borderId="49" xfId="0" applyNumberFormat="1" applyFont="1" applyFill="1" applyBorder="1" applyAlignment="1">
      <alignment horizontal="center" vertical="center"/>
    </xf>
    <xf numFmtId="3" fontId="7" fillId="8" borderId="31" xfId="0" applyNumberFormat="1" applyFont="1" applyFill="1" applyBorder="1" applyAlignment="1">
      <alignment horizontal="center" vertical="center"/>
    </xf>
    <xf numFmtId="1" fontId="7" fillId="8" borderId="49" xfId="0" applyNumberFormat="1" applyFont="1" applyFill="1" applyBorder="1" applyAlignment="1" applyProtection="1">
      <alignment horizontal="center" vertical="center"/>
      <protection locked="0"/>
    </xf>
    <xf numFmtId="3" fontId="8" fillId="8" borderId="22" xfId="0" applyNumberFormat="1" applyFont="1" applyFill="1" applyBorder="1" applyAlignment="1"/>
    <xf numFmtId="165" fontId="7" fillId="8" borderId="19" xfId="0" applyNumberFormat="1" applyFont="1" applyFill="1" applyBorder="1" applyAlignment="1" applyProtection="1">
      <alignment horizontal="center" vertical="center"/>
      <protection locked="0"/>
    </xf>
    <xf numFmtId="165" fontId="7" fillId="8" borderId="20" xfId="0" applyNumberFormat="1" applyFont="1" applyFill="1" applyBorder="1" applyAlignment="1" applyProtection="1">
      <alignment horizontal="center" vertical="center"/>
      <protection locked="0"/>
    </xf>
    <xf numFmtId="164" fontId="7" fillId="8" borderId="0" xfId="0" applyNumberFormat="1" applyFont="1" applyFill="1" applyBorder="1" applyAlignment="1"/>
    <xf numFmtId="4" fontId="7" fillId="8" borderId="20" xfId="0" applyFont="1" applyFill="1" applyBorder="1" applyAlignment="1"/>
    <xf numFmtId="0" fontId="7" fillId="8" borderId="48" xfId="0" applyNumberFormat="1" applyFont="1" applyFill="1" applyBorder="1" applyAlignment="1">
      <alignment vertical="center"/>
    </xf>
    <xf numFmtId="0" fontId="7" fillId="8" borderId="50" xfId="0" applyNumberFormat="1" applyFont="1" applyFill="1" applyBorder="1" applyAlignment="1">
      <alignment vertical="center"/>
    </xf>
    <xf numFmtId="4" fontId="9" fillId="12" borderId="19" xfId="0" applyFont="1" applyFill="1" applyBorder="1" applyAlignment="1">
      <alignment horizontal="center" vertical="center"/>
    </xf>
    <xf numFmtId="4" fontId="7" fillId="12" borderId="19" xfId="0" applyFont="1" applyFill="1" applyBorder="1" applyAlignment="1" applyProtection="1">
      <protection locked="0"/>
    </xf>
    <xf numFmtId="1" fontId="7" fillId="12" borderId="13" xfId="0" applyNumberFormat="1" applyFont="1" applyFill="1" applyBorder="1" applyAlignment="1" applyProtection="1">
      <alignment horizontal="center" vertical="center"/>
      <protection locked="0"/>
    </xf>
    <xf numFmtId="1" fontId="7" fillId="12" borderId="19" xfId="0" applyNumberFormat="1" applyFont="1" applyFill="1" applyBorder="1" applyAlignment="1" applyProtection="1">
      <alignment horizontal="center" vertical="center"/>
      <protection locked="0"/>
    </xf>
    <xf numFmtId="0" fontId="7" fillId="12" borderId="47" xfId="0" applyNumberFormat="1" applyFont="1" applyFill="1" applyBorder="1" applyAlignment="1" applyProtection="1">
      <alignment horizontal="center" vertical="center"/>
      <protection locked="0"/>
    </xf>
    <xf numFmtId="1" fontId="0" fillId="12" borderId="4" xfId="0" applyNumberFormat="1" applyFont="1" applyFill="1" applyBorder="1" applyAlignment="1" applyProtection="1">
      <alignment horizontal="center" vertical="center"/>
      <protection locked="0"/>
    </xf>
    <xf numFmtId="2" fontId="0" fillId="12" borderId="5" xfId="0" applyNumberFormat="1" applyFont="1" applyFill="1" applyBorder="1" applyAlignment="1"/>
    <xf numFmtId="2" fontId="0" fillId="12" borderId="19" xfId="0" applyNumberFormat="1" applyFont="1" applyFill="1" applyBorder="1" applyAlignment="1"/>
    <xf numFmtId="4" fontId="9" fillId="12" borderId="20" xfId="0" applyFont="1" applyFill="1" applyBorder="1" applyAlignment="1">
      <alignment horizontal="center" vertical="center"/>
    </xf>
    <xf numFmtId="4" fontId="7" fillId="12" borderId="20" xfId="0" applyFont="1" applyFill="1" applyBorder="1" applyAlignment="1" applyProtection="1">
      <protection locked="0"/>
    </xf>
    <xf numFmtId="4" fontId="10" fillId="9" borderId="0" xfId="0" applyFont="1" applyFill="1" applyBorder="1" applyAlignment="1">
      <alignment horizontal="center" vertical="center"/>
    </xf>
    <xf numFmtId="4" fontId="7" fillId="12" borderId="20" xfId="0" applyFont="1" applyFill="1" applyBorder="1" applyAlignment="1">
      <alignment horizontal="center" vertical="center"/>
    </xf>
    <xf numFmtId="1" fontId="7" fillId="12" borderId="20" xfId="0" applyNumberFormat="1" applyFont="1" applyFill="1" applyBorder="1" applyAlignment="1" applyProtection="1">
      <alignment horizontal="center" vertical="center"/>
      <protection locked="0"/>
    </xf>
    <xf numFmtId="0" fontId="7" fillId="12" borderId="48" xfId="0" applyNumberFormat="1" applyFont="1" applyFill="1" applyBorder="1" applyAlignment="1">
      <alignment horizontal="center" vertical="center"/>
    </xf>
    <xf numFmtId="1" fontId="0" fillId="12" borderId="2" xfId="0" applyNumberFormat="1" applyFont="1" applyFill="1" applyBorder="1" applyAlignment="1" applyProtection="1">
      <alignment horizontal="center" vertical="center"/>
      <protection locked="0"/>
    </xf>
    <xf numFmtId="2" fontId="0" fillId="12" borderId="6" xfId="0" applyNumberFormat="1" applyFont="1" applyFill="1" applyBorder="1" applyAlignment="1"/>
    <xf numFmtId="2" fontId="0" fillId="12" borderId="20" xfId="0" applyNumberFormat="1" applyFont="1" applyFill="1" applyBorder="1" applyAlignment="1"/>
    <xf numFmtId="4" fontId="7" fillId="12" borderId="0" xfId="0" applyFont="1" applyFill="1" applyBorder="1" applyAlignment="1">
      <alignment horizontal="center" vertical="center"/>
    </xf>
    <xf numFmtId="1" fontId="0" fillId="12" borderId="2" xfId="0" applyNumberFormat="1" applyFont="1" applyFill="1" applyBorder="1" applyAlignment="1">
      <alignment horizontal="center" vertical="center"/>
    </xf>
    <xf numFmtId="4" fontId="9" fillId="12" borderId="31" xfId="0" applyFont="1" applyFill="1" applyBorder="1" applyAlignment="1">
      <alignment horizontal="center" vertical="center"/>
    </xf>
    <xf numFmtId="4" fontId="7" fillId="12" borderId="31" xfId="0" applyFont="1" applyFill="1" applyBorder="1" applyAlignment="1" applyProtection="1">
      <protection locked="0"/>
    </xf>
    <xf numFmtId="4" fontId="7" fillId="12" borderId="49" xfId="0" applyFont="1" applyFill="1" applyBorder="1" applyAlignment="1">
      <alignment horizontal="center" vertical="center"/>
    </xf>
    <xf numFmtId="4" fontId="7" fillId="12" borderId="31" xfId="0" applyFont="1" applyFill="1" applyBorder="1" applyAlignment="1">
      <alignment horizontal="center" vertical="center"/>
    </xf>
    <xf numFmtId="1" fontId="7" fillId="12" borderId="31" xfId="0" applyNumberFormat="1" applyFont="1" applyFill="1" applyBorder="1" applyAlignment="1" applyProtection="1">
      <alignment horizontal="center" vertical="center"/>
      <protection locked="0"/>
    </xf>
    <xf numFmtId="0" fontId="7" fillId="12" borderId="50" xfId="0" applyNumberFormat="1" applyFont="1" applyFill="1" applyBorder="1" applyAlignment="1">
      <alignment horizontal="center" vertical="center"/>
    </xf>
    <xf numFmtId="1" fontId="0" fillId="12" borderId="3" xfId="0" applyNumberFormat="1" applyFont="1" applyFill="1" applyBorder="1" applyAlignment="1">
      <alignment horizontal="center" vertical="center"/>
    </xf>
    <xf numFmtId="2" fontId="0" fillId="12" borderId="28" xfId="0" applyNumberFormat="1" applyFont="1" applyFill="1" applyBorder="1" applyAlignment="1"/>
    <xf numFmtId="2" fontId="0" fillId="12" borderId="31" xfId="0" applyNumberFormat="1" applyFont="1" applyFill="1" applyBorder="1" applyAlignment="1"/>
    <xf numFmtId="4" fontId="9" fillId="12" borderId="21" xfId="0" applyFont="1" applyFill="1" applyBorder="1" applyAlignment="1">
      <alignment horizontal="center" vertical="center"/>
    </xf>
    <xf numFmtId="4" fontId="7" fillId="12" borderId="21" xfId="0" applyFont="1" applyFill="1" applyBorder="1" applyAlignment="1" applyProtection="1">
      <protection locked="0"/>
    </xf>
    <xf numFmtId="4" fontId="7" fillId="12" borderId="11" xfId="0" applyFont="1" applyFill="1" applyBorder="1" applyAlignment="1">
      <alignment horizontal="center" vertical="center"/>
    </xf>
    <xf numFmtId="4" fontId="7" fillId="12" borderId="21" xfId="0" applyFont="1" applyFill="1" applyBorder="1" applyAlignment="1">
      <alignment horizontal="center" vertical="center"/>
    </xf>
    <xf numFmtId="1" fontId="7" fillId="12" borderId="21" xfId="0" applyNumberFormat="1" applyFont="1" applyFill="1" applyBorder="1" applyAlignment="1" applyProtection="1">
      <alignment horizontal="center" vertical="center"/>
      <protection locked="0"/>
    </xf>
    <xf numFmtId="0" fontId="7" fillId="12" borderId="51" xfId="0" applyNumberFormat="1" applyFont="1" applyFill="1" applyBorder="1" applyAlignment="1">
      <alignment horizontal="center" vertical="center"/>
    </xf>
    <xf numFmtId="1" fontId="0" fillId="12" borderId="10" xfId="0" applyNumberFormat="1" applyFont="1" applyFill="1" applyBorder="1" applyAlignment="1">
      <alignment horizontal="center" vertical="center"/>
    </xf>
    <xf numFmtId="2" fontId="0" fillId="12" borderId="29" xfId="0" applyNumberFormat="1" applyFont="1" applyFill="1" applyBorder="1" applyAlignment="1"/>
    <xf numFmtId="2" fontId="0" fillId="12" borderId="21" xfId="0" applyNumberFormat="1" applyFont="1" applyFill="1" applyBorder="1" applyAlignment="1"/>
    <xf numFmtId="4" fontId="11" fillId="2" borderId="62" xfId="0" applyFont="1" applyFill="1" applyBorder="1" applyAlignment="1"/>
    <xf numFmtId="4" fontId="0" fillId="2" borderId="62" xfId="0" applyFont="1" applyFill="1" applyBorder="1" applyAlignment="1"/>
    <xf numFmtId="164" fontId="0" fillId="2" borderId="62" xfId="0" applyNumberFormat="1" applyFont="1" applyFill="1" applyBorder="1" applyAlignment="1"/>
    <xf numFmtId="0" fontId="0" fillId="2" borderId="62" xfId="0" applyNumberFormat="1" applyFont="1" applyFill="1" applyBorder="1" applyAlignment="1"/>
    <xf numFmtId="1" fontId="0" fillId="2" borderId="62" xfId="0" applyNumberFormat="1" applyFont="1" applyFill="1" applyBorder="1" applyAlignment="1"/>
    <xf numFmtId="4" fontId="0" fillId="6" borderId="62" xfId="0" applyFont="1" applyFill="1" applyBorder="1" applyAlignment="1"/>
    <xf numFmtId="3" fontId="0" fillId="6" borderId="62" xfId="0" applyNumberFormat="1" applyFont="1" applyFill="1" applyBorder="1" applyAlignment="1"/>
    <xf numFmtId="4" fontId="7" fillId="2" borderId="62" xfId="0" applyFont="1" applyFill="1" applyBorder="1" applyAlignment="1">
      <alignment horizontal="center"/>
    </xf>
    <xf numFmtId="4" fontId="8" fillId="2" borderId="62" xfId="0" applyFont="1" applyFill="1" applyBorder="1" applyAlignment="1">
      <alignment horizontal="center"/>
    </xf>
    <xf numFmtId="4" fontId="0" fillId="2" borderId="25" xfId="0" applyFont="1" applyFill="1" applyBorder="1" applyAlignment="1"/>
    <xf numFmtId="1" fontId="0" fillId="4" borderId="63" xfId="0" applyNumberFormat="1" applyFont="1" applyFill="1" applyBorder="1" applyAlignment="1">
      <alignment horizontal="center"/>
    </xf>
    <xf numFmtId="4" fontId="0" fillId="4" borderId="55" xfId="0" applyFont="1" applyFill="1" applyBorder="1" applyAlignment="1"/>
    <xf numFmtId="1" fontId="0" fillId="4" borderId="55" xfId="0" applyNumberFormat="1" applyFont="1" applyFill="1" applyBorder="1" applyAlignment="1">
      <alignment horizontal="center"/>
    </xf>
    <xf numFmtId="3" fontId="0" fillId="4" borderId="55" xfId="0" applyNumberFormat="1" applyFont="1" applyFill="1" applyBorder="1" applyAlignment="1">
      <alignment horizontal="center"/>
    </xf>
    <xf numFmtId="0" fontId="0" fillId="4" borderId="55" xfId="0" applyNumberFormat="1" applyFont="1" applyFill="1" applyBorder="1" applyAlignment="1">
      <alignment horizontal="center"/>
    </xf>
    <xf numFmtId="1" fontId="0" fillId="4" borderId="55" xfId="0" applyNumberFormat="1" applyFont="1" applyFill="1" applyBorder="1" applyAlignment="1">
      <alignment horizontal="center" vertical="center"/>
    </xf>
    <xf numFmtId="1" fontId="0" fillId="4" borderId="56" xfId="0" applyNumberFormat="1" applyFont="1" applyFill="1" applyBorder="1" applyAlignment="1">
      <alignment horizontal="center"/>
    </xf>
    <xf numFmtId="1" fontId="0" fillId="4" borderId="65" xfId="0" applyNumberFormat="1" applyFont="1" applyFill="1" applyBorder="1" applyAlignment="1">
      <alignment horizontal="center"/>
    </xf>
    <xf numFmtId="1" fontId="0" fillId="6" borderId="55" xfId="0" applyNumberFormat="1" applyFont="1" applyFill="1" applyBorder="1" applyAlignment="1">
      <alignment horizontal="center"/>
    </xf>
    <xf numFmtId="3" fontId="0" fillId="4" borderId="55" xfId="0" applyNumberFormat="1" applyFont="1" applyFill="1" applyBorder="1" applyAlignment="1"/>
    <xf numFmtId="1" fontId="0" fillId="4" borderId="64" xfId="0" applyNumberFormat="1" applyFont="1" applyFill="1" applyBorder="1" applyAlignment="1">
      <alignment horizontal="center"/>
    </xf>
    <xf numFmtId="4" fontId="8" fillId="2" borderId="35" xfId="0" applyFont="1" applyFill="1" applyBorder="1" applyAlignment="1">
      <alignment horizontal="center"/>
    </xf>
    <xf numFmtId="4" fontId="0" fillId="0" borderId="26" xfId="0" applyFont="1" applyBorder="1" applyAlignment="1"/>
    <xf numFmtId="4" fontId="7" fillId="8" borderId="32" xfId="0" applyFont="1" applyFill="1" applyBorder="1" applyAlignment="1" applyProtection="1">
      <protection locked="0"/>
    </xf>
    <xf numFmtId="2" fontId="0" fillId="0" borderId="9" xfId="0" applyNumberFormat="1" applyFont="1" applyFill="1" applyBorder="1" applyAlignment="1"/>
    <xf numFmtId="2" fontId="0" fillId="3" borderId="0" xfId="0" applyNumberFormat="1" applyFont="1" applyFill="1" applyBorder="1" applyAlignment="1"/>
    <xf numFmtId="166" fontId="0" fillId="3" borderId="0" xfId="0" applyNumberFormat="1" applyFont="1" applyFill="1" applyBorder="1" applyAlignment="1" applyProtection="1">
      <alignment horizontal="center"/>
      <protection locked="0"/>
    </xf>
    <xf numFmtId="4" fontId="0" fillId="0" borderId="0" xfId="0" applyFont="1" applyAlignment="1"/>
    <xf numFmtId="14" fontId="0" fillId="3" borderId="0" xfId="0" applyNumberFormat="1" applyFont="1" applyFill="1" applyBorder="1" applyAlignment="1" applyProtection="1">
      <alignment horizontal="center"/>
      <protection locked="0"/>
    </xf>
    <xf numFmtId="165" fontId="7" fillId="8" borderId="31" xfId="0" applyNumberFormat="1" applyFont="1" applyFill="1" applyBorder="1" applyAlignment="1" applyProtection="1">
      <alignment horizontal="center" vertical="center"/>
      <protection locked="0"/>
    </xf>
    <xf numFmtId="4" fontId="0" fillId="0" borderId="0" xfId="0" applyFont="1" applyFill="1" applyAlignment="1"/>
    <xf numFmtId="4" fontId="7" fillId="8" borderId="40" xfId="0" applyFont="1" applyFill="1" applyBorder="1" applyAlignment="1" applyProtection="1">
      <protection locked="0"/>
    </xf>
    <xf numFmtId="165" fontId="7" fillId="8" borderId="30" xfId="0" applyNumberFormat="1" applyFont="1" applyFill="1" applyBorder="1" applyAlignment="1" applyProtection="1">
      <alignment horizontal="center" vertical="center"/>
      <protection locked="0"/>
    </xf>
    <xf numFmtId="2" fontId="0" fillId="0" borderId="33" xfId="0" applyNumberFormat="1" applyFont="1" applyFill="1" applyBorder="1" applyAlignment="1"/>
    <xf numFmtId="2" fontId="0" fillId="3" borderId="34" xfId="0" applyNumberFormat="1" applyFont="1" applyFill="1" applyBorder="1" applyAlignment="1"/>
    <xf numFmtId="14" fontId="0" fillId="3" borderId="34" xfId="0" applyNumberFormat="1" applyFont="1" applyFill="1" applyBorder="1" applyAlignment="1" applyProtection="1">
      <alignment horizontal="center"/>
      <protection locked="0"/>
    </xf>
    <xf numFmtId="14" fontId="7" fillId="6" borderId="39" xfId="0" applyNumberFormat="1" applyFont="1" applyFill="1" applyBorder="1" applyAlignment="1" applyProtection="1">
      <alignment horizontal="center"/>
      <protection locked="0"/>
    </xf>
    <xf numFmtId="4" fontId="11" fillId="2" borderId="0" xfId="0" applyFont="1" applyFill="1" applyAlignment="1"/>
    <xf numFmtId="4" fontId="0" fillId="2" borderId="0" xfId="0" applyFont="1" applyFill="1" applyAlignment="1"/>
    <xf numFmtId="164" fontId="0" fillId="2" borderId="0" xfId="0" applyNumberFormat="1" applyFont="1" applyFill="1" applyAlignment="1"/>
    <xf numFmtId="0" fontId="0" fillId="2" borderId="0" xfId="0" applyNumberFormat="1" applyFont="1" applyFill="1" applyAlignment="1"/>
    <xf numFmtId="1" fontId="0" fillId="2" borderId="0" xfId="0" applyNumberFormat="1" applyFont="1" applyFill="1" applyBorder="1" applyAlignment="1"/>
    <xf numFmtId="4" fontId="0" fillId="6" borderId="0" xfId="0" applyFont="1" applyFill="1" applyAlignment="1"/>
    <xf numFmtId="3" fontId="0" fillId="6" borderId="0" xfId="0" applyNumberFormat="1" applyFont="1" applyFill="1" applyAlignment="1"/>
    <xf numFmtId="4" fontId="0" fillId="2" borderId="0" xfId="0" applyFont="1" applyFill="1" applyBorder="1" applyAlignment="1"/>
    <xf numFmtId="4" fontId="8" fillId="0" borderId="0" xfId="0" applyFont="1" applyFill="1" applyBorder="1" applyAlignment="1">
      <alignment horizontal="center"/>
    </xf>
    <xf numFmtId="164" fontId="0" fillId="8" borderId="18" xfId="0" applyNumberFormat="1" applyFont="1" applyFill="1" applyBorder="1" applyAlignment="1">
      <alignment horizontal="center"/>
    </xf>
    <xf numFmtId="164" fontId="0" fillId="8" borderId="13" xfId="0" applyNumberFormat="1" applyFont="1" applyFill="1" applyBorder="1" applyAlignment="1">
      <alignment horizontal="center"/>
    </xf>
    <xf numFmtId="164" fontId="0" fillId="8" borderId="54" xfId="0" applyNumberFormat="1" applyFont="1" applyFill="1" applyBorder="1" applyAlignment="1">
      <alignment horizontal="center"/>
    </xf>
    <xf numFmtId="1" fontId="0" fillId="0" borderId="4" xfId="0" applyNumberFormat="1" applyFont="1" applyBorder="1" applyAlignment="1">
      <alignment horizontal="center" vertical="center"/>
    </xf>
    <xf numFmtId="1" fontId="0" fillId="0" borderId="5" xfId="0" applyNumberFormat="1" applyFont="1" applyBorder="1" applyAlignment="1">
      <alignment horizontal="center" vertical="center"/>
    </xf>
    <xf numFmtId="2" fontId="0" fillId="0" borderId="12" xfId="0" applyNumberFormat="1" applyFont="1" applyBorder="1" applyAlignment="1"/>
    <xf numFmtId="2" fontId="0" fillId="3" borderId="13" xfId="0" applyNumberFormat="1" applyFont="1" applyFill="1" applyBorder="1" applyAlignment="1"/>
    <xf numFmtId="4" fontId="0" fillId="6" borderId="13" xfId="0" applyFont="1" applyFill="1" applyBorder="1" applyAlignment="1">
      <alignment horizontal="center"/>
    </xf>
    <xf numFmtId="4" fontId="0" fillId="8" borderId="13" xfId="0" applyFont="1" applyFill="1" applyBorder="1" applyAlignment="1">
      <alignment horizontal="center"/>
    </xf>
    <xf numFmtId="4" fontId="0" fillId="8" borderId="19" xfId="0" applyFont="1" applyFill="1" applyBorder="1" applyAlignment="1"/>
    <xf numFmtId="4" fontId="0" fillId="8" borderId="35" xfId="0" applyFont="1" applyFill="1" applyBorder="1" applyAlignment="1">
      <alignment horizontal="center" vertical="center"/>
    </xf>
    <xf numFmtId="164" fontId="0" fillId="8" borderId="35" xfId="0" applyNumberFormat="1" applyFont="1" applyFill="1" applyBorder="1" applyAlignment="1">
      <alignment horizontal="center" vertical="center"/>
    </xf>
    <xf numFmtId="4" fontId="0" fillId="8" borderId="35" xfId="0" applyFont="1" applyFill="1" applyBorder="1" applyAlignment="1">
      <alignment horizontal="center" vertical="center" wrapText="1"/>
    </xf>
    <xf numFmtId="167" fontId="0" fillId="8" borderId="35" xfId="0" applyNumberFormat="1" applyFont="1" applyFill="1" applyBorder="1" applyAlignment="1">
      <alignment horizontal="center" vertical="center" wrapText="1"/>
    </xf>
    <xf numFmtId="4" fontId="0" fillId="0" borderId="2" xfId="0" applyFont="1" applyBorder="1" applyAlignment="1">
      <alignment horizontal="center" vertical="center"/>
    </xf>
    <xf numFmtId="4" fontId="0" fillId="0" borderId="6" xfId="0" applyFont="1" applyBorder="1" applyAlignment="1">
      <alignment horizontal="center" vertical="center"/>
    </xf>
    <xf numFmtId="2" fontId="0" fillId="0" borderId="9" xfId="0" applyNumberFormat="1" applyFont="1" applyBorder="1" applyAlignment="1"/>
    <xf numFmtId="4" fontId="0" fillId="8" borderId="20" xfId="0" applyFont="1" applyFill="1" applyBorder="1" applyAlignment="1">
      <alignment horizontal="center"/>
    </xf>
    <xf numFmtId="1" fontId="0" fillId="0" borderId="2" xfId="0" applyNumberFormat="1" applyFont="1" applyBorder="1" applyAlignment="1">
      <alignment horizontal="center" vertical="center"/>
    </xf>
    <xf numFmtId="1" fontId="0" fillId="0" borderId="6" xfId="0" applyNumberFormat="1" applyFont="1" applyBorder="1" applyAlignment="1">
      <alignment horizontal="center" vertical="center"/>
    </xf>
    <xf numFmtId="1" fontId="0" fillId="4" borderId="19" xfId="0" applyNumberFormat="1" applyFont="1" applyFill="1" applyBorder="1" applyAlignment="1">
      <alignment horizontal="center"/>
    </xf>
    <xf numFmtId="4" fontId="0" fillId="4" borderId="19" xfId="0" applyFont="1" applyFill="1" applyBorder="1" applyAlignment="1"/>
    <xf numFmtId="172" fontId="0" fillId="4" borderId="19" xfId="0" applyNumberFormat="1" applyFont="1" applyFill="1" applyBorder="1" applyAlignment="1">
      <alignment horizontal="right"/>
    </xf>
    <xf numFmtId="1" fontId="0" fillId="4" borderId="4" xfId="0" applyNumberFormat="1" applyFont="1" applyFill="1" applyBorder="1" applyAlignment="1">
      <alignment horizontal="center" vertical="center"/>
    </xf>
    <xf numFmtId="1" fontId="0" fillId="4" borderId="5" xfId="0" applyNumberFormat="1" applyFont="1" applyFill="1" applyBorder="1" applyAlignment="1">
      <alignment horizontal="center" vertical="center"/>
    </xf>
    <xf numFmtId="1" fontId="0" fillId="4" borderId="5" xfId="0" applyNumberFormat="1" applyFont="1" applyFill="1" applyBorder="1" applyAlignment="1">
      <alignment horizontal="center"/>
    </xf>
    <xf numFmtId="1" fontId="0" fillId="3" borderId="13" xfId="0" applyNumberFormat="1" applyFont="1" applyFill="1" applyBorder="1" applyAlignment="1">
      <alignment horizontal="center"/>
    </xf>
    <xf numFmtId="1" fontId="0" fillId="3" borderId="16" xfId="0" applyNumberFormat="1" applyFont="1" applyFill="1" applyBorder="1" applyAlignment="1">
      <alignment horizontal="center"/>
    </xf>
    <xf numFmtId="1" fontId="0" fillId="6" borderId="16" xfId="0" applyNumberFormat="1" applyFont="1" applyFill="1" applyBorder="1" applyAlignment="1">
      <alignment horizontal="center"/>
    </xf>
    <xf numFmtId="3" fontId="0" fillId="4" borderId="16" xfId="0" applyNumberFormat="1" applyFont="1" applyFill="1" applyBorder="1" applyAlignment="1"/>
    <xf numFmtId="4" fontId="7" fillId="8" borderId="19" xfId="0" applyFont="1" applyFill="1" applyBorder="1" applyAlignment="1">
      <alignment horizontal="center" vertical="center"/>
    </xf>
    <xf numFmtId="4" fontId="7" fillId="8" borderId="18" xfId="0" applyFont="1" applyFill="1" applyBorder="1" applyAlignment="1" applyProtection="1">
      <protection locked="0"/>
    </xf>
    <xf numFmtId="2" fontId="0" fillId="0" borderId="12" xfId="0" applyNumberFormat="1" applyFont="1" applyFill="1" applyBorder="1" applyAlignment="1"/>
    <xf numFmtId="14" fontId="0" fillId="3" borderId="13" xfId="0" applyNumberFormat="1" applyFont="1" applyFill="1" applyBorder="1" applyAlignment="1" applyProtection="1">
      <alignment horizontal="center"/>
      <protection locked="0"/>
    </xf>
    <xf numFmtId="14" fontId="8" fillId="6" borderId="19" xfId="0" applyNumberFormat="1" applyFont="1" applyFill="1" applyBorder="1" applyAlignment="1" applyProtection="1">
      <alignment horizontal="center"/>
      <protection locked="0"/>
    </xf>
    <xf numFmtId="166" fontId="7" fillId="6" borderId="20" xfId="0" applyNumberFormat="1" applyFont="1" applyFill="1" applyBorder="1" applyAlignment="1" applyProtection="1">
      <alignment horizontal="center"/>
      <protection locked="0"/>
    </xf>
    <xf numFmtId="4" fontId="7" fillId="8" borderId="39" xfId="0" applyFont="1" applyFill="1" applyBorder="1" applyAlignment="1" applyProtection="1">
      <protection locked="0"/>
    </xf>
    <xf numFmtId="165" fontId="7" fillId="8" borderId="21" xfId="0" applyNumberFormat="1" applyFont="1" applyFill="1" applyBorder="1" applyAlignment="1" applyProtection="1">
      <alignment horizontal="center" vertical="center"/>
      <protection locked="0"/>
    </xf>
    <xf numFmtId="3" fontId="7" fillId="8" borderId="21" xfId="0" applyNumberFormat="1" applyFont="1" applyFill="1" applyBorder="1" applyAlignment="1" applyProtection="1">
      <alignment horizontal="center" vertical="center"/>
      <protection locked="0"/>
    </xf>
    <xf numFmtId="1" fontId="0" fillId="0" borderId="10" xfId="0" applyNumberFormat="1" applyFont="1" applyFill="1" applyBorder="1" applyAlignment="1" applyProtection="1">
      <alignment horizontal="center" vertical="center"/>
      <protection locked="0"/>
    </xf>
    <xf numFmtId="2" fontId="0" fillId="0" borderId="14" xfId="0" applyNumberFormat="1" applyFont="1" applyFill="1" applyBorder="1" applyAlignment="1"/>
    <xf numFmtId="2" fontId="0" fillId="3" borderId="11" xfId="0" applyNumberFormat="1" applyFont="1" applyFill="1" applyBorder="1" applyAlignment="1"/>
    <xf numFmtId="166" fontId="0" fillId="3" borderId="11" xfId="0" applyNumberFormat="1" applyFont="1" applyFill="1" applyBorder="1" applyAlignment="1" applyProtection="1">
      <alignment horizontal="center"/>
      <protection locked="0"/>
    </xf>
    <xf numFmtId="166" fontId="7" fillId="6" borderId="21" xfId="0" applyNumberFormat="1" applyFont="1" applyFill="1" applyBorder="1" applyAlignment="1" applyProtection="1">
      <alignment horizontal="center"/>
      <protection locked="0"/>
    </xf>
    <xf numFmtId="166" fontId="0" fillId="3" borderId="13" xfId="0" applyNumberFormat="1" applyFont="1" applyFill="1" applyBorder="1" applyAlignment="1" applyProtection="1">
      <alignment horizontal="center"/>
      <protection locked="0"/>
    </xf>
    <xf numFmtId="14" fontId="0" fillId="3" borderId="11" xfId="0" applyNumberFormat="1" applyFont="1" applyFill="1" applyBorder="1" applyAlignment="1" applyProtection="1">
      <alignment horizontal="center"/>
      <protection locked="0"/>
    </xf>
    <xf numFmtId="1" fontId="0" fillId="0" borderId="21" xfId="0" applyNumberFormat="1" applyFont="1" applyFill="1" applyBorder="1" applyAlignment="1">
      <alignment horizontal="center" vertical="center"/>
    </xf>
    <xf numFmtId="2" fontId="0" fillId="0" borderId="21" xfId="0" applyNumberFormat="1" applyFont="1" applyFill="1" applyBorder="1" applyAlignment="1"/>
    <xf numFmtId="164" fontId="0" fillId="8" borderId="15" xfId="0" applyNumberFormat="1" applyFont="1" applyFill="1" applyBorder="1" applyAlignment="1"/>
    <xf numFmtId="1" fontId="7" fillId="8" borderId="32" xfId="0" applyNumberFormat="1" applyFont="1" applyFill="1" applyBorder="1" applyAlignment="1" applyProtection="1">
      <alignment horizontal="center" vertical="center"/>
      <protection locked="0"/>
    </xf>
    <xf numFmtId="1" fontId="7" fillId="8" borderId="40" xfId="0" applyNumberFormat="1" applyFont="1" applyFill="1" applyBorder="1" applyAlignment="1" applyProtection="1">
      <alignment horizontal="center" vertical="center"/>
      <protection locked="0"/>
    </xf>
    <xf numFmtId="1" fontId="7" fillId="8" borderId="18" xfId="0" applyNumberFormat="1" applyFont="1" applyFill="1" applyBorder="1" applyAlignment="1" applyProtection="1">
      <alignment horizontal="center" vertical="center"/>
      <protection locked="0"/>
    </xf>
    <xf numFmtId="1" fontId="7" fillId="8" borderId="39" xfId="0" applyNumberFormat="1" applyFont="1" applyFill="1" applyBorder="1" applyAlignment="1" applyProtection="1">
      <alignment horizontal="center" vertical="center"/>
      <protection locked="0"/>
    </xf>
    <xf numFmtId="0" fontId="0" fillId="8" borderId="18" xfId="0" applyNumberFormat="1" applyFont="1" applyFill="1" applyBorder="1" applyAlignment="1">
      <alignment horizontal="center" vertical="center"/>
    </xf>
    <xf numFmtId="0" fontId="0" fillId="8" borderId="32" xfId="0" applyNumberFormat="1" applyFont="1" applyFill="1" applyBorder="1" applyAlignment="1">
      <alignment horizontal="center" vertical="center"/>
    </xf>
    <xf numFmtId="0" fontId="0" fillId="4" borderId="15" xfId="0" applyNumberFormat="1" applyFont="1" applyFill="1" applyBorder="1" applyAlignment="1">
      <alignment horizontal="center"/>
    </xf>
    <xf numFmtId="4" fontId="7" fillId="8" borderId="32" xfId="0" applyFont="1" applyFill="1" applyBorder="1" applyAlignment="1">
      <alignment horizontal="center" vertical="center"/>
    </xf>
    <xf numFmtId="4" fontId="7" fillId="8" borderId="68" xfId="0" applyFont="1" applyFill="1" applyBorder="1" applyAlignment="1">
      <alignment horizontal="center" vertical="center"/>
    </xf>
    <xf numFmtId="4" fontId="7" fillId="8" borderId="39" xfId="0" applyFont="1" applyFill="1" applyBorder="1" applyAlignment="1">
      <alignment horizontal="center" vertical="center"/>
    </xf>
    <xf numFmtId="1" fontId="7" fillId="8" borderId="41" xfId="0" applyNumberFormat="1" applyFont="1" applyFill="1" applyBorder="1" applyAlignment="1" applyProtection="1">
      <alignment horizontal="center" vertical="center"/>
      <protection locked="0"/>
    </xf>
    <xf numFmtId="1" fontId="7" fillId="8" borderId="40" xfId="0" applyNumberFormat="1" applyFont="1" applyFill="1" applyBorder="1" applyAlignment="1" applyProtection="1">
      <alignment vertical="center"/>
      <protection locked="0"/>
    </xf>
    <xf numFmtId="1" fontId="7" fillId="8" borderId="68" xfId="0" applyNumberFormat="1" applyFont="1" applyFill="1" applyBorder="1" applyAlignment="1" applyProtection="1">
      <alignment horizontal="center" vertical="center"/>
      <protection locked="0"/>
    </xf>
    <xf numFmtId="4" fontId="7" fillId="8" borderId="40" xfId="0" applyFont="1" applyFill="1" applyBorder="1" applyAlignment="1">
      <alignment horizontal="center" vertical="center"/>
    </xf>
    <xf numFmtId="3" fontId="7" fillId="8" borderId="18" xfId="0" applyNumberFormat="1" applyFont="1" applyFill="1" applyBorder="1" applyAlignment="1">
      <alignment horizontal="center" vertical="center"/>
    </xf>
    <xf numFmtId="3" fontId="7" fillId="8" borderId="32" xfId="0" applyNumberFormat="1" applyFont="1" applyFill="1" applyBorder="1" applyAlignment="1">
      <alignment horizontal="center" vertical="center"/>
    </xf>
    <xf numFmtId="3" fontId="7" fillId="8" borderId="68" xfId="0" applyNumberFormat="1" applyFont="1" applyFill="1" applyBorder="1" applyAlignment="1">
      <alignment horizontal="center" vertical="center"/>
    </xf>
    <xf numFmtId="1" fontId="7" fillId="12" borderId="18" xfId="0" applyNumberFormat="1" applyFont="1" applyFill="1" applyBorder="1" applyAlignment="1" applyProtection="1">
      <alignment horizontal="center" vertical="center"/>
      <protection locked="0"/>
    </xf>
    <xf numFmtId="4" fontId="7" fillId="12" borderId="32" xfId="0" applyFont="1" applyFill="1" applyBorder="1" applyAlignment="1">
      <alignment horizontal="center" vertical="center"/>
    </xf>
    <xf numFmtId="4" fontId="7" fillId="12" borderId="68" xfId="0" applyFont="1" applyFill="1" applyBorder="1" applyAlignment="1">
      <alignment horizontal="center" vertical="center"/>
    </xf>
    <xf numFmtId="4" fontId="7" fillId="12" borderId="39" xfId="0" applyFont="1" applyFill="1" applyBorder="1" applyAlignment="1">
      <alignment horizontal="center" vertical="center"/>
    </xf>
    <xf numFmtId="0" fontId="0" fillId="4" borderId="56" xfId="0" applyNumberFormat="1" applyFont="1" applyFill="1" applyBorder="1" applyAlignment="1">
      <alignment horizontal="center"/>
    </xf>
    <xf numFmtId="0" fontId="0" fillId="8" borderId="15" xfId="0" applyNumberFormat="1" applyFont="1" applyFill="1" applyBorder="1" applyAlignment="1">
      <alignment horizontal="center" vertical="center"/>
    </xf>
    <xf numFmtId="0" fontId="0" fillId="4" borderId="18" xfId="0" applyNumberFormat="1" applyFont="1" applyFill="1" applyBorder="1" applyAlignment="1">
      <alignment horizontal="center"/>
    </xf>
    <xf numFmtId="172" fontId="0" fillId="4" borderId="65" xfId="0" applyNumberFormat="1" applyFont="1" applyFill="1" applyBorder="1" applyAlignment="1">
      <alignment horizontal="right"/>
    </xf>
    <xf numFmtId="9" fontId="7" fillId="8" borderId="34" xfId="0" applyNumberFormat="1" applyFont="1" applyFill="1" applyBorder="1" applyAlignment="1"/>
    <xf numFmtId="2" fontId="0" fillId="8" borderId="17" xfId="0" applyNumberFormat="1" applyFont="1" applyFill="1" applyBorder="1" applyAlignment="1">
      <alignment horizontal="center" vertical="center" wrapText="1"/>
    </xf>
    <xf numFmtId="172" fontId="0" fillId="4" borderId="54" xfId="0" applyNumberFormat="1" applyFont="1" applyFill="1" applyBorder="1" applyAlignment="1">
      <alignment horizontal="right"/>
    </xf>
    <xf numFmtId="9" fontId="7" fillId="8" borderId="13" xfId="0" applyNumberFormat="1" applyFont="1" applyFill="1" applyBorder="1" applyAlignment="1"/>
    <xf numFmtId="2" fontId="7" fillId="8" borderId="11" xfId="0" applyNumberFormat="1" applyFont="1" applyFill="1" applyBorder="1" applyAlignment="1"/>
    <xf numFmtId="9" fontId="7" fillId="8" borderId="11" xfId="0" applyNumberFormat="1" applyFont="1" applyFill="1" applyBorder="1" applyAlignment="1"/>
    <xf numFmtId="9" fontId="7" fillId="8" borderId="23" xfId="0" applyNumberFormat="1" applyFont="1" applyFill="1" applyBorder="1" applyAlignment="1"/>
    <xf numFmtId="164" fontId="0" fillId="8" borderId="24" xfId="0" applyNumberFormat="1" applyFont="1" applyFill="1" applyBorder="1" applyAlignment="1">
      <alignment horizontal="center"/>
    </xf>
    <xf numFmtId="0" fontId="0" fillId="8" borderId="4" xfId="0" applyNumberFormat="1" applyFont="1" applyFill="1" applyBorder="1" applyAlignment="1">
      <alignment horizontal="center" vertical="center"/>
    </xf>
    <xf numFmtId="0" fontId="0" fillId="8" borderId="2" xfId="0" applyNumberFormat="1" applyFont="1" applyFill="1" applyBorder="1" applyAlignment="1">
      <alignment horizontal="center" vertical="center"/>
    </xf>
    <xf numFmtId="1" fontId="7" fillId="8" borderId="4" xfId="0" applyNumberFormat="1" applyFont="1" applyFill="1" applyBorder="1" applyAlignment="1" applyProtection="1">
      <alignment horizontal="center" vertical="center"/>
      <protection locked="0"/>
    </xf>
    <xf numFmtId="4" fontId="7" fillId="8" borderId="2" xfId="0" applyFont="1" applyFill="1" applyBorder="1" applyAlignment="1">
      <alignment horizontal="center" vertical="center"/>
    </xf>
    <xf numFmtId="4" fontId="7" fillId="8" borderId="3" xfId="0" applyFont="1" applyFill="1" applyBorder="1" applyAlignment="1">
      <alignment horizontal="center" vertical="center"/>
    </xf>
    <xf numFmtId="4" fontId="7" fillId="8" borderId="10" xfId="0" applyFont="1" applyFill="1" applyBorder="1" applyAlignment="1">
      <alignment horizontal="center" vertical="center"/>
    </xf>
    <xf numFmtId="1" fontId="7" fillId="8" borderId="2" xfId="0" applyNumberFormat="1" applyFont="1" applyFill="1" applyBorder="1" applyAlignment="1" applyProtection="1">
      <alignment horizontal="center" vertical="center"/>
      <protection locked="0"/>
    </xf>
    <xf numFmtId="1" fontId="7" fillId="8" borderId="1" xfId="0" applyNumberFormat="1" applyFont="1" applyFill="1" applyBorder="1" applyAlignment="1" applyProtection="1">
      <alignment horizontal="center" vertical="center"/>
      <protection locked="0"/>
    </xf>
    <xf numFmtId="1" fontId="7" fillId="8" borderId="24" xfId="0" applyNumberFormat="1" applyFont="1" applyFill="1" applyBorder="1" applyAlignment="1" applyProtection="1">
      <alignment vertical="center"/>
      <protection locked="0"/>
    </xf>
    <xf numFmtId="4" fontId="7" fillId="8" borderId="24" xfId="0" applyFont="1" applyFill="1" applyBorder="1" applyAlignment="1">
      <alignment horizontal="center" vertical="center"/>
    </xf>
    <xf numFmtId="3" fontId="7" fillId="8" borderId="4" xfId="0" applyNumberFormat="1" applyFont="1" applyFill="1" applyBorder="1" applyAlignment="1">
      <alignment horizontal="center" vertical="center"/>
    </xf>
    <xf numFmtId="3" fontId="7" fillId="8" borderId="2" xfId="0" applyNumberFormat="1" applyFont="1" applyFill="1" applyBorder="1" applyAlignment="1">
      <alignment horizontal="center" vertical="center"/>
    </xf>
    <xf numFmtId="3" fontId="7" fillId="8" borderId="3" xfId="0" applyNumberFormat="1" applyFont="1" applyFill="1" applyBorder="1" applyAlignment="1">
      <alignment horizontal="center" vertical="center"/>
    </xf>
    <xf numFmtId="1" fontId="7" fillId="12" borderId="4" xfId="0" applyNumberFormat="1" applyFont="1" applyFill="1" applyBorder="1" applyAlignment="1" applyProtection="1">
      <alignment horizontal="center" vertical="center"/>
      <protection locked="0"/>
    </xf>
    <xf numFmtId="4" fontId="7" fillId="12" borderId="2" xfId="0" applyFont="1" applyFill="1" applyBorder="1" applyAlignment="1">
      <alignment horizontal="center" vertical="center"/>
    </xf>
    <xf numFmtId="4" fontId="7" fillId="12" borderId="3" xfId="0" applyFont="1" applyFill="1" applyBorder="1" applyAlignment="1">
      <alignment horizontal="center" vertical="center"/>
    </xf>
    <xf numFmtId="4" fontId="7" fillId="12" borderId="10" xfId="0" applyFont="1" applyFill="1" applyBorder="1" applyAlignment="1">
      <alignment horizontal="center" vertical="center"/>
    </xf>
    <xf numFmtId="0" fontId="0" fillId="2" borderId="36" xfId="0" applyNumberFormat="1" applyFont="1" applyFill="1" applyBorder="1" applyAlignment="1"/>
    <xf numFmtId="1" fontId="7" fillId="8" borderId="24" xfId="0" applyNumberFormat="1" applyFont="1" applyFill="1" applyBorder="1" applyAlignment="1" applyProtection="1">
      <alignment horizontal="center" vertical="center"/>
      <protection locked="0"/>
    </xf>
    <xf numFmtId="0" fontId="0" fillId="2" borderId="2" xfId="0" applyNumberFormat="1" applyFont="1" applyFill="1" applyBorder="1" applyAlignment="1"/>
    <xf numFmtId="164" fontId="0" fillId="8" borderId="4" xfId="0" applyNumberFormat="1" applyFont="1" applyFill="1" applyBorder="1" applyAlignment="1">
      <alignment horizontal="center"/>
    </xf>
    <xf numFmtId="0" fontId="0" fillId="8" borderId="55" xfId="0" applyNumberFormat="1" applyFont="1" applyFill="1" applyBorder="1" applyAlignment="1">
      <alignment horizontal="center" vertical="center"/>
    </xf>
    <xf numFmtId="0" fontId="0" fillId="4" borderId="4" xfId="0" applyNumberFormat="1" applyFont="1" applyFill="1" applyBorder="1" applyAlignment="1">
      <alignment horizontal="center"/>
    </xf>
    <xf numFmtId="1" fontId="7" fillId="8" borderId="10" xfId="0" applyNumberFormat="1" applyFont="1" applyFill="1" applyBorder="1" applyAlignment="1" applyProtection="1">
      <alignment horizontal="center" vertical="center"/>
      <protection locked="0"/>
    </xf>
    <xf numFmtId="1" fontId="7" fillId="8" borderId="3" xfId="0" applyNumberFormat="1" applyFont="1" applyFill="1" applyBorder="1" applyAlignment="1" applyProtection="1">
      <alignment horizontal="center" vertical="center"/>
      <protection locked="0"/>
    </xf>
    <xf numFmtId="169" fontId="7" fillId="8" borderId="47" xfId="0" applyNumberFormat="1" applyFont="1" applyFill="1" applyBorder="1" applyAlignment="1" applyProtection="1">
      <alignment horizontal="center" vertical="center"/>
      <protection locked="0"/>
    </xf>
    <xf numFmtId="164" fontId="0" fillId="8" borderId="13" xfId="0" applyNumberFormat="1" applyFont="1" applyFill="1" applyBorder="1" applyAlignment="1">
      <alignment horizontal="center" vertical="center"/>
    </xf>
    <xf numFmtId="164" fontId="0" fillId="8" borderId="0" xfId="0" applyNumberFormat="1" applyFont="1" applyFill="1" applyBorder="1" applyAlignment="1">
      <alignment horizontal="center" vertical="center"/>
    </xf>
    <xf numFmtId="4" fontId="0" fillId="4" borderId="16" xfId="0" applyFont="1" applyFill="1" applyBorder="1" applyAlignment="1"/>
    <xf numFmtId="4" fontId="7" fillId="8" borderId="0" xfId="0" applyFont="1" applyFill="1" applyBorder="1" applyAlignment="1" applyProtection="1">
      <protection locked="0"/>
    </xf>
    <xf numFmtId="4" fontId="7" fillId="8" borderId="49" xfId="0" applyFont="1" applyFill="1" applyBorder="1" applyAlignment="1" applyProtection="1">
      <protection locked="0"/>
    </xf>
    <xf numFmtId="4" fontId="7" fillId="8" borderId="11" xfId="0" applyFont="1" applyFill="1" applyBorder="1" applyAlignment="1" applyProtection="1">
      <protection locked="0"/>
    </xf>
    <xf numFmtId="176" fontId="7" fillId="8" borderId="0" xfId="0" applyNumberFormat="1" applyFont="1" applyFill="1" applyBorder="1" applyAlignment="1" applyProtection="1">
      <protection locked="0"/>
    </xf>
    <xf numFmtId="4" fontId="0" fillId="0" borderId="0" xfId="0" applyBorder="1"/>
    <xf numFmtId="164" fontId="7" fillId="8" borderId="47" xfId="0" applyNumberFormat="1" applyFont="1" applyFill="1" applyBorder="1" applyAlignment="1" applyProtection="1">
      <alignment horizontal="center" vertical="center"/>
      <protection locked="0"/>
    </xf>
    <xf numFmtId="1" fontId="0" fillId="0" borderId="5" xfId="0" applyNumberFormat="1" applyFont="1" applyFill="1" applyBorder="1" applyAlignment="1" applyProtection="1">
      <alignment horizontal="center" vertical="center"/>
      <protection locked="0"/>
    </xf>
    <xf numFmtId="1" fontId="0" fillId="0" borderId="6" xfId="0" applyNumberFormat="1" applyFont="1" applyFill="1" applyBorder="1" applyAlignment="1" applyProtection="1">
      <alignment horizontal="center" vertical="center"/>
      <protection locked="0"/>
    </xf>
    <xf numFmtId="1" fontId="0" fillId="0" borderId="6" xfId="0" applyNumberFormat="1" applyFont="1" applyFill="1" applyBorder="1" applyAlignment="1">
      <alignment horizontal="center" vertical="center"/>
    </xf>
    <xf numFmtId="1" fontId="0" fillId="0" borderId="28" xfId="0" applyNumberFormat="1" applyFont="1" applyFill="1" applyBorder="1" applyAlignment="1">
      <alignment horizontal="center" vertical="center"/>
    </xf>
    <xf numFmtId="1" fontId="0" fillId="0" borderId="29" xfId="0" applyNumberFormat="1" applyFont="1" applyFill="1" applyBorder="1" applyAlignment="1">
      <alignment horizontal="center" vertical="center"/>
    </xf>
    <xf numFmtId="1" fontId="0" fillId="0" borderId="27" xfId="0" applyNumberFormat="1" applyFont="1" applyFill="1" applyBorder="1" applyAlignment="1">
      <alignment horizontal="center" vertical="center"/>
    </xf>
    <xf numFmtId="1" fontId="0" fillId="0" borderId="5" xfId="0" applyNumberFormat="1" applyFont="1" applyFill="1" applyBorder="1" applyAlignment="1">
      <alignment horizontal="center" vertical="center"/>
    </xf>
    <xf numFmtId="1" fontId="0" fillId="12" borderId="5" xfId="0" applyNumberFormat="1" applyFont="1" applyFill="1" applyBorder="1" applyAlignment="1" applyProtection="1">
      <alignment horizontal="center" vertical="center"/>
      <protection locked="0"/>
    </xf>
    <xf numFmtId="1" fontId="0" fillId="12" borderId="6" xfId="0" applyNumberFormat="1" applyFont="1" applyFill="1" applyBorder="1" applyAlignment="1" applyProtection="1">
      <alignment horizontal="center" vertical="center"/>
      <protection locked="0"/>
    </xf>
    <xf numFmtId="1" fontId="0" fillId="12" borderId="6" xfId="0" applyNumberFormat="1" applyFont="1" applyFill="1" applyBorder="1" applyAlignment="1">
      <alignment horizontal="center" vertical="center"/>
    </xf>
    <xf numFmtId="1" fontId="0" fillId="12" borderId="28" xfId="0" applyNumberFormat="1" applyFont="1" applyFill="1" applyBorder="1" applyAlignment="1">
      <alignment horizontal="center" vertical="center"/>
    </xf>
    <xf numFmtId="1" fontId="0" fillId="12" borderId="29" xfId="0" applyNumberFormat="1" applyFont="1" applyFill="1" applyBorder="1" applyAlignment="1">
      <alignment horizontal="center" vertical="center"/>
    </xf>
    <xf numFmtId="1" fontId="0" fillId="0" borderId="29" xfId="0" applyNumberFormat="1" applyFont="1" applyFill="1" applyBorder="1" applyAlignment="1" applyProtection="1">
      <alignment horizontal="center" vertical="center"/>
      <protection locked="0"/>
    </xf>
    <xf numFmtId="14" fontId="0" fillId="3" borderId="70" xfId="0" applyNumberFormat="1" applyFont="1" applyFill="1" applyBorder="1" applyAlignment="1">
      <alignment horizontal="center"/>
    </xf>
    <xf numFmtId="1" fontId="0" fillId="3" borderId="73" xfId="0" applyNumberFormat="1" applyFont="1" applyFill="1" applyBorder="1" applyAlignment="1">
      <alignment horizontal="center"/>
    </xf>
    <xf numFmtId="4" fontId="0" fillId="3" borderId="17" xfId="0" applyFont="1" applyFill="1" applyBorder="1" applyAlignment="1">
      <alignment horizontal="center"/>
    </xf>
    <xf numFmtId="14" fontId="0" fillId="3" borderId="17" xfId="0" applyNumberFormat="1" applyFont="1" applyFill="1" applyBorder="1" applyAlignment="1">
      <alignment horizontal="center"/>
    </xf>
    <xf numFmtId="166" fontId="0" fillId="3" borderId="54" xfId="0" applyNumberFormat="1" applyFont="1" applyFill="1" applyBorder="1" applyAlignment="1" applyProtection="1">
      <alignment horizontal="center"/>
      <protection locked="0"/>
    </xf>
    <xf numFmtId="166" fontId="0" fillId="3" borderId="22" xfId="0" applyNumberFormat="1" applyFont="1" applyFill="1" applyBorder="1" applyAlignment="1" applyProtection="1">
      <alignment horizontal="center"/>
      <protection locked="0"/>
    </xf>
    <xf numFmtId="166" fontId="0" fillId="3" borderId="23" xfId="0" applyNumberFormat="1" applyFont="1" applyFill="1" applyBorder="1" applyAlignment="1" applyProtection="1">
      <alignment horizontal="center"/>
      <protection locked="0"/>
    </xf>
    <xf numFmtId="14" fontId="0" fillId="3" borderId="22" xfId="0" applyNumberFormat="1" applyFont="1" applyFill="1" applyBorder="1" applyAlignment="1" applyProtection="1">
      <alignment horizontal="center"/>
      <protection locked="0"/>
    </xf>
    <xf numFmtId="14" fontId="0" fillId="3" borderId="66" xfId="0" applyNumberFormat="1" applyFont="1" applyFill="1" applyBorder="1" applyAlignment="1" applyProtection="1">
      <alignment horizontal="center"/>
      <protection locked="0"/>
    </xf>
    <xf numFmtId="14" fontId="0" fillId="3" borderId="54" xfId="0" applyNumberFormat="1" applyFont="1" applyFill="1" applyBorder="1" applyAlignment="1" applyProtection="1">
      <alignment horizontal="center"/>
      <protection locked="0"/>
    </xf>
    <xf numFmtId="14" fontId="0" fillId="3" borderId="23" xfId="0" applyNumberFormat="1" applyFont="1" applyFill="1" applyBorder="1" applyAlignment="1" applyProtection="1">
      <alignment horizontal="center"/>
      <protection locked="0"/>
    </xf>
    <xf numFmtId="4" fontId="0" fillId="11" borderId="54" xfId="0" applyFont="1" applyFill="1" applyBorder="1" applyAlignment="1">
      <alignment horizontal="center"/>
    </xf>
    <xf numFmtId="4" fontId="0" fillId="11" borderId="22" xfId="0" applyFont="1" applyFill="1" applyBorder="1" applyAlignment="1">
      <alignment horizontal="center"/>
    </xf>
    <xf numFmtId="14" fontId="0" fillId="11" borderId="23" xfId="0" applyNumberFormat="1" applyFont="1" applyFill="1" applyBorder="1" applyAlignment="1">
      <alignment horizontal="center"/>
    </xf>
    <xf numFmtId="4" fontId="0" fillId="6" borderId="69" xfId="0" applyFont="1" applyFill="1" applyBorder="1" applyAlignment="1">
      <alignment horizontal="center"/>
    </xf>
    <xf numFmtId="0" fontId="10" fillId="6" borderId="69" xfId="0" applyNumberFormat="1" applyFont="1" applyFill="1" applyBorder="1" applyAlignment="1">
      <alignment horizontal="center"/>
    </xf>
    <xf numFmtId="166" fontId="8" fillId="6" borderId="69" xfId="0" applyNumberFormat="1" applyFont="1" applyFill="1" applyBorder="1" applyAlignment="1" applyProtection="1">
      <alignment horizontal="center"/>
      <protection locked="0"/>
    </xf>
    <xf numFmtId="14" fontId="10" fillId="6" borderId="69" xfId="0" applyNumberFormat="1" applyFont="1" applyFill="1" applyBorder="1" applyAlignment="1" applyProtection="1">
      <alignment horizontal="center"/>
      <protection locked="0"/>
    </xf>
    <xf numFmtId="14" fontId="7" fillId="6" borderId="69" xfId="0" applyNumberFormat="1" applyFont="1" applyFill="1" applyBorder="1" applyAlignment="1" applyProtection="1">
      <alignment horizontal="center"/>
      <protection locked="0"/>
    </xf>
    <xf numFmtId="14" fontId="8" fillId="6" borderId="69" xfId="0" applyNumberFormat="1" applyFont="1" applyFill="1" applyBorder="1" applyAlignment="1" applyProtection="1">
      <alignment horizontal="center"/>
      <protection locked="0"/>
    </xf>
    <xf numFmtId="14" fontId="0" fillId="6" borderId="69" xfId="0" applyNumberFormat="1" applyFont="1" applyFill="1" applyBorder="1" applyAlignment="1" applyProtection="1">
      <alignment horizontal="center"/>
      <protection locked="0"/>
    </xf>
    <xf numFmtId="0" fontId="8" fillId="6" borderId="69" xfId="0" applyNumberFormat="1" applyFont="1" applyFill="1" applyBorder="1" applyAlignment="1" applyProtection="1">
      <alignment horizontal="center"/>
      <protection locked="0"/>
    </xf>
    <xf numFmtId="166" fontId="0" fillId="6" borderId="69" xfId="0" applyNumberFormat="1" applyFont="1" applyFill="1" applyBorder="1" applyAlignment="1" applyProtection="1">
      <alignment horizontal="center"/>
      <protection locked="0"/>
    </xf>
    <xf numFmtId="4" fontId="0" fillId="6" borderId="69" xfId="0" applyFont="1" applyFill="1" applyBorder="1" applyAlignment="1"/>
    <xf numFmtId="1" fontId="0" fillId="6" borderId="69" xfId="0" applyNumberFormat="1" applyFont="1" applyFill="1" applyBorder="1" applyAlignment="1">
      <alignment horizontal="center"/>
    </xf>
    <xf numFmtId="14" fontId="0" fillId="6" borderId="69" xfId="0" applyNumberFormat="1" applyFont="1" applyFill="1" applyBorder="1" applyAlignment="1">
      <alignment horizontal="center"/>
    </xf>
    <xf numFmtId="14" fontId="4" fillId="6" borderId="69" xfId="0" applyNumberFormat="1" applyFont="1" applyFill="1" applyBorder="1" applyAlignment="1" applyProtection="1">
      <alignment horizontal="center"/>
      <protection locked="0"/>
    </xf>
    <xf numFmtId="14" fontId="2" fillId="6" borderId="69" xfId="0" applyNumberFormat="1" applyFont="1" applyFill="1" applyBorder="1" applyAlignment="1" applyProtection="1">
      <alignment horizontal="center"/>
      <protection locked="0"/>
    </xf>
    <xf numFmtId="166" fontId="4" fillId="6" borderId="69" xfId="0" applyNumberFormat="1" applyFont="1" applyFill="1" applyBorder="1" applyAlignment="1" applyProtection="1">
      <alignment horizontal="center"/>
      <protection locked="0"/>
    </xf>
    <xf numFmtId="2" fontId="0" fillId="3" borderId="32" xfId="0" applyNumberFormat="1" applyFont="1" applyFill="1" applyBorder="1" applyAlignment="1">
      <alignment horizontal="center"/>
    </xf>
    <xf numFmtId="4" fontId="7" fillId="6" borderId="71" xfId="0" applyFont="1" applyFill="1" applyBorder="1" applyAlignment="1">
      <alignment vertical="center"/>
    </xf>
    <xf numFmtId="4" fontId="10" fillId="6" borderId="72" xfId="0" applyFont="1" applyFill="1" applyBorder="1" applyAlignment="1">
      <alignment vertical="center"/>
    </xf>
    <xf numFmtId="2" fontId="0" fillId="3" borderId="39" xfId="0" applyNumberFormat="1" applyFont="1" applyFill="1" applyBorder="1" applyAlignment="1"/>
    <xf numFmtId="14" fontId="10" fillId="6" borderId="69" xfId="0" applyNumberFormat="1" applyFont="1" applyFill="1" applyBorder="1" applyAlignment="1">
      <alignment horizontal="center"/>
    </xf>
    <xf numFmtId="14" fontId="0" fillId="6" borderId="69" xfId="0" applyNumberFormat="1" applyFont="1" applyFill="1" applyBorder="1" applyAlignment="1" applyProtection="1">
      <alignment horizontal="center"/>
      <protection locked="0"/>
    </xf>
    <xf numFmtId="14" fontId="7" fillId="6" borderId="71" xfId="0" applyNumberFormat="1" applyFont="1" applyFill="1" applyBorder="1" applyAlignment="1" applyProtection="1">
      <alignment horizontal="center"/>
      <protection locked="0"/>
    </xf>
    <xf numFmtId="14" fontId="7" fillId="6" borderId="72" xfId="0" applyNumberFormat="1" applyFont="1" applyFill="1" applyBorder="1" applyAlignment="1" applyProtection="1">
      <alignment horizontal="center"/>
      <protection locked="0"/>
    </xf>
    <xf numFmtId="4" fontId="7" fillId="6" borderId="74" xfId="0" applyFont="1" applyFill="1" applyBorder="1" applyAlignment="1">
      <alignment horizontal="center" vertical="center"/>
    </xf>
    <xf numFmtId="4" fontId="7" fillId="6" borderId="75" xfId="0" applyFont="1" applyFill="1" applyBorder="1" applyAlignment="1">
      <alignment horizontal="center" vertical="center"/>
    </xf>
    <xf numFmtId="4" fontId="7" fillId="6" borderId="6" xfId="0" applyFont="1" applyFill="1" applyBorder="1" applyAlignment="1">
      <alignment horizontal="center" vertical="center"/>
    </xf>
    <xf numFmtId="4" fontId="7" fillId="6" borderId="48" xfId="0" applyFont="1" applyFill="1" applyBorder="1" applyAlignment="1">
      <alignment horizontal="center" vertical="center"/>
    </xf>
  </cellXfs>
  <cellStyles count="1">
    <cellStyle name="Normal" xfId="0" builtinId="0"/>
  </cellStyles>
  <dxfs count="2">
    <dxf>
      <fill>
        <patternFill>
          <bgColor indexed="47"/>
        </patternFill>
      </fill>
    </dxf>
    <dxf>
      <fill>
        <patternFill>
          <bgColor indexed="47"/>
        </patternFill>
      </fill>
    </dxf>
  </dxfs>
  <tableStyles count="0" defaultTableStyle="TableStyleMedium9"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2</xdr:row>
      <xdr:rowOff>58615</xdr:rowOff>
    </xdr:from>
    <xdr:to>
      <xdr:col>0</xdr:col>
      <xdr:colOff>740019</xdr:colOff>
      <xdr:row>3</xdr:row>
      <xdr:rowOff>109904</xdr:rowOff>
    </xdr:to>
    <xdr:sp macro="[0]!DateFacture" textlink="">
      <xdr:nvSpPr>
        <xdr:cNvPr id="2" name="ZoneTexte 1"/>
        <xdr:cNvSpPr txBox="1"/>
      </xdr:nvSpPr>
      <xdr:spPr>
        <a:xfrm>
          <a:off x="0" y="476250"/>
          <a:ext cx="740019" cy="205154"/>
        </a:xfrm>
        <a:prstGeom prst="bevel">
          <a:avLst/>
        </a:prstGeom>
        <a:ln>
          <a:no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Date</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R637"/>
  <sheetViews>
    <sheetView showGridLines="0" showZeros="0" tabSelected="1" zoomScale="130" zoomScaleNormal="130" workbookViewId="0">
      <pane xSplit="1" ySplit="5" topLeftCell="B6" activePane="bottomRight" state="frozenSplit"/>
      <selection pane="topRight" activeCell="B1" sqref="B1"/>
      <selection pane="bottomLeft" activeCell="A6" sqref="A6"/>
      <selection pane="bottomRight" activeCell="AH561" sqref="AH561"/>
    </sheetView>
  </sheetViews>
  <sheetFormatPr baseColWidth="10" defaultColWidth="12.33203125" defaultRowHeight="11.25" x14ac:dyDescent="0.2"/>
  <cols>
    <col min="1" max="1" width="14" customWidth="1"/>
    <col min="2" max="2" width="33.6640625" bestFit="1" customWidth="1"/>
    <col min="3" max="3" width="16.33203125" bestFit="1" customWidth="1"/>
    <col min="4" max="4" width="11" bestFit="1" customWidth="1"/>
    <col min="5" max="5" width="9.83203125" bestFit="1" customWidth="1"/>
    <col min="6" max="6" width="12" bestFit="1" customWidth="1"/>
    <col min="7" max="7" width="5.83203125" bestFit="1" customWidth="1"/>
    <col min="8" max="8" width="9.1640625" customWidth="1"/>
    <col min="9" max="9" width="11.5" customWidth="1"/>
    <col min="10" max="10" width="15" customWidth="1"/>
    <col min="11" max="12" width="4.1640625" bestFit="1" customWidth="1"/>
    <col min="13" max="15" width="3.1640625" bestFit="1" customWidth="1"/>
    <col min="16" max="16" width="3.1640625" customWidth="1"/>
    <col min="17" max="19" width="4.1640625" bestFit="1" customWidth="1"/>
    <col min="20" max="20" width="4.1640625" customWidth="1"/>
    <col min="21" max="22" width="4.1640625" bestFit="1" customWidth="1"/>
    <col min="23" max="23" width="4.1640625" customWidth="1"/>
    <col min="24" max="28" width="4.6640625" bestFit="1" customWidth="1"/>
    <col min="29" max="30" width="3.1640625" bestFit="1" customWidth="1"/>
    <col min="31" max="31" width="4.1640625" bestFit="1" customWidth="1"/>
    <col min="32" max="32" width="4.1640625" customWidth="1"/>
    <col min="33" max="33" width="6.83203125" bestFit="1" customWidth="1"/>
    <col min="34" max="34" width="14.5" customWidth="1"/>
    <col min="35" max="35" width="21.5" customWidth="1"/>
    <col min="36" max="36" width="24" customWidth="1"/>
    <col min="37" max="37" width="14.5" customWidth="1"/>
    <col min="38" max="38" width="9.6640625" customWidth="1"/>
    <col min="39" max="40" width="10.1640625" bestFit="1" customWidth="1"/>
    <col min="41" max="41" width="9.5" bestFit="1" customWidth="1"/>
    <col min="42" max="42" width="12.33203125" bestFit="1" customWidth="1"/>
    <col min="43" max="43" width="32.6640625" customWidth="1"/>
    <col min="44" max="44" width="30.6640625" customWidth="1"/>
    <col min="45" max="45" width="12.1640625" customWidth="1"/>
    <col min="46" max="46" width="3.1640625" bestFit="1" customWidth="1"/>
    <col min="47" max="47" width="6.5" bestFit="1" customWidth="1"/>
    <col min="48" max="48" width="6.6640625" bestFit="1" customWidth="1"/>
    <col min="49" max="58" width="8.1640625" bestFit="1" customWidth="1"/>
  </cols>
  <sheetData>
    <row r="1" spans="1:44" s="21" customFormat="1" ht="12" customHeight="1" thickBot="1" x14ac:dyDescent="0.25">
      <c r="A1" s="324"/>
      <c r="B1" s="9"/>
      <c r="C1" s="9"/>
      <c r="D1" s="9"/>
      <c r="E1" s="9"/>
      <c r="F1" s="9"/>
      <c r="G1" s="9"/>
      <c r="H1" s="357"/>
      <c r="I1" s="10"/>
      <c r="J1" s="10"/>
      <c r="K1" s="11">
        <v>140</v>
      </c>
      <c r="L1" s="11">
        <v>270</v>
      </c>
      <c r="M1" s="11">
        <v>90</v>
      </c>
      <c r="N1" s="11">
        <v>26</v>
      </c>
      <c r="O1" s="11">
        <v>35</v>
      </c>
      <c r="P1" s="11">
        <v>35</v>
      </c>
      <c r="Q1" s="11">
        <v>114</v>
      </c>
      <c r="R1" s="11">
        <v>170</v>
      </c>
      <c r="S1" s="11">
        <v>275</v>
      </c>
      <c r="T1" s="11">
        <v>20</v>
      </c>
      <c r="U1" s="11">
        <v>85</v>
      </c>
      <c r="V1" s="11">
        <v>100</v>
      </c>
      <c r="W1" s="11">
        <v>40</v>
      </c>
      <c r="X1" s="11">
        <v>114</v>
      </c>
      <c r="Y1" s="11">
        <v>170</v>
      </c>
      <c r="Z1" s="11">
        <v>280</v>
      </c>
      <c r="AA1" s="11">
        <v>430</v>
      </c>
      <c r="AB1" s="11">
        <v>81</v>
      </c>
      <c r="AC1" s="11">
        <v>23</v>
      </c>
      <c r="AD1" s="11">
        <v>45</v>
      </c>
      <c r="AE1" s="11">
        <v>70</v>
      </c>
      <c r="AF1" s="11">
        <v>50</v>
      </c>
      <c r="AG1" s="12"/>
      <c r="AH1" s="13"/>
      <c r="AI1" s="443" t="s">
        <v>486</v>
      </c>
      <c r="AJ1" s="444"/>
      <c r="AK1" s="408"/>
      <c r="AL1" s="14"/>
      <c r="AM1" s="15" t="s">
        <v>1</v>
      </c>
      <c r="AN1" s="16"/>
      <c r="AO1" s="17"/>
      <c r="AP1" s="18"/>
      <c r="AQ1" s="19" t="s">
        <v>470</v>
      </c>
      <c r="AR1" s="20" t="s">
        <v>471</v>
      </c>
    </row>
    <row r="2" spans="1:44" s="21" customFormat="1" ht="21" customHeight="1" thickBot="1" x14ac:dyDescent="0.25">
      <c r="A2" s="22" t="s">
        <v>492</v>
      </c>
      <c r="B2" s="23" t="s">
        <v>2</v>
      </c>
      <c r="C2" s="384" t="s">
        <v>477</v>
      </c>
      <c r="D2" s="24" t="s">
        <v>457</v>
      </c>
      <c r="E2" s="25" t="s">
        <v>458</v>
      </c>
      <c r="F2" s="26" t="s">
        <v>459</v>
      </c>
      <c r="G2" s="329" t="s">
        <v>297</v>
      </c>
      <c r="H2" s="358" t="s">
        <v>474</v>
      </c>
      <c r="I2" s="27" t="s">
        <v>476</v>
      </c>
      <c r="J2" s="27" t="s">
        <v>472</v>
      </c>
      <c r="K2" s="28" t="s">
        <v>4</v>
      </c>
      <c r="L2" s="28" t="s">
        <v>4</v>
      </c>
      <c r="M2" s="28" t="s">
        <v>4</v>
      </c>
      <c r="N2" s="28" t="s">
        <v>6</v>
      </c>
      <c r="O2" s="28" t="s">
        <v>6</v>
      </c>
      <c r="P2" s="28" t="s">
        <v>479</v>
      </c>
      <c r="Q2" s="28" t="s">
        <v>301</v>
      </c>
      <c r="R2" s="28" t="s">
        <v>301</v>
      </c>
      <c r="S2" s="28" t="s">
        <v>301</v>
      </c>
      <c r="T2" s="28" t="s">
        <v>301</v>
      </c>
      <c r="U2" s="28" t="s">
        <v>301</v>
      </c>
      <c r="V2" s="28" t="s">
        <v>300</v>
      </c>
      <c r="W2" s="28" t="s">
        <v>480</v>
      </c>
      <c r="X2" s="28" t="s">
        <v>5</v>
      </c>
      <c r="Y2" s="28" t="s">
        <v>5</v>
      </c>
      <c r="Z2" s="28" t="s">
        <v>5</v>
      </c>
      <c r="AA2" s="28" t="s">
        <v>5</v>
      </c>
      <c r="AB2" s="28" t="s">
        <v>5</v>
      </c>
      <c r="AC2" s="28" t="s">
        <v>302</v>
      </c>
      <c r="AD2" s="28" t="s">
        <v>302</v>
      </c>
      <c r="AE2" s="28" t="s">
        <v>302</v>
      </c>
      <c r="AF2" s="28" t="s">
        <v>485</v>
      </c>
      <c r="AG2" s="12"/>
      <c r="AH2" s="29"/>
      <c r="AI2" s="445"/>
      <c r="AJ2" s="446"/>
      <c r="AK2" s="408"/>
      <c r="AL2" s="30" t="s">
        <v>427</v>
      </c>
      <c r="AM2" s="30" t="s">
        <v>0</v>
      </c>
      <c r="AN2" s="30" t="s">
        <v>0</v>
      </c>
      <c r="AO2" s="31" t="s">
        <v>7</v>
      </c>
      <c r="AP2" s="32" t="s">
        <v>8</v>
      </c>
      <c r="AQ2" s="4" t="s">
        <v>437</v>
      </c>
      <c r="AR2" s="33" t="s">
        <v>436</v>
      </c>
    </row>
    <row r="3" spans="1:44" s="21" customFormat="1" ht="12" customHeight="1" thickBot="1" x14ac:dyDescent="0.25">
      <c r="A3" s="34"/>
      <c r="B3" s="35"/>
      <c r="C3" s="385"/>
      <c r="D3" s="36"/>
      <c r="E3" s="37"/>
      <c r="F3" s="38" t="s">
        <v>473</v>
      </c>
      <c r="G3" s="330"/>
      <c r="H3" s="359" t="s">
        <v>475</v>
      </c>
      <c r="I3" s="39" t="s">
        <v>0</v>
      </c>
      <c r="J3" s="39"/>
      <c r="K3" s="11">
        <v>125</v>
      </c>
      <c r="L3" s="11">
        <v>250</v>
      </c>
      <c r="M3" s="11">
        <v>80</v>
      </c>
      <c r="N3" s="11">
        <v>18</v>
      </c>
      <c r="O3" s="11">
        <v>26</v>
      </c>
      <c r="P3" s="11">
        <v>35</v>
      </c>
      <c r="Q3" s="11">
        <v>100</v>
      </c>
      <c r="R3" s="11">
        <v>150</v>
      </c>
      <c r="S3" s="11">
        <v>250</v>
      </c>
      <c r="T3" s="11">
        <v>20</v>
      </c>
      <c r="U3" s="11">
        <v>70</v>
      </c>
      <c r="V3" s="11">
        <v>100</v>
      </c>
      <c r="W3" s="11">
        <v>35</v>
      </c>
      <c r="X3" s="11">
        <v>100</v>
      </c>
      <c r="Y3" s="11">
        <v>150</v>
      </c>
      <c r="Z3" s="11">
        <v>250</v>
      </c>
      <c r="AA3" s="11">
        <v>400</v>
      </c>
      <c r="AB3" s="11">
        <v>70</v>
      </c>
      <c r="AC3" s="11">
        <v>18</v>
      </c>
      <c r="AD3" s="11">
        <v>36</v>
      </c>
      <c r="AE3" s="11">
        <v>58</v>
      </c>
      <c r="AF3" s="11">
        <v>50</v>
      </c>
      <c r="AG3" s="12"/>
      <c r="AH3" s="435"/>
      <c r="AI3" s="436" t="s">
        <v>489</v>
      </c>
      <c r="AJ3" s="437" t="s">
        <v>490</v>
      </c>
      <c r="AK3" s="409"/>
      <c r="AL3" s="40" t="s">
        <v>428</v>
      </c>
      <c r="AM3" s="41" t="s">
        <v>11</v>
      </c>
      <c r="AN3" s="41" t="s">
        <v>10</v>
      </c>
      <c r="AO3" s="42" t="s">
        <v>12</v>
      </c>
      <c r="AP3" s="43" t="s">
        <v>13</v>
      </c>
      <c r="AQ3" s="44"/>
      <c r="AR3" s="45"/>
    </row>
    <row r="4" spans="1:44" s="21" customFormat="1" ht="12" customHeight="1" thickBot="1" x14ac:dyDescent="0.25">
      <c r="A4" s="34"/>
      <c r="B4" s="35"/>
      <c r="C4" s="385"/>
      <c r="D4" s="36"/>
      <c r="E4" s="37"/>
      <c r="F4" s="38"/>
      <c r="G4" s="330"/>
      <c r="H4" s="359"/>
      <c r="I4" s="39"/>
      <c r="J4" s="39"/>
      <c r="K4" s="46"/>
      <c r="L4" s="46"/>
      <c r="M4" s="46"/>
      <c r="N4" s="46"/>
      <c r="O4" s="46"/>
      <c r="P4" s="46"/>
      <c r="Q4" s="46"/>
      <c r="R4" s="46"/>
      <c r="S4" s="46"/>
      <c r="T4" s="46"/>
      <c r="U4" s="46"/>
      <c r="V4" s="46"/>
      <c r="W4" s="46"/>
      <c r="X4" s="46"/>
      <c r="Y4" s="46"/>
      <c r="Z4" s="46"/>
      <c r="AA4" s="46"/>
      <c r="AB4" s="46"/>
      <c r="AC4" s="46"/>
      <c r="AD4" s="46"/>
      <c r="AE4" s="47"/>
      <c r="AF4" s="47"/>
      <c r="AG4" s="48"/>
      <c r="AH4" s="29"/>
      <c r="AI4" s="439" t="s">
        <v>491</v>
      </c>
      <c r="AJ4" s="439"/>
      <c r="AK4" s="406"/>
      <c r="AL4" s="49"/>
      <c r="AM4" s="50"/>
      <c r="AN4" s="50"/>
      <c r="AO4" s="51"/>
      <c r="AP4" s="54"/>
      <c r="AQ4" s="52">
        <v>97.74</v>
      </c>
      <c r="AR4" s="53">
        <v>8.4470000000000003E-2</v>
      </c>
    </row>
    <row r="5" spans="1:44" s="21" customFormat="1" ht="12" customHeight="1" thickBot="1" x14ac:dyDescent="0.25">
      <c r="A5" s="55" t="s">
        <v>493</v>
      </c>
      <c r="B5" s="56"/>
      <c r="C5" s="386"/>
      <c r="D5" s="57">
        <f>COUNT(D6:D585)</f>
        <v>116</v>
      </c>
      <c r="E5" s="55"/>
      <c r="F5" s="58">
        <f>SUM(F6:F585)</f>
        <v>7525</v>
      </c>
      <c r="G5" s="331"/>
      <c r="H5" s="244"/>
      <c r="I5" s="59" t="e">
        <f>SUM(I426:I585)</f>
        <v>#REF!</v>
      </c>
      <c r="J5" s="58">
        <f>SUM(J6:J585)</f>
        <v>619.13400000000047</v>
      </c>
      <c r="K5" s="60">
        <f>SUM(K426:K585)</f>
        <v>34</v>
      </c>
      <c r="L5" s="60">
        <f>SUM(L426:L585)</f>
        <v>27</v>
      </c>
      <c r="M5" s="60">
        <f>SUM(M426:M585)</f>
        <v>0</v>
      </c>
      <c r="N5" s="60">
        <f>SUM(N426:N585)</f>
        <v>0</v>
      </c>
      <c r="O5" s="60">
        <f>SUM(O426:O585)</f>
        <v>0</v>
      </c>
      <c r="P5" s="60"/>
      <c r="Q5" s="60">
        <f>SUM(Q426:Q585)</f>
        <v>2</v>
      </c>
      <c r="R5" s="60">
        <f>SUM(R426:R585)</f>
        <v>90</v>
      </c>
      <c r="S5" s="60">
        <f>SUM(S426:S585)</f>
        <v>0</v>
      </c>
      <c r="T5" s="60"/>
      <c r="U5" s="60">
        <f>SUM(U426:U585)</f>
        <v>6</v>
      </c>
      <c r="V5" s="60">
        <f>SUM(V426:V585)</f>
        <v>0</v>
      </c>
      <c r="W5" s="60"/>
      <c r="X5" s="60">
        <f t="shared" ref="X5:AE5" si="0">SUM(X426:X585)</f>
        <v>320</v>
      </c>
      <c r="Y5" s="60">
        <f t="shared" si="0"/>
        <v>215</v>
      </c>
      <c r="Z5" s="60">
        <f t="shared" si="0"/>
        <v>129</v>
      </c>
      <c r="AA5" s="60">
        <f t="shared" si="0"/>
        <v>0</v>
      </c>
      <c r="AB5" s="60">
        <f t="shared" si="0"/>
        <v>0</v>
      </c>
      <c r="AC5" s="60">
        <f t="shared" si="0"/>
        <v>0</v>
      </c>
      <c r="AD5" s="60">
        <f t="shared" si="0"/>
        <v>2</v>
      </c>
      <c r="AE5" s="61">
        <f t="shared" si="0"/>
        <v>0</v>
      </c>
      <c r="AF5" s="61"/>
      <c r="AG5" s="62"/>
      <c r="AH5" s="63"/>
      <c r="AI5" s="420" t="s">
        <v>487</v>
      </c>
      <c r="AJ5" s="420" t="s">
        <v>488</v>
      </c>
      <c r="AK5" s="407" t="s">
        <v>448</v>
      </c>
      <c r="AL5" s="64"/>
      <c r="AM5" s="64">
        <f>COUNT(AM426:AM585)</f>
        <v>64</v>
      </c>
      <c r="AN5" s="65">
        <f>COUNT(AN426:AN585)</f>
        <v>64</v>
      </c>
      <c r="AO5" s="66"/>
      <c r="AP5" s="67"/>
      <c r="AQ5" s="4">
        <f>SUM(AQ426:AQ580)</f>
        <v>0</v>
      </c>
      <c r="AR5" s="33" t="e">
        <f>SUM(AR6:AR585)</f>
        <v>#REF!</v>
      </c>
    </row>
    <row r="6" spans="1:44" s="82" customFormat="1" ht="12" customHeight="1" x14ac:dyDescent="0.2">
      <c r="A6" s="68" t="s">
        <v>343</v>
      </c>
      <c r="B6" s="69" t="s">
        <v>199</v>
      </c>
      <c r="C6" s="390">
        <v>1616208362966</v>
      </c>
      <c r="D6" s="70">
        <v>2</v>
      </c>
      <c r="E6" s="71">
        <v>71</v>
      </c>
      <c r="F6" s="71">
        <v>180</v>
      </c>
      <c r="G6" s="327">
        <v>1</v>
      </c>
      <c r="H6" s="360"/>
      <c r="I6" s="383" t="e">
        <f>AP7</f>
        <v>#REF!</v>
      </c>
      <c r="J6" s="392">
        <f>SUMPRODUCT(PUISSANCE,K6:AE6)/1000</f>
        <v>22.238</v>
      </c>
      <c r="K6" s="73">
        <v>0</v>
      </c>
      <c r="L6" s="73">
        <v>23</v>
      </c>
      <c r="M6" s="73">
        <v>0</v>
      </c>
      <c r="N6" s="73">
        <v>0</v>
      </c>
      <c r="O6" s="73">
        <v>0</v>
      </c>
      <c r="P6" s="73">
        <v>0</v>
      </c>
      <c r="Q6" s="73">
        <v>0</v>
      </c>
      <c r="R6" s="73">
        <v>7</v>
      </c>
      <c r="S6" s="73">
        <v>0</v>
      </c>
      <c r="T6" s="73"/>
      <c r="U6" s="73">
        <v>0</v>
      </c>
      <c r="V6" s="73">
        <v>0</v>
      </c>
      <c r="W6" s="73">
        <v>0</v>
      </c>
      <c r="X6" s="73">
        <v>20</v>
      </c>
      <c r="Y6" s="73">
        <v>30</v>
      </c>
      <c r="Z6" s="73">
        <v>20</v>
      </c>
      <c r="AA6" s="73">
        <v>4</v>
      </c>
      <c r="AB6" s="73">
        <v>0</v>
      </c>
      <c r="AC6" s="73">
        <v>6</v>
      </c>
      <c r="AD6" s="73">
        <v>0</v>
      </c>
      <c r="AE6" s="73">
        <v>0</v>
      </c>
      <c r="AF6" s="393"/>
      <c r="AG6" s="74" t="s">
        <v>462</v>
      </c>
      <c r="AH6" s="75"/>
      <c r="AI6" s="421"/>
      <c r="AJ6" s="421"/>
      <c r="AK6" s="410"/>
      <c r="AL6" s="76" t="s">
        <v>424</v>
      </c>
      <c r="AM6" s="76">
        <v>30453</v>
      </c>
      <c r="AN6" s="77">
        <v>2813</v>
      </c>
      <c r="AO6" s="78">
        <f>IF(AN6&lt;AM6,100000-AM6+AN6,AN6-AM6)</f>
        <v>72360</v>
      </c>
      <c r="AP6" s="79">
        <f>AO6+AO7</f>
        <v>72360</v>
      </c>
      <c r="AQ6" s="80">
        <f>F6/10*$AQ$4*DAYS360(AM9,AN9)/360</f>
        <v>0</v>
      </c>
      <c r="AR6" s="81" t="e">
        <f>F6/10*AP8*$AR$4</f>
        <v>#REF!</v>
      </c>
    </row>
    <row r="7" spans="1:44" s="82" customFormat="1" ht="12" customHeight="1" x14ac:dyDescent="0.2">
      <c r="A7" s="83"/>
      <c r="B7" s="84"/>
      <c r="C7" s="387"/>
      <c r="D7" s="85"/>
      <c r="E7" s="86"/>
      <c r="F7" s="87"/>
      <c r="G7" s="332"/>
      <c r="H7" s="361"/>
      <c r="I7" s="88"/>
      <c r="J7" s="88"/>
      <c r="K7" s="89"/>
      <c r="L7" s="89"/>
      <c r="M7" s="89"/>
      <c r="N7" s="89"/>
      <c r="O7" s="89"/>
      <c r="P7" s="89"/>
      <c r="Q7" s="89"/>
      <c r="R7" s="89"/>
      <c r="S7" s="89"/>
      <c r="T7" s="89"/>
      <c r="U7" s="89"/>
      <c r="V7" s="89"/>
      <c r="W7" s="89"/>
      <c r="X7" s="89"/>
      <c r="Y7" s="89"/>
      <c r="Z7" s="89"/>
      <c r="AA7" s="89"/>
      <c r="AB7" s="89"/>
      <c r="AC7" s="89"/>
      <c r="AD7" s="89"/>
      <c r="AE7" s="89"/>
      <c r="AF7" s="394"/>
      <c r="AG7" s="8" t="s">
        <v>463</v>
      </c>
      <c r="AH7" s="90"/>
      <c r="AI7" s="422"/>
      <c r="AJ7" s="422"/>
      <c r="AK7" s="411"/>
      <c r="AL7" s="91" t="s">
        <v>425</v>
      </c>
      <c r="AM7" s="91"/>
      <c r="AN7" s="92"/>
      <c r="AO7" s="93">
        <f>IF(AN7&lt;AM7,100000-AM7+AN7,AN7-AM7)</f>
        <v>0</v>
      </c>
      <c r="AP7" s="94" t="e">
        <f>IF(AP8=0,0,AP6/AP8)</f>
        <v>#REF!</v>
      </c>
      <c r="AQ7" s="95"/>
      <c r="AR7" s="96"/>
    </row>
    <row r="8" spans="1:44" s="82" customFormat="1" ht="12" customHeight="1" x14ac:dyDescent="0.2">
      <c r="A8" s="83"/>
      <c r="B8" s="84"/>
      <c r="C8" s="387"/>
      <c r="D8" s="85"/>
      <c r="E8" s="86"/>
      <c r="F8" s="87"/>
      <c r="G8" s="332"/>
      <c r="H8" s="361"/>
      <c r="I8" s="88"/>
      <c r="J8" s="88"/>
      <c r="K8" s="97"/>
      <c r="L8" s="97"/>
      <c r="M8" s="97"/>
      <c r="N8" s="97"/>
      <c r="O8" s="97"/>
      <c r="P8" s="97"/>
      <c r="Q8" s="97"/>
      <c r="R8" s="97"/>
      <c r="S8" s="97"/>
      <c r="T8" s="97"/>
      <c r="U8" s="97"/>
      <c r="V8" s="97"/>
      <c r="W8" s="97"/>
      <c r="X8" s="97"/>
      <c r="Y8" s="97"/>
      <c r="Z8" s="97"/>
      <c r="AA8" s="97"/>
      <c r="AB8" s="97"/>
      <c r="AC8" s="97"/>
      <c r="AD8" s="97"/>
      <c r="AE8" s="97"/>
      <c r="AF8" s="395"/>
      <c r="AG8" s="8" t="s">
        <v>464</v>
      </c>
      <c r="AH8" s="90"/>
      <c r="AI8" s="423"/>
      <c r="AJ8" s="423"/>
      <c r="AK8" s="411"/>
      <c r="AL8" s="98" t="s">
        <v>461</v>
      </c>
      <c r="AM8" s="98">
        <v>41670</v>
      </c>
      <c r="AN8" s="99">
        <v>42011</v>
      </c>
      <c r="AO8" s="100">
        <f>AN8-AM8</f>
        <v>341</v>
      </c>
      <c r="AP8" s="101" t="e">
        <f>durée_année*(YEAR(AN8)-YEAR(AM8))-INDEX(temps,DAY(AM8),MONTH(AM8))+INDEX(temps,DAY(AN8),MONTH(AN8))</f>
        <v>#REF!</v>
      </c>
      <c r="AQ8" s="95"/>
      <c r="AR8" s="96"/>
    </row>
    <row r="9" spans="1:44" s="82" customFormat="1" ht="12" customHeight="1" x14ac:dyDescent="0.2">
      <c r="A9" s="102"/>
      <c r="B9" s="103"/>
      <c r="C9" s="388"/>
      <c r="D9" s="104"/>
      <c r="E9" s="105"/>
      <c r="F9" s="106"/>
      <c r="G9" s="333"/>
      <c r="H9" s="362"/>
      <c r="I9" s="107"/>
      <c r="J9" s="107"/>
      <c r="K9" s="108"/>
      <c r="L9" s="108"/>
      <c r="M9" s="108"/>
      <c r="N9" s="108"/>
      <c r="O9" s="108"/>
      <c r="P9" s="108"/>
      <c r="Q9" s="108"/>
      <c r="R9" s="108"/>
      <c r="S9" s="108"/>
      <c r="T9" s="108"/>
      <c r="U9" s="108"/>
      <c r="V9" s="108"/>
      <c r="W9" s="108"/>
      <c r="X9" s="108"/>
      <c r="Y9" s="108"/>
      <c r="Z9" s="108"/>
      <c r="AA9" s="108"/>
      <c r="AB9" s="108"/>
      <c r="AC9" s="108"/>
      <c r="AD9" s="108"/>
      <c r="AE9" s="108"/>
      <c r="AF9" s="396"/>
      <c r="AG9" s="109" t="s">
        <v>426</v>
      </c>
      <c r="AH9" s="110"/>
      <c r="AI9" s="441"/>
      <c r="AJ9" s="442"/>
      <c r="AK9" s="411"/>
      <c r="AL9" s="111" t="s">
        <v>9</v>
      </c>
      <c r="AM9" s="111"/>
      <c r="AN9" s="112"/>
      <c r="AO9" s="113">
        <f>AN9-AM9</f>
        <v>0</v>
      </c>
      <c r="AP9" s="114"/>
      <c r="AQ9" s="95"/>
      <c r="AR9" s="96"/>
    </row>
    <row r="10" spans="1:44" s="82" customFormat="1" ht="12" customHeight="1" thickBot="1" x14ac:dyDescent="0.25">
      <c r="A10" s="115"/>
      <c r="B10" s="116"/>
      <c r="C10" s="389"/>
      <c r="D10" s="117"/>
      <c r="E10" s="118"/>
      <c r="F10" s="119"/>
      <c r="G10" s="334"/>
      <c r="H10" s="363"/>
      <c r="I10" s="120"/>
      <c r="J10" s="120"/>
      <c r="K10" s="121"/>
      <c r="L10" s="121"/>
      <c r="M10" s="121"/>
      <c r="N10" s="121"/>
      <c r="O10" s="121"/>
      <c r="P10" s="121"/>
      <c r="Q10" s="121"/>
      <c r="R10" s="121"/>
      <c r="S10" s="121"/>
      <c r="T10" s="121"/>
      <c r="U10" s="121"/>
      <c r="V10" s="121"/>
      <c r="W10" s="121"/>
      <c r="X10" s="121"/>
      <c r="Y10" s="121"/>
      <c r="Z10" s="121"/>
      <c r="AA10" s="121"/>
      <c r="AB10" s="121"/>
      <c r="AC10" s="121"/>
      <c r="AD10" s="121"/>
      <c r="AE10" s="121"/>
      <c r="AF10" s="397"/>
      <c r="AG10" s="122" t="s">
        <v>442</v>
      </c>
      <c r="AH10" s="123"/>
      <c r="AI10" s="440"/>
      <c r="AJ10" s="440"/>
      <c r="AK10" s="412"/>
      <c r="AL10" s="124"/>
      <c r="AM10" s="124"/>
      <c r="AN10" s="125"/>
      <c r="AO10" s="126">
        <f>AN10-AM10</f>
        <v>0</v>
      </c>
      <c r="AP10" s="3"/>
      <c r="AQ10" s="127"/>
      <c r="AR10" s="128"/>
    </row>
    <row r="11" spans="1:44" s="82" customFormat="1" ht="12" customHeight="1" x14ac:dyDescent="0.2">
      <c r="A11" s="68" t="s">
        <v>481</v>
      </c>
      <c r="B11" s="69" t="s">
        <v>286</v>
      </c>
      <c r="C11" s="390">
        <v>1689290872475</v>
      </c>
      <c r="D11" s="70">
        <v>9</v>
      </c>
      <c r="E11" s="71">
        <v>71</v>
      </c>
      <c r="F11" s="71">
        <v>66</v>
      </c>
      <c r="G11" s="327">
        <v>1</v>
      </c>
      <c r="H11" s="360"/>
      <c r="I11" s="383" t="e">
        <f>AP12</f>
        <v>#REF!</v>
      </c>
      <c r="J11" s="392">
        <f>SUMPRODUCT(PUISSANCE,K11:AE11)/1000</f>
        <v>8.6549999999999994</v>
      </c>
      <c r="K11" s="73"/>
      <c r="L11" s="73"/>
      <c r="M11" s="73"/>
      <c r="N11" s="73"/>
      <c r="O11" s="73"/>
      <c r="P11" s="73"/>
      <c r="Q11" s="73"/>
      <c r="R11" s="73"/>
      <c r="S11" s="73"/>
      <c r="T11" s="73"/>
      <c r="U11" s="73">
        <v>43</v>
      </c>
      <c r="V11" s="73">
        <v>50</v>
      </c>
      <c r="W11" s="73"/>
      <c r="X11" s="73"/>
      <c r="Y11" s="73"/>
      <c r="Z11" s="73"/>
      <c r="AA11" s="73"/>
      <c r="AB11" s="73"/>
      <c r="AC11" s="73"/>
      <c r="AD11" s="73"/>
      <c r="AE11" s="73"/>
      <c r="AF11" s="393"/>
      <c r="AG11" s="74" t="s">
        <v>462</v>
      </c>
      <c r="AH11" s="75"/>
      <c r="AI11" s="421"/>
      <c r="AJ11" s="421"/>
      <c r="AK11" s="410"/>
      <c r="AL11" s="76" t="s">
        <v>424</v>
      </c>
      <c r="AM11" s="76">
        <v>55956</v>
      </c>
      <c r="AN11" s="77">
        <v>64872</v>
      </c>
      <c r="AO11" s="78">
        <f>IF(AN11&lt;AM11,100000-AM11+AN11,AN11-AM11)</f>
        <v>8916</v>
      </c>
      <c r="AP11" s="79">
        <f>AO11+AO12</f>
        <v>8916</v>
      </c>
      <c r="AQ11" s="80">
        <f>F11/10*$AQ$4*DAYS360(AM14,AN14)/360</f>
        <v>0</v>
      </c>
      <c r="AR11" s="81" t="e">
        <f>F11/10*AP13*$AR$4</f>
        <v>#REF!</v>
      </c>
    </row>
    <row r="12" spans="1:44" s="82" customFormat="1" ht="12" customHeight="1" x14ac:dyDescent="0.2">
      <c r="A12" s="83"/>
      <c r="B12" s="84" t="s">
        <v>136</v>
      </c>
      <c r="C12" s="387"/>
      <c r="D12" s="85"/>
      <c r="E12" s="86"/>
      <c r="F12" s="87"/>
      <c r="G12" s="332"/>
      <c r="H12" s="361"/>
      <c r="I12" s="88"/>
      <c r="J12" s="88"/>
      <c r="K12" s="89"/>
      <c r="L12" s="89"/>
      <c r="M12" s="89"/>
      <c r="N12" s="89"/>
      <c r="O12" s="89"/>
      <c r="P12" s="89"/>
      <c r="Q12" s="89"/>
      <c r="R12" s="89"/>
      <c r="S12" s="89"/>
      <c r="T12" s="89"/>
      <c r="U12" s="89"/>
      <c r="V12" s="89"/>
      <c r="W12" s="89"/>
      <c r="X12" s="89"/>
      <c r="Y12" s="89"/>
      <c r="Z12" s="89"/>
      <c r="AA12" s="89"/>
      <c r="AB12" s="89"/>
      <c r="AC12" s="89"/>
      <c r="AD12" s="89"/>
      <c r="AE12" s="89"/>
      <c r="AF12" s="394"/>
      <c r="AG12" s="8" t="s">
        <v>463</v>
      </c>
      <c r="AH12" s="90"/>
      <c r="AI12" s="422"/>
      <c r="AJ12" s="422"/>
      <c r="AK12" s="411"/>
      <c r="AL12" s="91" t="s">
        <v>425</v>
      </c>
      <c r="AM12" s="91"/>
      <c r="AN12" s="92"/>
      <c r="AO12" s="93">
        <f>IF(AN12&lt;AM12,100000-AM12+AN12,AN12-AM12)</f>
        <v>0</v>
      </c>
      <c r="AP12" s="94" t="e">
        <f>IF(AP13=0,0,AP11/AP13)</f>
        <v>#REF!</v>
      </c>
      <c r="AQ12" s="95"/>
      <c r="AR12" s="96"/>
    </row>
    <row r="13" spans="1:44" s="82" customFormat="1" ht="12" customHeight="1" x14ac:dyDescent="0.2">
      <c r="A13" s="83"/>
      <c r="B13" s="84" t="s">
        <v>137</v>
      </c>
      <c r="C13" s="387"/>
      <c r="D13" s="85"/>
      <c r="E13" s="86"/>
      <c r="F13" s="87"/>
      <c r="G13" s="332"/>
      <c r="H13" s="361"/>
      <c r="I13" s="88"/>
      <c r="J13" s="88"/>
      <c r="K13" s="97"/>
      <c r="L13" s="97"/>
      <c r="M13" s="97"/>
      <c r="N13" s="97"/>
      <c r="O13" s="97"/>
      <c r="P13" s="97"/>
      <c r="Q13" s="97"/>
      <c r="R13" s="97"/>
      <c r="S13" s="97"/>
      <c r="T13" s="97"/>
      <c r="U13" s="97"/>
      <c r="V13" s="97"/>
      <c r="W13" s="97"/>
      <c r="X13" s="97"/>
      <c r="Y13" s="97"/>
      <c r="Z13" s="97"/>
      <c r="AA13" s="97"/>
      <c r="AB13" s="97"/>
      <c r="AC13" s="97"/>
      <c r="AD13" s="97"/>
      <c r="AE13" s="97"/>
      <c r="AF13" s="395"/>
      <c r="AG13" s="8" t="s">
        <v>464</v>
      </c>
      <c r="AH13" s="90"/>
      <c r="AI13" s="423"/>
      <c r="AJ13" s="423"/>
      <c r="AK13" s="411"/>
      <c r="AL13" s="98" t="s">
        <v>461</v>
      </c>
      <c r="AM13" s="98">
        <v>41670</v>
      </c>
      <c r="AN13" s="99">
        <v>42012</v>
      </c>
      <c r="AO13" s="100">
        <f>AN13-AM13</f>
        <v>342</v>
      </c>
      <c r="AP13" s="101" t="e">
        <f>durée_année*(YEAR(AN13)-YEAR(AM13))-INDEX(temps,DAY(AM13),MONTH(AM13))+INDEX(temps,DAY(AN13),MONTH(AN13))</f>
        <v>#REF!</v>
      </c>
      <c r="AQ13" s="95"/>
      <c r="AR13" s="96"/>
    </row>
    <row r="14" spans="1:44" s="82" customFormat="1" ht="12" customHeight="1" x14ac:dyDescent="0.2">
      <c r="A14" s="102"/>
      <c r="B14" s="103"/>
      <c r="C14" s="388"/>
      <c r="D14" s="104"/>
      <c r="E14" s="105"/>
      <c r="F14" s="106"/>
      <c r="G14" s="333"/>
      <c r="H14" s="362"/>
      <c r="I14" s="107"/>
      <c r="J14" s="107"/>
      <c r="K14" s="108"/>
      <c r="L14" s="108"/>
      <c r="M14" s="108"/>
      <c r="N14" s="108"/>
      <c r="O14" s="108"/>
      <c r="P14" s="108"/>
      <c r="Q14" s="108"/>
      <c r="R14" s="108"/>
      <c r="S14" s="108"/>
      <c r="T14" s="108"/>
      <c r="U14" s="108"/>
      <c r="V14" s="108"/>
      <c r="W14" s="108"/>
      <c r="X14" s="108"/>
      <c r="Y14" s="108"/>
      <c r="Z14" s="108"/>
      <c r="AA14" s="108"/>
      <c r="AB14" s="108"/>
      <c r="AC14" s="108"/>
      <c r="AD14" s="108"/>
      <c r="AE14" s="108"/>
      <c r="AF14" s="396"/>
      <c r="AG14" s="109" t="s">
        <v>426</v>
      </c>
      <c r="AH14" s="110"/>
      <c r="AI14" s="424"/>
      <c r="AJ14" s="424"/>
      <c r="AK14" s="411"/>
      <c r="AL14" s="111" t="s">
        <v>9</v>
      </c>
      <c r="AM14" s="111"/>
      <c r="AN14" s="112"/>
      <c r="AO14" s="113">
        <f>AN14-AM14</f>
        <v>0</v>
      </c>
      <c r="AP14" s="114"/>
      <c r="AQ14" s="95"/>
      <c r="AR14" s="96"/>
    </row>
    <row r="15" spans="1:44" s="82" customFormat="1" ht="12" customHeight="1" thickBot="1" x14ac:dyDescent="0.25">
      <c r="A15" s="115"/>
      <c r="B15" s="116"/>
      <c r="C15" s="389"/>
      <c r="D15" s="117"/>
      <c r="E15" s="118"/>
      <c r="F15" s="119"/>
      <c r="G15" s="334"/>
      <c r="H15" s="363"/>
      <c r="I15" s="120"/>
      <c r="J15" s="120"/>
      <c r="K15" s="121"/>
      <c r="L15" s="121"/>
      <c r="M15" s="121"/>
      <c r="N15" s="121"/>
      <c r="O15" s="121"/>
      <c r="P15" s="121"/>
      <c r="Q15" s="121"/>
      <c r="R15" s="121"/>
      <c r="S15" s="121"/>
      <c r="T15" s="121"/>
      <c r="U15" s="121"/>
      <c r="V15" s="121"/>
      <c r="W15" s="121"/>
      <c r="X15" s="121"/>
      <c r="Y15" s="121"/>
      <c r="Z15" s="121"/>
      <c r="AA15" s="121"/>
      <c r="AB15" s="121"/>
      <c r="AC15" s="121"/>
      <c r="AD15" s="121"/>
      <c r="AE15" s="121"/>
      <c r="AF15" s="397"/>
      <c r="AG15" s="122" t="s">
        <v>442</v>
      </c>
      <c r="AH15" s="123"/>
      <c r="AI15" s="426"/>
      <c r="AJ15" s="426"/>
      <c r="AK15" s="412"/>
      <c r="AL15" s="124"/>
      <c r="AM15" s="124"/>
      <c r="AN15" s="125"/>
      <c r="AO15" s="126">
        <f>AN15-AM15</f>
        <v>0</v>
      </c>
      <c r="AP15" s="3"/>
      <c r="AQ15" s="127"/>
      <c r="AR15" s="128"/>
    </row>
    <row r="16" spans="1:44" s="82" customFormat="1" ht="12" customHeight="1" x14ac:dyDescent="0.2">
      <c r="A16" s="68" t="s">
        <v>313</v>
      </c>
      <c r="B16" s="69" t="s">
        <v>245</v>
      </c>
      <c r="C16" s="390">
        <v>1695224295293</v>
      </c>
      <c r="D16" s="70">
        <v>15</v>
      </c>
      <c r="E16" s="71">
        <v>71</v>
      </c>
      <c r="F16" s="71">
        <v>96</v>
      </c>
      <c r="G16" s="327">
        <v>1</v>
      </c>
      <c r="H16" s="360"/>
      <c r="I16" s="383" t="e">
        <f>AP17</f>
        <v>#REF!</v>
      </c>
      <c r="J16" s="392">
        <f>SUMPRODUCT(PUISSANCE,K16:AE16)/1000</f>
        <v>11.114000000000001</v>
      </c>
      <c r="K16" s="73">
        <v>1</v>
      </c>
      <c r="L16" s="73">
        <v>0</v>
      </c>
      <c r="M16" s="73">
        <v>0</v>
      </c>
      <c r="N16" s="73">
        <v>0</v>
      </c>
      <c r="O16" s="73">
        <v>0</v>
      </c>
      <c r="P16" s="73">
        <v>0</v>
      </c>
      <c r="Q16" s="73">
        <v>0</v>
      </c>
      <c r="R16" s="73">
        <v>30</v>
      </c>
      <c r="S16" s="73">
        <v>0</v>
      </c>
      <c r="T16" s="73"/>
      <c r="U16" s="73">
        <v>0</v>
      </c>
      <c r="V16" s="73">
        <v>0</v>
      </c>
      <c r="W16" s="73">
        <v>0</v>
      </c>
      <c r="X16" s="73">
        <v>6</v>
      </c>
      <c r="Y16" s="73">
        <v>19</v>
      </c>
      <c r="Z16" s="73">
        <v>7</v>
      </c>
      <c r="AA16" s="73">
        <v>0</v>
      </c>
      <c r="AB16" s="73">
        <v>0</v>
      </c>
      <c r="AC16" s="73">
        <v>0</v>
      </c>
      <c r="AD16" s="73">
        <v>0</v>
      </c>
      <c r="AE16" s="73">
        <v>0</v>
      </c>
      <c r="AF16" s="393"/>
      <c r="AG16" s="74" t="s">
        <v>462</v>
      </c>
      <c r="AH16" s="75"/>
      <c r="AI16" s="421"/>
      <c r="AJ16" s="421"/>
      <c r="AK16" s="410"/>
      <c r="AL16" s="76" t="s">
        <v>424</v>
      </c>
      <c r="AM16" s="76">
        <v>3329</v>
      </c>
      <c r="AN16" s="77">
        <v>39529</v>
      </c>
      <c r="AO16" s="78">
        <f>IF(AN16&lt;AM16,100000-AM16+AN16,AN16-AM16)</f>
        <v>36200</v>
      </c>
      <c r="AP16" s="79">
        <f>AO16+AO17</f>
        <v>36200</v>
      </c>
      <c r="AQ16" s="80">
        <f>F16/10*$AQ$4*DAYS360(AM19,AN19)/360</f>
        <v>0</v>
      </c>
      <c r="AR16" s="81" t="e">
        <f>F16/10*AP18*$AR$4</f>
        <v>#REF!</v>
      </c>
    </row>
    <row r="17" spans="1:44" s="82" customFormat="1" ht="12" customHeight="1" x14ac:dyDescent="0.2">
      <c r="A17" s="83"/>
      <c r="B17" s="84" t="s">
        <v>49</v>
      </c>
      <c r="C17" s="387"/>
      <c r="D17" s="85"/>
      <c r="E17" s="86"/>
      <c r="F17" s="87"/>
      <c r="G17" s="332"/>
      <c r="H17" s="361"/>
      <c r="I17" s="88"/>
      <c r="J17" s="88"/>
      <c r="K17" s="89"/>
      <c r="L17" s="89"/>
      <c r="M17" s="89"/>
      <c r="N17" s="89"/>
      <c r="O17" s="89"/>
      <c r="P17" s="89"/>
      <c r="Q17" s="89"/>
      <c r="R17" s="89"/>
      <c r="S17" s="89"/>
      <c r="T17" s="89"/>
      <c r="U17" s="89"/>
      <c r="V17" s="89"/>
      <c r="W17" s="89"/>
      <c r="X17" s="89"/>
      <c r="Y17" s="89"/>
      <c r="Z17" s="89"/>
      <c r="AA17" s="89"/>
      <c r="AB17" s="89"/>
      <c r="AC17" s="89"/>
      <c r="AD17" s="89"/>
      <c r="AE17" s="89"/>
      <c r="AF17" s="394"/>
      <c r="AG17" s="8" t="s">
        <v>463</v>
      </c>
      <c r="AH17" s="90"/>
      <c r="AI17" s="422"/>
      <c r="AJ17" s="422"/>
      <c r="AK17" s="411"/>
      <c r="AL17" s="91" t="s">
        <v>425</v>
      </c>
      <c r="AM17" s="91"/>
      <c r="AN17" s="92"/>
      <c r="AO17" s="93">
        <f>IF(AN17&lt;AM17,100000-AM17+AN17,AN17-AM17)</f>
        <v>0</v>
      </c>
      <c r="AP17" s="94" t="e">
        <f>IF(AP18=0,0,AP16/AP18)</f>
        <v>#REF!</v>
      </c>
      <c r="AQ17" s="95"/>
      <c r="AR17" s="96"/>
    </row>
    <row r="18" spans="1:44" s="82" customFormat="1" ht="12" customHeight="1" x14ac:dyDescent="0.2">
      <c r="A18" s="83"/>
      <c r="B18" s="84" t="s">
        <v>246</v>
      </c>
      <c r="C18" s="387"/>
      <c r="D18" s="85"/>
      <c r="E18" s="86"/>
      <c r="F18" s="87"/>
      <c r="G18" s="332"/>
      <c r="H18" s="361"/>
      <c r="I18" s="88"/>
      <c r="J18" s="88"/>
      <c r="K18" s="97"/>
      <c r="L18" s="97"/>
      <c r="M18" s="97"/>
      <c r="N18" s="97"/>
      <c r="O18" s="97"/>
      <c r="P18" s="97"/>
      <c r="Q18" s="97"/>
      <c r="R18" s="97"/>
      <c r="S18" s="97"/>
      <c r="T18" s="97"/>
      <c r="U18" s="97"/>
      <c r="V18" s="97"/>
      <c r="W18" s="97"/>
      <c r="X18" s="97"/>
      <c r="Y18" s="97"/>
      <c r="Z18" s="97"/>
      <c r="AA18" s="97"/>
      <c r="AB18" s="97"/>
      <c r="AC18" s="97"/>
      <c r="AD18" s="97"/>
      <c r="AE18" s="97"/>
      <c r="AF18" s="395"/>
      <c r="AG18" s="8" t="s">
        <v>464</v>
      </c>
      <c r="AH18" s="90"/>
      <c r="AI18" s="423"/>
      <c r="AJ18" s="423"/>
      <c r="AK18" s="411"/>
      <c r="AL18" s="98" t="s">
        <v>461</v>
      </c>
      <c r="AM18" s="98">
        <v>41669</v>
      </c>
      <c r="AN18" s="99">
        <v>42009</v>
      </c>
      <c r="AO18" s="100">
        <f>AN18-AM18</f>
        <v>340</v>
      </c>
      <c r="AP18" s="101" t="e">
        <f>durée_année*(YEAR(AN18)-YEAR(AM18))-INDEX(temps,DAY(AM18),MONTH(AM18))+INDEX(temps,DAY(AN18),MONTH(AN18))</f>
        <v>#REF!</v>
      </c>
      <c r="AQ18" s="95"/>
      <c r="AR18" s="96"/>
    </row>
    <row r="19" spans="1:44" s="82" customFormat="1" ht="12" customHeight="1" x14ac:dyDescent="0.2">
      <c r="A19" s="102"/>
      <c r="B19" s="103"/>
      <c r="C19" s="388"/>
      <c r="D19" s="104"/>
      <c r="E19" s="105"/>
      <c r="F19" s="106"/>
      <c r="G19" s="333"/>
      <c r="H19" s="362"/>
      <c r="I19" s="107"/>
      <c r="J19" s="107"/>
      <c r="K19" s="108"/>
      <c r="L19" s="108"/>
      <c r="M19" s="108"/>
      <c r="N19" s="108"/>
      <c r="O19" s="108"/>
      <c r="P19" s="108"/>
      <c r="Q19" s="108"/>
      <c r="R19" s="108"/>
      <c r="S19" s="108"/>
      <c r="T19" s="108"/>
      <c r="U19" s="108"/>
      <c r="V19" s="108"/>
      <c r="W19" s="108"/>
      <c r="X19" s="108"/>
      <c r="Y19" s="108"/>
      <c r="Z19" s="108"/>
      <c r="AA19" s="108"/>
      <c r="AB19" s="108"/>
      <c r="AC19" s="108"/>
      <c r="AD19" s="108"/>
      <c r="AE19" s="108"/>
      <c r="AF19" s="396"/>
      <c r="AG19" s="109" t="s">
        <v>426</v>
      </c>
      <c r="AH19" s="110"/>
      <c r="AI19" s="424"/>
      <c r="AJ19" s="424"/>
      <c r="AK19" s="411"/>
      <c r="AL19" s="111" t="s">
        <v>9</v>
      </c>
      <c r="AM19" s="111"/>
      <c r="AN19" s="112"/>
      <c r="AO19" s="113">
        <f>AN19-AM19</f>
        <v>0</v>
      </c>
      <c r="AP19" s="114"/>
      <c r="AQ19" s="95"/>
      <c r="AR19" s="96"/>
    </row>
    <row r="20" spans="1:44" s="82" customFormat="1" ht="12" customHeight="1" thickBot="1" x14ac:dyDescent="0.25">
      <c r="A20" s="115"/>
      <c r="B20" s="116"/>
      <c r="C20" s="389"/>
      <c r="D20" s="117"/>
      <c r="E20" s="118"/>
      <c r="F20" s="119"/>
      <c r="G20" s="334"/>
      <c r="H20" s="363"/>
      <c r="I20" s="120"/>
      <c r="J20" s="120"/>
      <c r="K20" s="121"/>
      <c r="L20" s="121"/>
      <c r="M20" s="121"/>
      <c r="N20" s="121"/>
      <c r="O20" s="121"/>
      <c r="P20" s="121"/>
      <c r="Q20" s="121"/>
      <c r="R20" s="121"/>
      <c r="S20" s="121"/>
      <c r="T20" s="121"/>
      <c r="U20" s="121"/>
      <c r="V20" s="121"/>
      <c r="W20" s="121"/>
      <c r="X20" s="121"/>
      <c r="Y20" s="121"/>
      <c r="Z20" s="121"/>
      <c r="AA20" s="121"/>
      <c r="AB20" s="121"/>
      <c r="AC20" s="121"/>
      <c r="AD20" s="121"/>
      <c r="AE20" s="121"/>
      <c r="AF20" s="397"/>
      <c r="AG20" s="122" t="s">
        <v>442</v>
      </c>
      <c r="AH20" s="123"/>
      <c r="AI20" s="426"/>
      <c r="AJ20" s="426"/>
      <c r="AK20" s="412"/>
      <c r="AL20" s="124"/>
      <c r="AM20" s="124"/>
      <c r="AN20" s="125"/>
      <c r="AO20" s="126">
        <f>AN20-AM20</f>
        <v>0</v>
      </c>
      <c r="AP20" s="3"/>
      <c r="AQ20" s="127"/>
      <c r="AR20" s="128"/>
    </row>
    <row r="21" spans="1:44" s="130" customFormat="1" ht="12" customHeight="1" thickTop="1" x14ac:dyDescent="0.2">
      <c r="A21" s="83" t="s">
        <v>372</v>
      </c>
      <c r="B21" s="84" t="s">
        <v>237</v>
      </c>
      <c r="C21" s="390">
        <v>1606512269448</v>
      </c>
      <c r="D21" s="129">
        <v>24</v>
      </c>
      <c r="E21" s="87">
        <v>71</v>
      </c>
      <c r="F21" s="87">
        <v>177</v>
      </c>
      <c r="G21" s="325">
        <v>1</v>
      </c>
      <c r="H21" s="364"/>
      <c r="I21" s="383" t="e">
        <f>AP22</f>
        <v>#REF!</v>
      </c>
      <c r="J21" s="392">
        <f>SUMPRODUCT(PUISSANCE,K21:AE21)/1000</f>
        <v>13.804</v>
      </c>
      <c r="K21" s="89">
        <v>0</v>
      </c>
      <c r="L21" s="89">
        <v>0</v>
      </c>
      <c r="M21" s="89">
        <v>0</v>
      </c>
      <c r="N21" s="89">
        <v>0</v>
      </c>
      <c r="O21" s="89">
        <v>0</v>
      </c>
      <c r="P21" s="89">
        <v>0</v>
      </c>
      <c r="Q21" s="89">
        <v>9</v>
      </c>
      <c r="R21" s="89">
        <v>0</v>
      </c>
      <c r="S21" s="89">
        <v>0</v>
      </c>
      <c r="T21" s="89"/>
      <c r="U21" s="89">
        <v>0</v>
      </c>
      <c r="V21" s="89">
        <v>0</v>
      </c>
      <c r="W21" s="89">
        <v>0</v>
      </c>
      <c r="X21" s="89">
        <v>7</v>
      </c>
      <c r="Y21" s="89">
        <v>0</v>
      </c>
      <c r="Z21" s="89">
        <v>9</v>
      </c>
      <c r="AA21" s="89">
        <v>22</v>
      </c>
      <c r="AB21" s="89">
        <v>0</v>
      </c>
      <c r="AC21" s="89">
        <v>0</v>
      </c>
      <c r="AD21" s="89">
        <v>0</v>
      </c>
      <c r="AE21" s="89">
        <v>0</v>
      </c>
      <c r="AF21" s="394"/>
      <c r="AG21" s="8" t="s">
        <v>462</v>
      </c>
      <c r="AH21" s="90"/>
      <c r="AI21" s="421"/>
      <c r="AJ21" s="421"/>
      <c r="AK21" s="410"/>
      <c r="AL21" s="76" t="s">
        <v>424</v>
      </c>
      <c r="AM21" s="76">
        <v>59017</v>
      </c>
      <c r="AN21" s="77">
        <v>13178</v>
      </c>
      <c r="AO21" s="78">
        <f>IF(AN21&lt;AM21,100000-AM21+AN21,AN21-AM21)</f>
        <v>54161</v>
      </c>
      <c r="AP21" s="79">
        <f>AO21+AO22</f>
        <v>54161</v>
      </c>
      <c r="AQ21" s="80">
        <f>F21/10*$AQ$4*DAYS360(AM24,AN24)/360</f>
        <v>0</v>
      </c>
      <c r="AR21" s="81" t="e">
        <f>F21/10*AP23*$AR$4</f>
        <v>#REF!</v>
      </c>
    </row>
    <row r="22" spans="1:44" s="82" customFormat="1" ht="12" customHeight="1" x14ac:dyDescent="0.2">
      <c r="A22" s="83"/>
      <c r="B22" s="84" t="s">
        <v>238</v>
      </c>
      <c r="C22" s="387"/>
      <c r="D22" s="85"/>
      <c r="E22" s="86"/>
      <c r="F22" s="87"/>
      <c r="G22" s="332"/>
      <c r="H22" s="361"/>
      <c r="I22" s="88"/>
      <c r="J22" s="88"/>
      <c r="K22" s="89"/>
      <c r="L22" s="89"/>
      <c r="M22" s="89"/>
      <c r="N22" s="89"/>
      <c r="O22" s="89"/>
      <c r="P22" s="89"/>
      <c r="Q22" s="89"/>
      <c r="R22" s="89"/>
      <c r="S22" s="89"/>
      <c r="T22" s="89"/>
      <c r="U22" s="89"/>
      <c r="V22" s="89"/>
      <c r="W22" s="89"/>
      <c r="X22" s="89"/>
      <c r="Y22" s="89"/>
      <c r="Z22" s="89"/>
      <c r="AA22" s="89"/>
      <c r="AB22" s="89"/>
      <c r="AC22" s="89"/>
      <c r="AD22" s="89"/>
      <c r="AE22" s="89"/>
      <c r="AF22" s="394"/>
      <c r="AG22" s="8" t="s">
        <v>463</v>
      </c>
      <c r="AH22" s="90"/>
      <c r="AI22" s="422"/>
      <c r="AJ22" s="422"/>
      <c r="AK22" s="411"/>
      <c r="AL22" s="91" t="s">
        <v>425</v>
      </c>
      <c r="AM22" s="91"/>
      <c r="AN22" s="92"/>
      <c r="AO22" s="93">
        <f>IF(AN22&lt;AM22,100000-AM22+AN22,AN22-AM22)</f>
        <v>0</v>
      </c>
      <c r="AP22" s="94" t="e">
        <f>IF(AP23=0,0,AP21/AP23)</f>
        <v>#REF!</v>
      </c>
      <c r="AQ22" s="95"/>
      <c r="AR22" s="96"/>
    </row>
    <row r="23" spans="1:44" s="82" customFormat="1" ht="12" customHeight="1" x14ac:dyDescent="0.2">
      <c r="A23" s="83"/>
      <c r="B23" s="84" t="s">
        <v>116</v>
      </c>
      <c r="C23" s="387"/>
      <c r="D23" s="85"/>
      <c r="E23" s="86"/>
      <c r="F23" s="87"/>
      <c r="G23" s="332"/>
      <c r="H23" s="361"/>
      <c r="I23" s="88"/>
      <c r="J23" s="88"/>
      <c r="K23" s="97"/>
      <c r="L23" s="97"/>
      <c r="M23" s="97"/>
      <c r="N23" s="97"/>
      <c r="O23" s="97"/>
      <c r="P23" s="97"/>
      <c r="Q23" s="97"/>
      <c r="R23" s="97"/>
      <c r="S23" s="97"/>
      <c r="T23" s="97"/>
      <c r="U23" s="97"/>
      <c r="V23" s="97"/>
      <c r="W23" s="97"/>
      <c r="X23" s="97"/>
      <c r="Y23" s="97"/>
      <c r="Z23" s="97"/>
      <c r="AA23" s="97"/>
      <c r="AB23" s="97"/>
      <c r="AC23" s="97"/>
      <c r="AD23" s="97"/>
      <c r="AE23" s="97"/>
      <c r="AF23" s="395"/>
      <c r="AG23" s="8" t="s">
        <v>464</v>
      </c>
      <c r="AH23" s="90"/>
      <c r="AI23" s="423"/>
      <c r="AJ23" s="423"/>
      <c r="AK23" s="411"/>
      <c r="AL23" s="98" t="s">
        <v>461</v>
      </c>
      <c r="AM23" s="98">
        <v>41647</v>
      </c>
      <c r="AN23" s="99">
        <v>42009</v>
      </c>
      <c r="AO23" s="100">
        <f>AN23-AM23</f>
        <v>362</v>
      </c>
      <c r="AP23" s="101" t="e">
        <f>durée_année*(YEAR(AN23)-YEAR(AM23))-INDEX(temps,DAY(AM23),MONTH(AM23))+INDEX(temps,DAY(AN23),MONTH(AN23))</f>
        <v>#REF!</v>
      </c>
      <c r="AQ23" s="95"/>
      <c r="AR23" s="96"/>
    </row>
    <row r="24" spans="1:44" s="82" customFormat="1" ht="12" customHeight="1" x14ac:dyDescent="0.2">
      <c r="A24" s="102"/>
      <c r="B24" s="103"/>
      <c r="C24" s="388"/>
      <c r="D24" s="104"/>
      <c r="E24" s="105"/>
      <c r="F24" s="106"/>
      <c r="G24" s="333"/>
      <c r="H24" s="362"/>
      <c r="I24" s="107"/>
      <c r="J24" s="107"/>
      <c r="K24" s="108"/>
      <c r="L24" s="108"/>
      <c r="M24" s="108"/>
      <c r="N24" s="108"/>
      <c r="O24" s="108"/>
      <c r="P24" s="108"/>
      <c r="Q24" s="108"/>
      <c r="R24" s="108"/>
      <c r="S24" s="108"/>
      <c r="T24" s="108"/>
      <c r="U24" s="108"/>
      <c r="V24" s="108"/>
      <c r="W24" s="108"/>
      <c r="X24" s="108"/>
      <c r="Y24" s="108"/>
      <c r="Z24" s="108"/>
      <c r="AA24" s="108"/>
      <c r="AB24" s="108"/>
      <c r="AC24" s="108"/>
      <c r="AD24" s="108"/>
      <c r="AE24" s="108"/>
      <c r="AF24" s="396"/>
      <c r="AG24" s="109" t="s">
        <v>426</v>
      </c>
      <c r="AH24" s="110"/>
      <c r="AI24" s="424"/>
      <c r="AJ24" s="424"/>
      <c r="AK24" s="411"/>
      <c r="AL24" s="111" t="s">
        <v>9</v>
      </c>
      <c r="AM24" s="111"/>
      <c r="AN24" s="112"/>
      <c r="AO24" s="113">
        <f>AN24-AM24</f>
        <v>0</v>
      </c>
      <c r="AP24" s="114"/>
      <c r="AQ24" s="95"/>
      <c r="AR24" s="96"/>
    </row>
    <row r="25" spans="1:44" s="82" customFormat="1" ht="12" customHeight="1" thickBot="1" x14ac:dyDescent="0.25">
      <c r="A25" s="115"/>
      <c r="B25" s="116"/>
      <c r="C25" s="389"/>
      <c r="D25" s="117"/>
      <c r="E25" s="118"/>
      <c r="F25" s="119"/>
      <c r="G25" s="334"/>
      <c r="H25" s="363"/>
      <c r="I25" s="120"/>
      <c r="J25" s="120"/>
      <c r="K25" s="121"/>
      <c r="L25" s="121"/>
      <c r="M25" s="121"/>
      <c r="N25" s="121"/>
      <c r="O25" s="121"/>
      <c r="P25" s="121"/>
      <c r="Q25" s="121"/>
      <c r="R25" s="121"/>
      <c r="S25" s="121"/>
      <c r="T25" s="121"/>
      <c r="U25" s="121"/>
      <c r="V25" s="121"/>
      <c r="W25" s="121"/>
      <c r="X25" s="121"/>
      <c r="Y25" s="121"/>
      <c r="Z25" s="121"/>
      <c r="AA25" s="121"/>
      <c r="AB25" s="121"/>
      <c r="AC25" s="121"/>
      <c r="AD25" s="121"/>
      <c r="AE25" s="121"/>
      <c r="AF25" s="397"/>
      <c r="AG25" s="122" t="s">
        <v>442</v>
      </c>
      <c r="AH25" s="123"/>
      <c r="AI25" s="426"/>
      <c r="AJ25" s="426"/>
      <c r="AK25" s="412"/>
      <c r="AL25" s="124"/>
      <c r="AM25" s="124"/>
      <c r="AN25" s="125"/>
      <c r="AO25" s="126">
        <f>AN25-AM25</f>
        <v>0</v>
      </c>
      <c r="AP25" s="3"/>
      <c r="AQ25" s="127"/>
      <c r="AR25" s="128"/>
    </row>
    <row r="26" spans="1:44" s="82" customFormat="1" ht="12" customHeight="1" x14ac:dyDescent="0.2">
      <c r="A26" s="131" t="s">
        <v>410</v>
      </c>
      <c r="B26" s="84" t="s">
        <v>256</v>
      </c>
      <c r="C26" s="390">
        <v>1610998508531</v>
      </c>
      <c r="D26" s="132">
        <v>24</v>
      </c>
      <c r="E26" s="133">
        <v>71</v>
      </c>
      <c r="F26" s="133">
        <v>135</v>
      </c>
      <c r="G26" s="335">
        <v>1</v>
      </c>
      <c r="H26" s="365"/>
      <c r="I26" s="383" t="e">
        <f>AP27</f>
        <v>#REF!</v>
      </c>
      <c r="J26" s="392">
        <f>SUMPRODUCT(PUISSANCE,K26:AE26)/1000</f>
        <v>9.6530000000000005</v>
      </c>
      <c r="K26" s="134">
        <v>0</v>
      </c>
      <c r="L26" s="134">
        <v>0</v>
      </c>
      <c r="M26" s="134">
        <v>0</v>
      </c>
      <c r="N26" s="134">
        <v>0</v>
      </c>
      <c r="O26" s="134">
        <v>0</v>
      </c>
      <c r="P26" s="134">
        <v>47</v>
      </c>
      <c r="Q26" s="134">
        <v>13</v>
      </c>
      <c r="R26" s="134">
        <v>0</v>
      </c>
      <c r="S26" s="134">
        <v>0</v>
      </c>
      <c r="T26" s="134"/>
      <c r="U26" s="134">
        <v>0</v>
      </c>
      <c r="V26" s="134">
        <v>0</v>
      </c>
      <c r="W26" s="134">
        <v>0</v>
      </c>
      <c r="X26" s="134">
        <v>9</v>
      </c>
      <c r="Y26" s="134">
        <v>6</v>
      </c>
      <c r="Z26" s="134">
        <v>16</v>
      </c>
      <c r="AA26" s="134">
        <v>0</v>
      </c>
      <c r="AB26" s="134">
        <v>0</v>
      </c>
      <c r="AC26" s="134">
        <v>0</v>
      </c>
      <c r="AD26" s="134">
        <v>0</v>
      </c>
      <c r="AE26" s="134">
        <v>0</v>
      </c>
      <c r="AF26" s="394"/>
      <c r="AG26" s="8" t="s">
        <v>462</v>
      </c>
      <c r="AH26" s="90"/>
      <c r="AI26" s="422"/>
      <c r="AJ26" s="422"/>
      <c r="AK26" s="410"/>
      <c r="AL26" s="76" t="s">
        <v>424</v>
      </c>
      <c r="AM26" s="76">
        <v>84750</v>
      </c>
      <c r="AN26" s="77">
        <v>21223</v>
      </c>
      <c r="AO26" s="78">
        <f>IF(AN26&lt;AM26,100000-AM26+AN26,AN26-AM26)</f>
        <v>36473</v>
      </c>
      <c r="AP26" s="79">
        <f>AO26+AO27</f>
        <v>36473</v>
      </c>
      <c r="AQ26" s="80">
        <f>F26/10*$AQ$4*DAYS360(AM29,AN29)/360</f>
        <v>0</v>
      </c>
      <c r="AR26" s="81" t="e">
        <f>F26/10*AP28*$AR$4</f>
        <v>#REF!</v>
      </c>
    </row>
    <row r="27" spans="1:44" s="82" customFormat="1" ht="12" customHeight="1" x14ac:dyDescent="0.2">
      <c r="A27" s="83"/>
      <c r="B27" s="84" t="s">
        <v>37</v>
      </c>
      <c r="C27" s="387"/>
      <c r="D27" s="85"/>
      <c r="E27" s="86"/>
      <c r="F27" s="87"/>
      <c r="G27" s="332"/>
      <c r="H27" s="361"/>
      <c r="I27" s="88"/>
      <c r="J27" s="88"/>
      <c r="K27" s="89"/>
      <c r="L27" s="89"/>
      <c r="M27" s="89"/>
      <c r="N27" s="89"/>
      <c r="O27" s="89"/>
      <c r="P27" s="89"/>
      <c r="Q27" s="89"/>
      <c r="R27" s="89"/>
      <c r="S27" s="89"/>
      <c r="T27" s="89"/>
      <c r="U27" s="89"/>
      <c r="V27" s="89"/>
      <c r="W27" s="89"/>
      <c r="X27" s="89"/>
      <c r="Y27" s="89"/>
      <c r="Z27" s="89"/>
      <c r="AA27" s="89"/>
      <c r="AB27" s="89"/>
      <c r="AC27" s="89"/>
      <c r="AD27" s="89"/>
      <c r="AE27" s="89"/>
      <c r="AF27" s="394"/>
      <c r="AG27" s="8" t="s">
        <v>463</v>
      </c>
      <c r="AH27" s="90"/>
      <c r="AI27" s="422"/>
      <c r="AJ27" s="422"/>
      <c r="AK27" s="411"/>
      <c r="AL27" s="91" t="s">
        <v>425</v>
      </c>
      <c r="AM27" s="91"/>
      <c r="AN27" s="92"/>
      <c r="AO27" s="93">
        <f>IF(AN27&lt;AM27,100000-AM27+AN27,AN27-AM27)</f>
        <v>0</v>
      </c>
      <c r="AP27" s="94" t="e">
        <f>IF(AP28=0,0,AP26/AP28)</f>
        <v>#REF!</v>
      </c>
      <c r="AQ27" s="95"/>
      <c r="AR27" s="96"/>
    </row>
    <row r="28" spans="1:44" s="82" customFormat="1" ht="12" customHeight="1" x14ac:dyDescent="0.2">
      <c r="A28" s="83"/>
      <c r="B28" s="84" t="s">
        <v>38</v>
      </c>
      <c r="C28" s="387"/>
      <c r="D28" s="85"/>
      <c r="E28" s="86"/>
      <c r="F28" s="87"/>
      <c r="G28" s="332"/>
      <c r="H28" s="361"/>
      <c r="I28" s="88"/>
      <c r="J28" s="88"/>
      <c r="K28" s="97"/>
      <c r="L28" s="97"/>
      <c r="M28" s="97"/>
      <c r="N28" s="97"/>
      <c r="O28" s="97"/>
      <c r="P28" s="97"/>
      <c r="Q28" s="97"/>
      <c r="R28" s="97"/>
      <c r="S28" s="97"/>
      <c r="T28" s="97"/>
      <c r="U28" s="97"/>
      <c r="V28" s="97"/>
      <c r="W28" s="97"/>
      <c r="X28" s="97"/>
      <c r="Y28" s="97"/>
      <c r="Z28" s="97"/>
      <c r="AA28" s="97"/>
      <c r="AB28" s="97"/>
      <c r="AC28" s="97"/>
      <c r="AD28" s="97"/>
      <c r="AE28" s="97"/>
      <c r="AF28" s="395"/>
      <c r="AG28" s="8" t="s">
        <v>464</v>
      </c>
      <c r="AH28" s="90"/>
      <c r="AI28" s="425"/>
      <c r="AJ28" s="425"/>
      <c r="AK28" s="411"/>
      <c r="AL28" s="98" t="s">
        <v>461</v>
      </c>
      <c r="AM28" s="98">
        <v>41668</v>
      </c>
      <c r="AN28" s="99">
        <v>42009</v>
      </c>
      <c r="AO28" s="100">
        <f>AN28-AM28</f>
        <v>341</v>
      </c>
      <c r="AP28" s="101" t="e">
        <f>durée_année*(YEAR(AN28)-YEAR(AM28))-INDEX(temps,DAY(AM28),MONTH(AM28))+INDEX(temps,DAY(AN28),MONTH(AN28))</f>
        <v>#REF!</v>
      </c>
      <c r="AQ28" s="95"/>
      <c r="AR28" s="96"/>
    </row>
    <row r="29" spans="1:44" s="82" customFormat="1" ht="12" customHeight="1" x14ac:dyDescent="0.2">
      <c r="A29" s="102"/>
      <c r="B29" s="103"/>
      <c r="C29" s="388"/>
      <c r="D29" s="104"/>
      <c r="E29" s="105"/>
      <c r="F29" s="106"/>
      <c r="G29" s="333"/>
      <c r="H29" s="362"/>
      <c r="I29" s="107"/>
      <c r="J29" s="107"/>
      <c r="K29" s="108"/>
      <c r="L29" s="108"/>
      <c r="M29" s="108"/>
      <c r="N29" s="108"/>
      <c r="O29" s="108"/>
      <c r="P29" s="108"/>
      <c r="Q29" s="108"/>
      <c r="R29" s="108"/>
      <c r="S29" s="108"/>
      <c r="T29" s="108"/>
      <c r="U29" s="108"/>
      <c r="V29" s="108"/>
      <c r="W29" s="108"/>
      <c r="X29" s="108"/>
      <c r="Y29" s="108"/>
      <c r="Z29" s="108"/>
      <c r="AA29" s="108"/>
      <c r="AB29" s="108"/>
      <c r="AC29" s="108"/>
      <c r="AD29" s="108"/>
      <c r="AE29" s="108"/>
      <c r="AF29" s="396"/>
      <c r="AG29" s="109" t="s">
        <v>426</v>
      </c>
      <c r="AH29" s="110"/>
      <c r="AI29" s="424"/>
      <c r="AJ29" s="424"/>
      <c r="AK29" s="411"/>
      <c r="AL29" s="111" t="s">
        <v>9</v>
      </c>
      <c r="AM29" s="111"/>
      <c r="AN29" s="112"/>
      <c r="AO29" s="113">
        <f>AN29-AM29</f>
        <v>0</v>
      </c>
      <c r="AP29" s="114"/>
      <c r="AQ29" s="95"/>
      <c r="AR29" s="96"/>
    </row>
    <row r="30" spans="1:44" s="82" customFormat="1" ht="12" customHeight="1" thickBot="1" x14ac:dyDescent="0.25">
      <c r="A30" s="115"/>
      <c r="B30" s="116"/>
      <c r="C30" s="389"/>
      <c r="D30" s="117"/>
      <c r="E30" s="118"/>
      <c r="F30" s="119"/>
      <c r="G30" s="334"/>
      <c r="H30" s="363"/>
      <c r="I30" s="120"/>
      <c r="J30" s="120"/>
      <c r="K30" s="121"/>
      <c r="L30" s="121"/>
      <c r="M30" s="121"/>
      <c r="N30" s="121"/>
      <c r="O30" s="121"/>
      <c r="P30" s="121"/>
      <c r="Q30" s="121"/>
      <c r="R30" s="121"/>
      <c r="S30" s="121"/>
      <c r="T30" s="121"/>
      <c r="U30" s="121"/>
      <c r="V30" s="121"/>
      <c r="W30" s="121"/>
      <c r="X30" s="121"/>
      <c r="Y30" s="121"/>
      <c r="Z30" s="121"/>
      <c r="AA30" s="121"/>
      <c r="AB30" s="121"/>
      <c r="AC30" s="121"/>
      <c r="AD30" s="121"/>
      <c r="AE30" s="121"/>
      <c r="AF30" s="397"/>
      <c r="AG30" s="122" t="s">
        <v>442</v>
      </c>
      <c r="AH30" s="123"/>
      <c r="AI30" s="426"/>
      <c r="AJ30" s="426"/>
      <c r="AK30" s="412"/>
      <c r="AL30" s="124"/>
      <c r="AM30" s="124"/>
      <c r="AN30" s="125"/>
      <c r="AO30" s="126">
        <f>AN30-AM30</f>
        <v>0</v>
      </c>
      <c r="AP30" s="3"/>
      <c r="AQ30" s="127"/>
      <c r="AR30" s="128"/>
    </row>
    <row r="31" spans="1:44" s="82" customFormat="1" ht="12" customHeight="1" x14ac:dyDescent="0.2">
      <c r="A31" s="131" t="s">
        <v>348</v>
      </c>
      <c r="B31" s="84" t="s">
        <v>205</v>
      </c>
      <c r="C31" s="390">
        <v>1661505024250</v>
      </c>
      <c r="D31" s="132">
        <v>44</v>
      </c>
      <c r="E31" s="133">
        <v>94</v>
      </c>
      <c r="F31" s="133">
        <v>53</v>
      </c>
      <c r="G31" s="335">
        <v>1</v>
      </c>
      <c r="H31" s="365"/>
      <c r="I31" s="383" t="e">
        <f>AP32</f>
        <v>#REF!</v>
      </c>
      <c r="J31" s="392">
        <f>SUMPRODUCT(PUISSANCE,K31:AE31)/1000</f>
        <v>3.0939999999999999</v>
      </c>
      <c r="K31" s="134">
        <v>0</v>
      </c>
      <c r="L31" s="134">
        <v>2</v>
      </c>
      <c r="M31" s="134">
        <v>0</v>
      </c>
      <c r="N31" s="134">
        <v>0</v>
      </c>
      <c r="O31" s="134">
        <v>0</v>
      </c>
      <c r="P31" s="134">
        <v>0</v>
      </c>
      <c r="Q31" s="134">
        <v>0</v>
      </c>
      <c r="R31" s="134">
        <v>0</v>
      </c>
      <c r="S31" s="134">
        <v>0</v>
      </c>
      <c r="T31" s="134"/>
      <c r="U31" s="134">
        <v>0</v>
      </c>
      <c r="V31" s="134">
        <v>0</v>
      </c>
      <c r="W31" s="134">
        <v>0</v>
      </c>
      <c r="X31" s="134">
        <v>11</v>
      </c>
      <c r="Y31" s="134">
        <v>6</v>
      </c>
      <c r="Z31" s="134">
        <v>1</v>
      </c>
      <c r="AA31" s="134">
        <v>0</v>
      </c>
      <c r="AB31" s="134">
        <v>0</v>
      </c>
      <c r="AC31" s="134">
        <v>0</v>
      </c>
      <c r="AD31" s="134">
        <v>0</v>
      </c>
      <c r="AE31" s="134">
        <v>0</v>
      </c>
      <c r="AF31" s="394"/>
      <c r="AG31" s="8" t="s">
        <v>462</v>
      </c>
      <c r="AH31" s="90"/>
      <c r="AI31" s="422"/>
      <c r="AJ31" s="422"/>
      <c r="AK31" s="410"/>
      <c r="AL31" s="76" t="s">
        <v>424</v>
      </c>
      <c r="AM31" s="76">
        <v>31490</v>
      </c>
      <c r="AN31" s="77">
        <v>45884</v>
      </c>
      <c r="AO31" s="78">
        <f>IF(AN31&lt;AM31,100000-AM31+AN31,AN31-AM31)</f>
        <v>14394</v>
      </c>
      <c r="AP31" s="79">
        <f>AO31+AO32</f>
        <v>14394</v>
      </c>
      <c r="AQ31" s="80">
        <f>F31/10*$AQ$4*DAYS360(AM34,AN34)/360</f>
        <v>0</v>
      </c>
      <c r="AR31" s="81" t="e">
        <f>F31/10*AP33*$AR$4</f>
        <v>#REF!</v>
      </c>
    </row>
    <row r="32" spans="1:44" s="82" customFormat="1" ht="12" customHeight="1" x14ac:dyDescent="0.2">
      <c r="A32" s="83"/>
      <c r="B32" s="84" t="s">
        <v>88</v>
      </c>
      <c r="C32" s="387"/>
      <c r="D32" s="85"/>
      <c r="E32" s="86"/>
      <c r="F32" s="87"/>
      <c r="G32" s="332"/>
      <c r="H32" s="361"/>
      <c r="I32" s="88"/>
      <c r="J32" s="88"/>
      <c r="K32" s="89"/>
      <c r="L32" s="89"/>
      <c r="M32" s="89"/>
      <c r="N32" s="89"/>
      <c r="O32" s="89"/>
      <c r="P32" s="89"/>
      <c r="Q32" s="89"/>
      <c r="R32" s="89"/>
      <c r="S32" s="89"/>
      <c r="T32" s="89"/>
      <c r="U32" s="89"/>
      <c r="V32" s="89"/>
      <c r="W32" s="89"/>
      <c r="X32" s="89"/>
      <c r="Y32" s="89"/>
      <c r="Z32" s="89"/>
      <c r="AA32" s="89"/>
      <c r="AB32" s="89"/>
      <c r="AC32" s="89"/>
      <c r="AD32" s="89"/>
      <c r="AE32" s="89"/>
      <c r="AF32" s="394"/>
      <c r="AG32" s="8" t="s">
        <v>463</v>
      </c>
      <c r="AH32" s="90"/>
      <c r="AI32" s="422"/>
      <c r="AJ32" s="422"/>
      <c r="AK32" s="411"/>
      <c r="AL32" s="91" t="s">
        <v>425</v>
      </c>
      <c r="AM32" s="91"/>
      <c r="AN32" s="92"/>
      <c r="AO32" s="93">
        <f>IF(AN32&lt;AM32,100000-AM32+AN32,AN32-AM32)</f>
        <v>0</v>
      </c>
      <c r="AP32" s="94" t="e">
        <f>IF(AP33=0,0,AP31/AP33)</f>
        <v>#REF!</v>
      </c>
      <c r="AQ32" s="95"/>
      <c r="AR32" s="96"/>
    </row>
    <row r="33" spans="1:44" s="82" customFormat="1" ht="12" customHeight="1" x14ac:dyDescent="0.2">
      <c r="A33" s="83"/>
      <c r="B33" s="84" t="s">
        <v>89</v>
      </c>
      <c r="C33" s="387"/>
      <c r="D33" s="85"/>
      <c r="E33" s="86"/>
      <c r="F33" s="87"/>
      <c r="G33" s="332"/>
      <c r="H33" s="361"/>
      <c r="I33" s="88"/>
      <c r="J33" s="88"/>
      <c r="K33" s="97"/>
      <c r="L33" s="97"/>
      <c r="M33" s="97"/>
      <c r="N33" s="97"/>
      <c r="O33" s="97"/>
      <c r="P33" s="97"/>
      <c r="Q33" s="97"/>
      <c r="R33" s="97"/>
      <c r="S33" s="97"/>
      <c r="T33" s="97"/>
      <c r="U33" s="97"/>
      <c r="V33" s="97"/>
      <c r="W33" s="97"/>
      <c r="X33" s="97"/>
      <c r="Y33" s="97"/>
      <c r="Z33" s="97"/>
      <c r="AA33" s="97"/>
      <c r="AB33" s="97"/>
      <c r="AC33" s="97"/>
      <c r="AD33" s="97"/>
      <c r="AE33" s="97"/>
      <c r="AF33" s="395"/>
      <c r="AG33" s="8" t="s">
        <v>464</v>
      </c>
      <c r="AH33" s="90"/>
      <c r="AI33" s="425"/>
      <c r="AJ33" s="425"/>
      <c r="AK33" s="411"/>
      <c r="AL33" s="98" t="s">
        <v>461</v>
      </c>
      <c r="AM33" s="98">
        <v>41669</v>
      </c>
      <c r="AN33" s="99">
        <v>42009</v>
      </c>
      <c r="AO33" s="100">
        <f>AN33-AM33</f>
        <v>340</v>
      </c>
      <c r="AP33" s="101" t="e">
        <f>durée_année*(YEAR(AN33)-YEAR(AM33))-INDEX(temps,DAY(AM33),MONTH(AM33))+INDEX(temps,DAY(AN33),MONTH(AN33))</f>
        <v>#REF!</v>
      </c>
      <c r="AQ33" s="95"/>
      <c r="AR33" s="96"/>
    </row>
    <row r="34" spans="1:44" s="82" customFormat="1" ht="12" customHeight="1" x14ac:dyDescent="0.2">
      <c r="A34" s="102"/>
      <c r="B34" s="103"/>
      <c r="C34" s="388"/>
      <c r="D34" s="104"/>
      <c r="E34" s="105"/>
      <c r="F34" s="106"/>
      <c r="G34" s="333"/>
      <c r="H34" s="362"/>
      <c r="I34" s="107"/>
      <c r="J34" s="107"/>
      <c r="K34" s="108"/>
      <c r="L34" s="108"/>
      <c r="M34" s="108"/>
      <c r="N34" s="108"/>
      <c r="O34" s="108"/>
      <c r="P34" s="108"/>
      <c r="Q34" s="108"/>
      <c r="R34" s="108"/>
      <c r="S34" s="108"/>
      <c r="T34" s="108"/>
      <c r="U34" s="108"/>
      <c r="V34" s="108"/>
      <c r="W34" s="108"/>
      <c r="X34" s="108"/>
      <c r="Y34" s="108"/>
      <c r="Z34" s="108"/>
      <c r="AA34" s="108"/>
      <c r="AB34" s="108"/>
      <c r="AC34" s="108"/>
      <c r="AD34" s="108"/>
      <c r="AE34" s="108"/>
      <c r="AF34" s="396"/>
      <c r="AG34" s="109" t="s">
        <v>426</v>
      </c>
      <c r="AH34" s="110"/>
      <c r="AI34" s="424"/>
      <c r="AJ34" s="424"/>
      <c r="AK34" s="411"/>
      <c r="AL34" s="111" t="s">
        <v>9</v>
      </c>
      <c r="AM34" s="111"/>
      <c r="AN34" s="112"/>
      <c r="AO34" s="113">
        <f>AN34-AM34</f>
        <v>0</v>
      </c>
      <c r="AP34" s="114"/>
      <c r="AQ34" s="95"/>
      <c r="AR34" s="96"/>
    </row>
    <row r="35" spans="1:44" s="82" customFormat="1" ht="12" customHeight="1" thickBot="1" x14ac:dyDescent="0.25">
      <c r="A35" s="115"/>
      <c r="B35" s="116"/>
      <c r="C35" s="389"/>
      <c r="D35" s="117"/>
      <c r="E35" s="118"/>
      <c r="F35" s="119"/>
      <c r="G35" s="334"/>
      <c r="H35" s="363"/>
      <c r="I35" s="120"/>
      <c r="J35" s="120"/>
      <c r="K35" s="121"/>
      <c r="L35" s="121"/>
      <c r="M35" s="121"/>
      <c r="N35" s="121"/>
      <c r="O35" s="121"/>
      <c r="P35" s="121"/>
      <c r="Q35" s="121"/>
      <c r="R35" s="121"/>
      <c r="S35" s="121"/>
      <c r="T35" s="121"/>
      <c r="U35" s="121"/>
      <c r="V35" s="121"/>
      <c r="W35" s="121"/>
      <c r="X35" s="121"/>
      <c r="Y35" s="121"/>
      <c r="Z35" s="121"/>
      <c r="AA35" s="121"/>
      <c r="AB35" s="121"/>
      <c r="AC35" s="121"/>
      <c r="AD35" s="121"/>
      <c r="AE35" s="121"/>
      <c r="AF35" s="397"/>
      <c r="AG35" s="122" t="s">
        <v>442</v>
      </c>
      <c r="AH35" s="123"/>
      <c r="AI35" s="426"/>
      <c r="AJ35" s="426"/>
      <c r="AK35" s="412"/>
      <c r="AL35" s="124"/>
      <c r="AM35" s="124"/>
      <c r="AN35" s="125"/>
      <c r="AO35" s="126">
        <f>AN35-AM35</f>
        <v>0</v>
      </c>
      <c r="AP35" s="3"/>
      <c r="AQ35" s="127"/>
      <c r="AR35" s="128"/>
    </row>
    <row r="36" spans="1:44" s="82" customFormat="1" ht="12" customHeight="1" x14ac:dyDescent="0.2">
      <c r="A36" s="131" t="s">
        <v>405</v>
      </c>
      <c r="B36" s="84" t="s">
        <v>263</v>
      </c>
      <c r="C36" s="390">
        <v>1696237314267</v>
      </c>
      <c r="D36" s="132">
        <v>63</v>
      </c>
      <c r="E36" s="133">
        <v>71</v>
      </c>
      <c r="F36" s="133">
        <v>4</v>
      </c>
      <c r="G36" s="335">
        <v>1</v>
      </c>
      <c r="H36" s="365"/>
      <c r="I36" s="383" t="e">
        <f>AP37</f>
        <v>#REF!</v>
      </c>
      <c r="J36" s="392">
        <f>SUMPRODUCT(PUISSANCE,K36:AE36)/1000</f>
        <v>0.42</v>
      </c>
      <c r="K36" s="134">
        <v>3</v>
      </c>
      <c r="L36" s="134">
        <v>0</v>
      </c>
      <c r="M36" s="134">
        <v>0</v>
      </c>
      <c r="N36" s="134">
        <v>0</v>
      </c>
      <c r="O36" s="134">
        <v>0</v>
      </c>
      <c r="P36" s="134">
        <v>0</v>
      </c>
      <c r="Q36" s="134">
        <v>0</v>
      </c>
      <c r="R36" s="134">
        <v>0</v>
      </c>
      <c r="S36" s="134">
        <v>0</v>
      </c>
      <c r="T36" s="134"/>
      <c r="U36" s="134">
        <v>0</v>
      </c>
      <c r="V36" s="134">
        <v>0</v>
      </c>
      <c r="W36" s="134">
        <v>0</v>
      </c>
      <c r="X36" s="134">
        <v>0</v>
      </c>
      <c r="Y36" s="134">
        <v>0</v>
      </c>
      <c r="Z36" s="134">
        <v>0</v>
      </c>
      <c r="AA36" s="134">
        <v>0</v>
      </c>
      <c r="AB36" s="134">
        <v>0</v>
      </c>
      <c r="AC36" s="134">
        <v>0</v>
      </c>
      <c r="AD36" s="134">
        <v>0</v>
      </c>
      <c r="AE36" s="134">
        <v>0</v>
      </c>
      <c r="AF36" s="394"/>
      <c r="AG36" s="8" t="s">
        <v>462</v>
      </c>
      <c r="AH36" s="90"/>
      <c r="AI36" s="422"/>
      <c r="AJ36" s="422"/>
      <c r="AK36" s="410"/>
      <c r="AL36" s="76" t="s">
        <v>424</v>
      </c>
      <c r="AM36" s="76">
        <v>58546</v>
      </c>
      <c r="AN36" s="77">
        <v>60421</v>
      </c>
      <c r="AO36" s="78">
        <f>IF(AN36&lt;AM36,100000-AM36+AN36,AN36-AM36)</f>
        <v>1875</v>
      </c>
      <c r="AP36" s="79">
        <f>AO36+AO37</f>
        <v>1875</v>
      </c>
      <c r="AQ36" s="80">
        <f>F36/10*$AQ$4*DAYS360(AM39,AN39)/360</f>
        <v>0</v>
      </c>
      <c r="AR36" s="81" t="e">
        <f>F36/10*AP38*$AR$4</f>
        <v>#REF!</v>
      </c>
    </row>
    <row r="37" spans="1:44" s="82" customFormat="1" ht="12" customHeight="1" x14ac:dyDescent="0.2">
      <c r="A37" s="83"/>
      <c r="B37" s="84" t="s">
        <v>264</v>
      </c>
      <c r="C37" s="387"/>
      <c r="D37" s="85"/>
      <c r="E37" s="86"/>
      <c r="F37" s="87"/>
      <c r="G37" s="332"/>
      <c r="H37" s="361"/>
      <c r="I37" s="88"/>
      <c r="J37" s="88"/>
      <c r="K37" s="89"/>
      <c r="L37" s="89"/>
      <c r="M37" s="89"/>
      <c r="N37" s="89"/>
      <c r="O37" s="89"/>
      <c r="P37" s="89"/>
      <c r="Q37" s="89"/>
      <c r="R37" s="89"/>
      <c r="S37" s="89"/>
      <c r="T37" s="89"/>
      <c r="U37" s="89"/>
      <c r="V37" s="89"/>
      <c r="W37" s="89"/>
      <c r="X37" s="89"/>
      <c r="Y37" s="89"/>
      <c r="Z37" s="89"/>
      <c r="AA37" s="89"/>
      <c r="AB37" s="89"/>
      <c r="AC37" s="89"/>
      <c r="AD37" s="89"/>
      <c r="AE37" s="89"/>
      <c r="AF37" s="394"/>
      <c r="AG37" s="8" t="s">
        <v>463</v>
      </c>
      <c r="AH37" s="90"/>
      <c r="AI37" s="422"/>
      <c r="AJ37" s="422"/>
      <c r="AK37" s="411"/>
      <c r="AL37" s="91" t="s">
        <v>425</v>
      </c>
      <c r="AM37" s="91"/>
      <c r="AN37" s="92"/>
      <c r="AO37" s="93">
        <f>IF(AN37&lt;AM37,100000-AM37+AN37,AN37-AM37)</f>
        <v>0</v>
      </c>
      <c r="AP37" s="94" t="e">
        <f>IF(AP38=0,0,AP36/AP38)</f>
        <v>#REF!</v>
      </c>
      <c r="AQ37" s="95"/>
      <c r="AR37" s="96"/>
    </row>
    <row r="38" spans="1:44" s="82" customFormat="1" ht="12" customHeight="1" x14ac:dyDescent="0.2">
      <c r="A38" s="83"/>
      <c r="B38" s="84" t="s">
        <v>28</v>
      </c>
      <c r="C38" s="387"/>
      <c r="D38" s="85"/>
      <c r="E38" s="86"/>
      <c r="F38" s="87"/>
      <c r="G38" s="332"/>
      <c r="H38" s="361"/>
      <c r="I38" s="88"/>
      <c r="J38" s="88"/>
      <c r="K38" s="97"/>
      <c r="L38" s="97"/>
      <c r="M38" s="97"/>
      <c r="N38" s="97"/>
      <c r="O38" s="97"/>
      <c r="P38" s="97"/>
      <c r="Q38" s="97"/>
      <c r="R38" s="97"/>
      <c r="S38" s="97"/>
      <c r="T38" s="97"/>
      <c r="U38" s="97"/>
      <c r="V38" s="97"/>
      <c r="W38" s="97"/>
      <c r="X38" s="97"/>
      <c r="Y38" s="97"/>
      <c r="Z38" s="97"/>
      <c r="AA38" s="97"/>
      <c r="AB38" s="97"/>
      <c r="AC38" s="97"/>
      <c r="AD38" s="97"/>
      <c r="AE38" s="97"/>
      <c r="AF38" s="395"/>
      <c r="AG38" s="8" t="s">
        <v>464</v>
      </c>
      <c r="AH38" s="90"/>
      <c r="AI38" s="425"/>
      <c r="AJ38" s="425"/>
      <c r="AK38" s="411"/>
      <c r="AL38" s="98" t="s">
        <v>461</v>
      </c>
      <c r="AM38" s="98">
        <v>41669</v>
      </c>
      <c r="AN38" s="99">
        <v>42012</v>
      </c>
      <c r="AO38" s="100">
        <f>AN38-AM38</f>
        <v>343</v>
      </c>
      <c r="AP38" s="101" t="e">
        <f>durée_année*(YEAR(AN38)-YEAR(AM38))-INDEX(temps,DAY(AM38),MONTH(AM38))+INDEX(temps,DAY(AN38),MONTH(AN38))</f>
        <v>#REF!</v>
      </c>
      <c r="AQ38" s="95"/>
      <c r="AR38" s="96"/>
    </row>
    <row r="39" spans="1:44" s="82" customFormat="1" ht="12" customHeight="1" x14ac:dyDescent="0.2">
      <c r="A39" s="102"/>
      <c r="B39" s="103"/>
      <c r="C39" s="388"/>
      <c r="D39" s="104"/>
      <c r="E39" s="105"/>
      <c r="F39" s="106"/>
      <c r="G39" s="333"/>
      <c r="H39" s="362"/>
      <c r="I39" s="107"/>
      <c r="J39" s="107"/>
      <c r="K39" s="108"/>
      <c r="L39" s="108"/>
      <c r="M39" s="108"/>
      <c r="N39" s="108"/>
      <c r="O39" s="108"/>
      <c r="P39" s="108"/>
      <c r="Q39" s="108"/>
      <c r="R39" s="108"/>
      <c r="S39" s="108"/>
      <c r="T39" s="108"/>
      <c r="U39" s="108"/>
      <c r="V39" s="108"/>
      <c r="W39" s="108"/>
      <c r="X39" s="108"/>
      <c r="Y39" s="108"/>
      <c r="Z39" s="108"/>
      <c r="AA39" s="108"/>
      <c r="AB39" s="108"/>
      <c r="AC39" s="108"/>
      <c r="AD39" s="108"/>
      <c r="AE39" s="108"/>
      <c r="AF39" s="396"/>
      <c r="AG39" s="109" t="s">
        <v>426</v>
      </c>
      <c r="AH39" s="110"/>
      <c r="AI39" s="424"/>
      <c r="AJ39" s="424"/>
      <c r="AK39" s="411"/>
      <c r="AL39" s="111" t="s">
        <v>9</v>
      </c>
      <c r="AM39" s="111"/>
      <c r="AN39" s="112"/>
      <c r="AO39" s="113">
        <f>AN39-AM39</f>
        <v>0</v>
      </c>
      <c r="AP39" s="114"/>
      <c r="AQ39" s="95"/>
      <c r="AR39" s="96"/>
    </row>
    <row r="40" spans="1:44" s="82" customFormat="1" ht="12" customHeight="1" thickBot="1" x14ac:dyDescent="0.25">
      <c r="A40" s="115"/>
      <c r="B40" s="116"/>
      <c r="C40" s="389"/>
      <c r="D40" s="117"/>
      <c r="E40" s="118"/>
      <c r="F40" s="119"/>
      <c r="G40" s="334"/>
      <c r="H40" s="363"/>
      <c r="I40" s="120"/>
      <c r="J40" s="120"/>
      <c r="K40" s="121"/>
      <c r="L40" s="121"/>
      <c r="M40" s="121"/>
      <c r="N40" s="121"/>
      <c r="O40" s="121"/>
      <c r="P40" s="121"/>
      <c r="Q40" s="121"/>
      <c r="R40" s="121"/>
      <c r="S40" s="121"/>
      <c r="T40" s="121"/>
      <c r="U40" s="121"/>
      <c r="V40" s="121"/>
      <c r="W40" s="121"/>
      <c r="X40" s="121"/>
      <c r="Y40" s="121"/>
      <c r="Z40" s="121"/>
      <c r="AA40" s="121"/>
      <c r="AB40" s="121"/>
      <c r="AC40" s="121"/>
      <c r="AD40" s="121"/>
      <c r="AE40" s="121"/>
      <c r="AF40" s="397"/>
      <c r="AG40" s="122" t="s">
        <v>442</v>
      </c>
      <c r="AH40" s="123"/>
      <c r="AI40" s="426"/>
      <c r="AJ40" s="426"/>
      <c r="AK40" s="412"/>
      <c r="AL40" s="124"/>
      <c r="AM40" s="124"/>
      <c r="AN40" s="125"/>
      <c r="AO40" s="126">
        <f>AN40-AM40</f>
        <v>0</v>
      </c>
      <c r="AP40" s="3"/>
      <c r="AQ40" s="127"/>
      <c r="AR40" s="128"/>
    </row>
    <row r="41" spans="1:44" s="82" customFormat="1" ht="12" customHeight="1" x14ac:dyDescent="0.2">
      <c r="A41" s="131" t="s">
        <v>345</v>
      </c>
      <c r="B41" s="84" t="s">
        <v>201</v>
      </c>
      <c r="C41" s="390">
        <v>1619247436711</v>
      </c>
      <c r="D41" s="132">
        <v>82</v>
      </c>
      <c r="E41" s="133">
        <v>71</v>
      </c>
      <c r="F41" s="133">
        <v>24</v>
      </c>
      <c r="G41" s="335">
        <v>1</v>
      </c>
      <c r="H41" s="365"/>
      <c r="I41" s="383" t="e">
        <f>AP42</f>
        <v>#REF!</v>
      </c>
      <c r="J41" s="392">
        <f>SUMPRODUCT(PUISSANCE,K41:AE41)/1000</f>
        <v>2.218</v>
      </c>
      <c r="K41" s="134">
        <v>0</v>
      </c>
      <c r="L41" s="134">
        <v>0</v>
      </c>
      <c r="M41" s="134">
        <v>0</v>
      </c>
      <c r="N41" s="134">
        <v>0</v>
      </c>
      <c r="O41" s="134">
        <v>0</v>
      </c>
      <c r="P41" s="134">
        <v>0</v>
      </c>
      <c r="Q41" s="134">
        <v>12</v>
      </c>
      <c r="R41" s="134">
        <v>0</v>
      </c>
      <c r="S41" s="134">
        <v>0</v>
      </c>
      <c r="T41" s="134"/>
      <c r="U41" s="134">
        <v>0</v>
      </c>
      <c r="V41" s="134">
        <v>0</v>
      </c>
      <c r="W41" s="134">
        <v>0</v>
      </c>
      <c r="X41" s="134">
        <v>0</v>
      </c>
      <c r="Y41" s="134">
        <v>5</v>
      </c>
      <c r="Z41" s="134">
        <v>0</v>
      </c>
      <c r="AA41" s="134">
        <v>0</v>
      </c>
      <c r="AB41" s="134">
        <v>0</v>
      </c>
      <c r="AC41" s="134">
        <v>0</v>
      </c>
      <c r="AD41" s="134">
        <v>0</v>
      </c>
      <c r="AE41" s="134">
        <v>0</v>
      </c>
      <c r="AF41" s="394"/>
      <c r="AG41" s="8" t="s">
        <v>462</v>
      </c>
      <c r="AH41" s="90"/>
      <c r="AI41" s="422"/>
      <c r="AJ41" s="422"/>
      <c r="AK41" s="410"/>
      <c r="AL41" s="76" t="s">
        <v>424</v>
      </c>
      <c r="AM41" s="76">
        <v>34114</v>
      </c>
      <c r="AN41" s="77">
        <v>42229</v>
      </c>
      <c r="AO41" s="78">
        <f>IF(AN41&lt;AM41,100000-AM41+AN41,AN41-AM41)</f>
        <v>8115</v>
      </c>
      <c r="AP41" s="79">
        <f>AO41+AO42</f>
        <v>8115</v>
      </c>
      <c r="AQ41" s="80">
        <f>F41/10*$AQ$4*DAYS360(AM44,AN44)/360</f>
        <v>0</v>
      </c>
      <c r="AR41" s="81" t="e">
        <f>F41/10*AP43*$AR$4</f>
        <v>#REF!</v>
      </c>
    </row>
    <row r="42" spans="1:44" s="82" customFormat="1" ht="12" customHeight="1" x14ac:dyDescent="0.2">
      <c r="A42" s="83"/>
      <c r="B42" s="84" t="s">
        <v>85</v>
      </c>
      <c r="C42" s="387"/>
      <c r="D42" s="85"/>
      <c r="E42" s="86"/>
      <c r="F42" s="87"/>
      <c r="G42" s="332"/>
      <c r="H42" s="361"/>
      <c r="I42" s="88"/>
      <c r="J42" s="88"/>
      <c r="K42" s="89"/>
      <c r="L42" s="89"/>
      <c r="M42" s="89"/>
      <c r="N42" s="89"/>
      <c r="O42" s="89"/>
      <c r="P42" s="89"/>
      <c r="Q42" s="89"/>
      <c r="R42" s="89"/>
      <c r="S42" s="89"/>
      <c r="T42" s="89"/>
      <c r="U42" s="89"/>
      <c r="V42" s="89"/>
      <c r="W42" s="89"/>
      <c r="X42" s="89"/>
      <c r="Y42" s="89"/>
      <c r="Z42" s="89"/>
      <c r="AA42" s="89"/>
      <c r="AB42" s="89"/>
      <c r="AC42" s="89"/>
      <c r="AD42" s="89"/>
      <c r="AE42" s="89"/>
      <c r="AF42" s="394"/>
      <c r="AG42" s="8" t="s">
        <v>463</v>
      </c>
      <c r="AH42" s="90"/>
      <c r="AI42" s="422"/>
      <c r="AJ42" s="422"/>
      <c r="AK42" s="411"/>
      <c r="AL42" s="91" t="s">
        <v>425</v>
      </c>
      <c r="AM42" s="91"/>
      <c r="AN42" s="92"/>
      <c r="AO42" s="93">
        <f>IF(AN42&lt;AM42,100000-AM42+AN42,AN42-AM42)</f>
        <v>0</v>
      </c>
      <c r="AP42" s="94" t="e">
        <f>IF(AP43=0,0,AP41/AP43)</f>
        <v>#REF!</v>
      </c>
      <c r="AQ42" s="95"/>
      <c r="AR42" s="96"/>
    </row>
    <row r="43" spans="1:44" s="82" customFormat="1" ht="12" customHeight="1" x14ac:dyDescent="0.2">
      <c r="A43" s="83"/>
      <c r="B43" s="84" t="s">
        <v>86</v>
      </c>
      <c r="C43" s="387"/>
      <c r="D43" s="85"/>
      <c r="E43" s="86"/>
      <c r="F43" s="87"/>
      <c r="G43" s="332"/>
      <c r="H43" s="361"/>
      <c r="I43" s="88"/>
      <c r="J43" s="88"/>
      <c r="K43" s="97"/>
      <c r="L43" s="97"/>
      <c r="M43" s="97"/>
      <c r="N43" s="97"/>
      <c r="O43" s="97"/>
      <c r="P43" s="97"/>
      <c r="Q43" s="97"/>
      <c r="R43" s="97"/>
      <c r="S43" s="97"/>
      <c r="T43" s="97"/>
      <c r="U43" s="97"/>
      <c r="V43" s="97"/>
      <c r="W43" s="97"/>
      <c r="X43" s="97"/>
      <c r="Y43" s="97"/>
      <c r="Z43" s="97"/>
      <c r="AA43" s="97"/>
      <c r="AB43" s="97"/>
      <c r="AC43" s="97"/>
      <c r="AD43" s="97"/>
      <c r="AE43" s="97"/>
      <c r="AF43" s="395"/>
      <c r="AG43" s="8" t="s">
        <v>464</v>
      </c>
      <c r="AH43" s="90"/>
      <c r="AI43" s="425"/>
      <c r="AJ43" s="425"/>
      <c r="AK43" s="411"/>
      <c r="AL43" s="98" t="s">
        <v>461</v>
      </c>
      <c r="AM43" s="98">
        <v>41669</v>
      </c>
      <c r="AN43" s="99">
        <v>42011</v>
      </c>
      <c r="AO43" s="100">
        <f>AN43-AM43</f>
        <v>342</v>
      </c>
      <c r="AP43" s="101" t="e">
        <f>durée_année*(YEAR(AN43)-YEAR(AM43))-INDEX(temps,DAY(AM43),MONTH(AM43))+INDEX(temps,DAY(AN43),MONTH(AN43))</f>
        <v>#REF!</v>
      </c>
      <c r="AQ43" s="95"/>
      <c r="AR43" s="96"/>
    </row>
    <row r="44" spans="1:44" s="82" customFormat="1" ht="12" customHeight="1" x14ac:dyDescent="0.2">
      <c r="A44" s="102"/>
      <c r="B44" s="103"/>
      <c r="C44" s="388"/>
      <c r="D44" s="104"/>
      <c r="E44" s="105"/>
      <c r="F44" s="106"/>
      <c r="G44" s="333"/>
      <c r="H44" s="362"/>
      <c r="I44" s="107"/>
      <c r="J44" s="107"/>
      <c r="K44" s="108"/>
      <c r="L44" s="108"/>
      <c r="M44" s="108"/>
      <c r="N44" s="108"/>
      <c r="O44" s="108"/>
      <c r="P44" s="108"/>
      <c r="Q44" s="108"/>
      <c r="R44" s="108"/>
      <c r="S44" s="108"/>
      <c r="T44" s="108"/>
      <c r="U44" s="108"/>
      <c r="V44" s="108"/>
      <c r="W44" s="108"/>
      <c r="X44" s="108"/>
      <c r="Y44" s="108"/>
      <c r="Z44" s="108"/>
      <c r="AA44" s="108"/>
      <c r="AB44" s="108"/>
      <c r="AC44" s="108"/>
      <c r="AD44" s="108"/>
      <c r="AE44" s="108"/>
      <c r="AF44" s="396"/>
      <c r="AG44" s="109" t="s">
        <v>426</v>
      </c>
      <c r="AH44" s="110"/>
      <c r="AI44" s="424"/>
      <c r="AJ44" s="424"/>
      <c r="AK44" s="411"/>
      <c r="AL44" s="111" t="s">
        <v>9</v>
      </c>
      <c r="AM44" s="111"/>
      <c r="AN44" s="112"/>
      <c r="AO44" s="113">
        <f>AN44-AM44</f>
        <v>0</v>
      </c>
      <c r="AP44" s="114"/>
      <c r="AQ44" s="95"/>
      <c r="AR44" s="96"/>
    </row>
    <row r="45" spans="1:44" s="82" customFormat="1" ht="12" customHeight="1" thickBot="1" x14ac:dyDescent="0.25">
      <c r="A45" s="115"/>
      <c r="B45" s="116"/>
      <c r="C45" s="389"/>
      <c r="D45" s="117"/>
      <c r="E45" s="118"/>
      <c r="F45" s="119"/>
      <c r="G45" s="334"/>
      <c r="H45" s="363"/>
      <c r="I45" s="120"/>
      <c r="J45" s="120"/>
      <c r="K45" s="121"/>
      <c r="L45" s="121"/>
      <c r="M45" s="121"/>
      <c r="N45" s="121"/>
      <c r="O45" s="121"/>
      <c r="P45" s="121"/>
      <c r="Q45" s="121"/>
      <c r="R45" s="121"/>
      <c r="S45" s="121"/>
      <c r="T45" s="121"/>
      <c r="U45" s="121"/>
      <c r="V45" s="121"/>
      <c r="W45" s="121"/>
      <c r="X45" s="121"/>
      <c r="Y45" s="121"/>
      <c r="Z45" s="121"/>
      <c r="AA45" s="121"/>
      <c r="AB45" s="121"/>
      <c r="AC45" s="121"/>
      <c r="AD45" s="121"/>
      <c r="AE45" s="121"/>
      <c r="AF45" s="397"/>
      <c r="AG45" s="122" t="s">
        <v>442</v>
      </c>
      <c r="AH45" s="123"/>
      <c r="AI45" s="426"/>
      <c r="AJ45" s="426"/>
      <c r="AK45" s="412"/>
      <c r="AL45" s="124"/>
      <c r="AM45" s="124"/>
      <c r="AN45" s="125"/>
      <c r="AO45" s="126">
        <f>AN45-AM45</f>
        <v>0</v>
      </c>
      <c r="AP45" s="3"/>
      <c r="AQ45" s="127"/>
      <c r="AR45" s="128"/>
    </row>
    <row r="46" spans="1:44" s="82" customFormat="1" ht="12" customHeight="1" x14ac:dyDescent="0.2">
      <c r="A46" s="131" t="s">
        <v>322</v>
      </c>
      <c r="B46" s="84" t="s">
        <v>165</v>
      </c>
      <c r="C46" s="390">
        <v>1696671440395</v>
      </c>
      <c r="D46" s="132">
        <v>107</v>
      </c>
      <c r="E46" s="133">
        <v>71</v>
      </c>
      <c r="F46" s="133">
        <v>37</v>
      </c>
      <c r="G46" s="335">
        <v>1</v>
      </c>
      <c r="H46" s="365"/>
      <c r="I46" s="383" t="e">
        <f>AP47</f>
        <v>#REF!</v>
      </c>
      <c r="J46" s="392">
        <f>SUMPRODUCT(PUISSANCE,K46:AE46)/1000</f>
        <v>3.3039999999999998</v>
      </c>
      <c r="K46" s="134">
        <v>0</v>
      </c>
      <c r="L46" s="134">
        <v>0</v>
      </c>
      <c r="M46" s="134">
        <v>0</v>
      </c>
      <c r="N46" s="134">
        <v>0</v>
      </c>
      <c r="O46" s="134">
        <v>0</v>
      </c>
      <c r="P46" s="134">
        <v>0</v>
      </c>
      <c r="Q46" s="134">
        <v>0</v>
      </c>
      <c r="R46" s="134">
        <v>0</v>
      </c>
      <c r="S46" s="134">
        <v>0</v>
      </c>
      <c r="T46" s="134"/>
      <c r="U46" s="134">
        <v>0</v>
      </c>
      <c r="V46" s="134">
        <v>0</v>
      </c>
      <c r="W46" s="134">
        <v>0</v>
      </c>
      <c r="X46" s="134">
        <v>26</v>
      </c>
      <c r="Y46" s="134">
        <v>2</v>
      </c>
      <c r="Z46" s="134">
        <v>0</v>
      </c>
      <c r="AA46" s="134">
        <v>0</v>
      </c>
      <c r="AB46" s="134">
        <v>0</v>
      </c>
      <c r="AC46" s="134">
        <v>0</v>
      </c>
      <c r="AD46" s="134">
        <v>0</v>
      </c>
      <c r="AE46" s="134">
        <v>0</v>
      </c>
      <c r="AF46" s="394"/>
      <c r="AG46" s="8" t="s">
        <v>462</v>
      </c>
      <c r="AH46" s="90"/>
      <c r="AI46" s="422"/>
      <c r="AJ46" s="422"/>
      <c r="AK46" s="410"/>
      <c r="AL46" s="76" t="s">
        <v>424</v>
      </c>
      <c r="AM46" s="76">
        <v>48070</v>
      </c>
      <c r="AN46" s="77">
        <v>62600</v>
      </c>
      <c r="AO46" s="78">
        <f>IF(AN46&lt;AM46,100000-AM46+AN46,AN46-AM46)</f>
        <v>14530</v>
      </c>
      <c r="AP46" s="79">
        <f>AO46+AO47</f>
        <v>14530</v>
      </c>
      <c r="AQ46" s="80">
        <f>F46/10*$AQ$4*DAYS360(AM49,AN49)/360</f>
        <v>0</v>
      </c>
      <c r="AR46" s="81" t="e">
        <f>F46/10*AP48*$AR$4</f>
        <v>#REF!</v>
      </c>
    </row>
    <row r="47" spans="1:44" s="82" customFormat="1" ht="12" customHeight="1" x14ac:dyDescent="0.2">
      <c r="A47" s="83"/>
      <c r="B47" s="84" t="s">
        <v>166</v>
      </c>
      <c r="C47" s="387"/>
      <c r="D47" s="85"/>
      <c r="E47" s="86"/>
      <c r="F47" s="87"/>
      <c r="G47" s="332"/>
      <c r="H47" s="361"/>
      <c r="I47" s="88"/>
      <c r="J47" s="88"/>
      <c r="K47" s="89"/>
      <c r="L47" s="89"/>
      <c r="M47" s="89"/>
      <c r="N47" s="89"/>
      <c r="O47" s="89"/>
      <c r="P47" s="89"/>
      <c r="Q47" s="89"/>
      <c r="R47" s="89"/>
      <c r="S47" s="89"/>
      <c r="T47" s="89"/>
      <c r="U47" s="89"/>
      <c r="V47" s="89"/>
      <c r="W47" s="89"/>
      <c r="X47" s="89"/>
      <c r="Y47" s="89"/>
      <c r="Z47" s="89"/>
      <c r="AA47" s="89"/>
      <c r="AB47" s="89"/>
      <c r="AC47" s="89"/>
      <c r="AD47" s="89"/>
      <c r="AE47" s="89"/>
      <c r="AF47" s="394"/>
      <c r="AG47" s="8" t="s">
        <v>463</v>
      </c>
      <c r="AH47" s="90"/>
      <c r="AI47" s="422"/>
      <c r="AJ47" s="422"/>
      <c r="AK47" s="411"/>
      <c r="AL47" s="91" t="s">
        <v>425</v>
      </c>
      <c r="AM47" s="91"/>
      <c r="AN47" s="92"/>
      <c r="AO47" s="93">
        <f>IF(AN47&lt;AM47,100000-AM47+AN47,AN47-AM47)</f>
        <v>0</v>
      </c>
      <c r="AP47" s="94" t="e">
        <f>IF(AP48=0,0,AP46/AP48)</f>
        <v>#REF!</v>
      </c>
      <c r="AQ47" s="95"/>
      <c r="AR47" s="96"/>
    </row>
    <row r="48" spans="1:44" s="82" customFormat="1" ht="12" customHeight="1" x14ac:dyDescent="0.2">
      <c r="A48" s="83"/>
      <c r="B48" s="84" t="s">
        <v>147</v>
      </c>
      <c r="C48" s="387"/>
      <c r="D48" s="85"/>
      <c r="E48" s="86"/>
      <c r="F48" s="87"/>
      <c r="G48" s="332"/>
      <c r="H48" s="361"/>
      <c r="I48" s="88"/>
      <c r="J48" s="88"/>
      <c r="K48" s="97"/>
      <c r="L48" s="97"/>
      <c r="M48" s="97"/>
      <c r="N48" s="97"/>
      <c r="O48" s="97"/>
      <c r="P48" s="97"/>
      <c r="Q48" s="97"/>
      <c r="R48" s="97"/>
      <c r="S48" s="97"/>
      <c r="T48" s="97"/>
      <c r="U48" s="97"/>
      <c r="V48" s="97"/>
      <c r="W48" s="97"/>
      <c r="X48" s="97"/>
      <c r="Y48" s="97"/>
      <c r="Z48" s="97"/>
      <c r="AA48" s="97"/>
      <c r="AB48" s="97"/>
      <c r="AC48" s="97"/>
      <c r="AD48" s="97"/>
      <c r="AE48" s="97"/>
      <c r="AF48" s="395"/>
      <c r="AG48" s="8" t="s">
        <v>464</v>
      </c>
      <c r="AH48" s="90"/>
      <c r="AI48" s="425"/>
      <c r="AJ48" s="425"/>
      <c r="AK48" s="411"/>
      <c r="AL48" s="98" t="s">
        <v>461</v>
      </c>
      <c r="AM48" s="98">
        <v>41647</v>
      </c>
      <c r="AN48" s="99">
        <v>42009</v>
      </c>
      <c r="AO48" s="100">
        <f>AN48-AM48</f>
        <v>362</v>
      </c>
      <c r="AP48" s="101" t="e">
        <f>durée_année*(YEAR(AN48)-YEAR(AM48))-INDEX(temps,DAY(AM48),MONTH(AM48))+INDEX(temps,DAY(AN48),MONTH(AN48))</f>
        <v>#REF!</v>
      </c>
      <c r="AQ48" s="95"/>
      <c r="AR48" s="96"/>
    </row>
    <row r="49" spans="1:44" s="82" customFormat="1" ht="12" customHeight="1" x14ac:dyDescent="0.2">
      <c r="A49" s="102"/>
      <c r="B49" s="103"/>
      <c r="C49" s="388"/>
      <c r="D49" s="104"/>
      <c r="E49" s="105"/>
      <c r="F49" s="106"/>
      <c r="G49" s="333"/>
      <c r="H49" s="362"/>
      <c r="I49" s="107"/>
      <c r="J49" s="107"/>
      <c r="K49" s="108"/>
      <c r="L49" s="108"/>
      <c r="M49" s="108"/>
      <c r="N49" s="108"/>
      <c r="O49" s="108"/>
      <c r="P49" s="108"/>
      <c r="Q49" s="108"/>
      <c r="R49" s="108"/>
      <c r="S49" s="108"/>
      <c r="T49" s="108"/>
      <c r="U49" s="108"/>
      <c r="V49" s="108"/>
      <c r="W49" s="108"/>
      <c r="X49" s="108"/>
      <c r="Y49" s="108"/>
      <c r="Z49" s="108"/>
      <c r="AA49" s="108"/>
      <c r="AB49" s="108"/>
      <c r="AC49" s="108"/>
      <c r="AD49" s="108"/>
      <c r="AE49" s="108"/>
      <c r="AF49" s="396"/>
      <c r="AG49" s="109" t="s">
        <v>426</v>
      </c>
      <c r="AH49" s="110"/>
      <c r="AI49" s="424"/>
      <c r="AJ49" s="424"/>
      <c r="AK49" s="411"/>
      <c r="AL49" s="111" t="s">
        <v>9</v>
      </c>
      <c r="AM49" s="111"/>
      <c r="AN49" s="112"/>
      <c r="AO49" s="113">
        <f>AN49-AM49</f>
        <v>0</v>
      </c>
      <c r="AP49" s="114"/>
      <c r="AQ49" s="95"/>
      <c r="AR49" s="96"/>
    </row>
    <row r="50" spans="1:44" s="82" customFormat="1" ht="12" customHeight="1" thickBot="1" x14ac:dyDescent="0.25">
      <c r="A50" s="83"/>
      <c r="B50" s="84"/>
      <c r="C50" s="389"/>
      <c r="D50" s="85"/>
      <c r="E50" s="86"/>
      <c r="F50" s="87"/>
      <c r="G50" s="332"/>
      <c r="H50" s="361"/>
      <c r="I50" s="120"/>
      <c r="J50" s="88"/>
      <c r="K50" s="97"/>
      <c r="L50" s="97"/>
      <c r="M50" s="97"/>
      <c r="N50" s="97"/>
      <c r="O50" s="97"/>
      <c r="P50" s="97"/>
      <c r="Q50" s="97"/>
      <c r="R50" s="97"/>
      <c r="S50" s="97"/>
      <c r="T50" s="97"/>
      <c r="U50" s="97"/>
      <c r="V50" s="97"/>
      <c r="W50" s="97"/>
      <c r="X50" s="97"/>
      <c r="Y50" s="97"/>
      <c r="Z50" s="97"/>
      <c r="AA50" s="97"/>
      <c r="AB50" s="97"/>
      <c r="AC50" s="97"/>
      <c r="AD50" s="97"/>
      <c r="AE50" s="97"/>
      <c r="AF50" s="395"/>
      <c r="AG50" s="8" t="s">
        <v>442</v>
      </c>
      <c r="AH50" s="90"/>
      <c r="AI50" s="426"/>
      <c r="AJ50" s="426"/>
      <c r="AK50" s="412"/>
      <c r="AL50" s="124"/>
      <c r="AM50" s="124"/>
      <c r="AN50" s="125"/>
      <c r="AO50" s="126">
        <f>AN50-AM50</f>
        <v>0</v>
      </c>
      <c r="AP50" s="3"/>
      <c r="AQ50" s="127"/>
      <c r="AR50" s="128"/>
    </row>
    <row r="51" spans="1:44" s="82" customFormat="1" ht="12" customHeight="1" x14ac:dyDescent="0.2">
      <c r="A51" s="68" t="s">
        <v>466</v>
      </c>
      <c r="B51" s="69" t="s">
        <v>198</v>
      </c>
      <c r="C51" s="390">
        <v>1660057868973</v>
      </c>
      <c r="D51" s="70">
        <v>108</v>
      </c>
      <c r="E51" s="71">
        <v>71</v>
      </c>
      <c r="F51" s="71">
        <v>73</v>
      </c>
      <c r="G51" s="327">
        <v>1</v>
      </c>
      <c r="H51" s="360"/>
      <c r="I51" s="383" t="e">
        <f>AP52</f>
        <v>#REF!</v>
      </c>
      <c r="J51" s="392">
        <f>SUMPRODUCT(PUISSANCE,K51:AE51)/1000</f>
        <v>6.44</v>
      </c>
      <c r="K51" s="73">
        <v>0</v>
      </c>
      <c r="L51" s="73">
        <v>0</v>
      </c>
      <c r="M51" s="73">
        <v>0</v>
      </c>
      <c r="N51" s="73">
        <v>0</v>
      </c>
      <c r="O51" s="73">
        <v>0</v>
      </c>
      <c r="P51" s="73">
        <v>0</v>
      </c>
      <c r="Q51" s="73">
        <v>0</v>
      </c>
      <c r="R51" s="73">
        <v>0</v>
      </c>
      <c r="S51" s="73">
        <v>0</v>
      </c>
      <c r="T51" s="73"/>
      <c r="U51" s="73">
        <v>0</v>
      </c>
      <c r="V51" s="73">
        <v>0</v>
      </c>
      <c r="W51" s="73">
        <v>0</v>
      </c>
      <c r="X51" s="73">
        <v>0</v>
      </c>
      <c r="Y51" s="73">
        <v>0</v>
      </c>
      <c r="Z51" s="73">
        <v>23</v>
      </c>
      <c r="AA51" s="73">
        <v>0</v>
      </c>
      <c r="AB51" s="73">
        <v>0</v>
      </c>
      <c r="AC51" s="73">
        <v>0</v>
      </c>
      <c r="AD51" s="73">
        <v>0</v>
      </c>
      <c r="AE51" s="73">
        <v>0</v>
      </c>
      <c r="AF51" s="393"/>
      <c r="AG51" s="74" t="s">
        <v>462</v>
      </c>
      <c r="AH51" s="75"/>
      <c r="AI51" s="422"/>
      <c r="AJ51" s="422"/>
      <c r="AK51" s="410"/>
      <c r="AL51" s="76" t="s">
        <v>424</v>
      </c>
      <c r="AM51" s="76">
        <v>25276</v>
      </c>
      <c r="AN51" s="77">
        <v>46875</v>
      </c>
      <c r="AO51" s="78">
        <f>IF(AN51&lt;AM51,100000-AM51+AN51,AN51-AM51)</f>
        <v>21599</v>
      </c>
      <c r="AP51" s="79">
        <f>AO51+AO52</f>
        <v>21599</v>
      </c>
      <c r="AQ51" s="80">
        <f>F51/10*$AQ$4*DAYS360(AM54,AN54)/360</f>
        <v>0</v>
      </c>
      <c r="AR51" s="81" t="e">
        <f>F51/10*AP53*$AR$4</f>
        <v>#REF!</v>
      </c>
    </row>
    <row r="52" spans="1:44" s="82" customFormat="1" ht="12" customHeight="1" x14ac:dyDescent="0.2">
      <c r="A52" s="83"/>
      <c r="B52" s="84" t="s">
        <v>429</v>
      </c>
      <c r="C52" s="387"/>
      <c r="D52" s="85"/>
      <c r="E52" s="86"/>
      <c r="F52" s="87"/>
      <c r="G52" s="332"/>
      <c r="H52" s="361"/>
      <c r="I52" s="88"/>
      <c r="J52" s="88"/>
      <c r="K52" s="89"/>
      <c r="L52" s="89"/>
      <c r="M52" s="89"/>
      <c r="N52" s="89"/>
      <c r="O52" s="89"/>
      <c r="P52" s="89"/>
      <c r="Q52" s="89"/>
      <c r="R52" s="89"/>
      <c r="S52" s="89"/>
      <c r="T52" s="89"/>
      <c r="U52" s="89"/>
      <c r="V52" s="89"/>
      <c r="W52" s="89"/>
      <c r="X52" s="89"/>
      <c r="Y52" s="89"/>
      <c r="Z52" s="89"/>
      <c r="AA52" s="89"/>
      <c r="AB52" s="89"/>
      <c r="AC52" s="89"/>
      <c r="AD52" s="89"/>
      <c r="AE52" s="89"/>
      <c r="AF52" s="394"/>
      <c r="AG52" s="8" t="s">
        <v>463</v>
      </c>
      <c r="AH52" s="90"/>
      <c r="AI52" s="422"/>
      <c r="AJ52" s="422"/>
      <c r="AK52" s="411"/>
      <c r="AL52" s="91" t="s">
        <v>425</v>
      </c>
      <c r="AM52" s="91"/>
      <c r="AN52" s="92"/>
      <c r="AO52" s="93">
        <f>IF(AN52&lt;AM52,100000-AM52+AN52,AN52-AM52)</f>
        <v>0</v>
      </c>
      <c r="AP52" s="94" t="e">
        <f>IF(AP53=0,0,AP51/AP53)</f>
        <v>#REF!</v>
      </c>
      <c r="AQ52" s="95"/>
      <c r="AR52" s="96"/>
    </row>
    <row r="53" spans="1:44" s="82" customFormat="1" ht="12" customHeight="1" x14ac:dyDescent="0.2">
      <c r="A53" s="83"/>
      <c r="B53" s="84" t="s">
        <v>144</v>
      </c>
      <c r="C53" s="387"/>
      <c r="D53" s="85"/>
      <c r="E53" s="86"/>
      <c r="F53" s="87"/>
      <c r="G53" s="332"/>
      <c r="H53" s="361"/>
      <c r="I53" s="88"/>
      <c r="J53" s="88"/>
      <c r="K53" s="97"/>
      <c r="L53" s="97"/>
      <c r="M53" s="97"/>
      <c r="N53" s="97"/>
      <c r="O53" s="97"/>
      <c r="P53" s="97"/>
      <c r="Q53" s="97"/>
      <c r="R53" s="97"/>
      <c r="S53" s="97"/>
      <c r="T53" s="97"/>
      <c r="U53" s="97"/>
      <c r="V53" s="97"/>
      <c r="W53" s="97"/>
      <c r="X53" s="97"/>
      <c r="Y53" s="97"/>
      <c r="Z53" s="97"/>
      <c r="AA53" s="97"/>
      <c r="AB53" s="97"/>
      <c r="AC53" s="97"/>
      <c r="AD53" s="97"/>
      <c r="AE53" s="97"/>
      <c r="AF53" s="395"/>
      <c r="AG53" s="8" t="s">
        <v>464</v>
      </c>
      <c r="AH53" s="90"/>
      <c r="AI53" s="425"/>
      <c r="AJ53" s="425"/>
      <c r="AK53" s="411"/>
      <c r="AL53" s="98" t="s">
        <v>461</v>
      </c>
      <c r="AM53" s="98">
        <v>41668</v>
      </c>
      <c r="AN53" s="99">
        <v>42009</v>
      </c>
      <c r="AO53" s="100">
        <f>AN53-AM53</f>
        <v>341</v>
      </c>
      <c r="AP53" s="101" t="e">
        <f>durée_année*(YEAR(AN53)-YEAR(AM53))-INDEX(temps,DAY(AM53),MONTH(AM53))+INDEX(temps,DAY(AN53),MONTH(AN53))</f>
        <v>#REF!</v>
      </c>
      <c r="AQ53" s="95"/>
      <c r="AR53" s="96"/>
    </row>
    <row r="54" spans="1:44" s="82" customFormat="1" ht="12" customHeight="1" x14ac:dyDescent="0.2">
      <c r="A54" s="102"/>
      <c r="B54" s="84"/>
      <c r="C54" s="388"/>
      <c r="D54" s="104"/>
      <c r="E54" s="105"/>
      <c r="F54" s="106"/>
      <c r="G54" s="333"/>
      <c r="H54" s="362"/>
      <c r="I54" s="107"/>
      <c r="J54" s="107"/>
      <c r="K54" s="97"/>
      <c r="L54" s="97"/>
      <c r="M54" s="97"/>
      <c r="N54" s="97"/>
      <c r="O54" s="97"/>
      <c r="P54" s="97"/>
      <c r="Q54" s="97"/>
      <c r="R54" s="97"/>
      <c r="S54" s="97"/>
      <c r="T54" s="97"/>
      <c r="U54" s="97"/>
      <c r="V54" s="97"/>
      <c r="W54" s="97"/>
      <c r="X54" s="97"/>
      <c r="Y54" s="97"/>
      <c r="Z54" s="97"/>
      <c r="AA54" s="97"/>
      <c r="AB54" s="97"/>
      <c r="AC54" s="97"/>
      <c r="AD54" s="97"/>
      <c r="AE54" s="97"/>
      <c r="AF54" s="395"/>
      <c r="AG54" s="8" t="s">
        <v>426</v>
      </c>
      <c r="AH54" s="90"/>
      <c r="AI54" s="424"/>
      <c r="AJ54" s="424"/>
      <c r="AK54" s="411"/>
      <c r="AL54" s="111" t="s">
        <v>9</v>
      </c>
      <c r="AM54" s="111"/>
      <c r="AN54" s="112"/>
      <c r="AO54" s="113">
        <f>AN54-AM54</f>
        <v>0</v>
      </c>
      <c r="AP54" s="1"/>
      <c r="AQ54" s="95"/>
      <c r="AR54" s="96"/>
    </row>
    <row r="55" spans="1:44" s="82" customFormat="1" ht="12" customHeight="1" thickBot="1" x14ac:dyDescent="0.25">
      <c r="A55" s="137"/>
      <c r="B55" s="138"/>
      <c r="C55" s="389"/>
      <c r="D55" s="139"/>
      <c r="E55" s="140"/>
      <c r="F55" s="140"/>
      <c r="G55" s="336"/>
      <c r="H55" s="366"/>
      <c r="I55" s="120"/>
      <c r="J55" s="141"/>
      <c r="K55" s="142"/>
      <c r="L55" s="142"/>
      <c r="M55" s="142"/>
      <c r="N55" s="142"/>
      <c r="O55" s="142"/>
      <c r="P55" s="142"/>
      <c r="Q55" s="142"/>
      <c r="R55" s="142"/>
      <c r="S55" s="142"/>
      <c r="T55" s="142"/>
      <c r="U55" s="142"/>
      <c r="V55" s="142"/>
      <c r="W55" s="142"/>
      <c r="X55" s="142"/>
      <c r="Y55" s="142"/>
      <c r="Z55" s="142"/>
      <c r="AA55" s="142"/>
      <c r="AB55" s="142"/>
      <c r="AC55" s="142"/>
      <c r="AD55" s="142"/>
      <c r="AE55" s="142"/>
      <c r="AF55" s="398"/>
      <c r="AG55" s="143" t="s">
        <v>442</v>
      </c>
      <c r="AH55" s="144"/>
      <c r="AI55" s="426"/>
      <c r="AJ55" s="426"/>
      <c r="AK55" s="412"/>
      <c r="AL55" s="124"/>
      <c r="AM55" s="124"/>
      <c r="AN55" s="125"/>
      <c r="AO55" s="145">
        <f>AN55-AM55</f>
        <v>0</v>
      </c>
      <c r="AP55" s="2"/>
      <c r="AQ55" s="127"/>
      <c r="AR55" s="128"/>
    </row>
    <row r="56" spans="1:44" s="130" customFormat="1" ht="12" customHeight="1" thickTop="1" x14ac:dyDescent="0.2">
      <c r="A56" s="68" t="s">
        <v>342</v>
      </c>
      <c r="B56" s="69" t="s">
        <v>196</v>
      </c>
      <c r="C56" s="390">
        <v>1612011546776</v>
      </c>
      <c r="D56" s="70">
        <v>125</v>
      </c>
      <c r="E56" s="71">
        <v>71</v>
      </c>
      <c r="F56" s="71">
        <v>44</v>
      </c>
      <c r="G56" s="327">
        <v>1</v>
      </c>
      <c r="H56" s="360"/>
      <c r="I56" s="383" t="e">
        <f>AP57</f>
        <v>#REF!</v>
      </c>
      <c r="J56" s="392">
        <f>SUMPRODUCT(PUISSANCE,K56:AE56)/1000</f>
        <v>4.4400000000000004</v>
      </c>
      <c r="K56" s="73">
        <v>1</v>
      </c>
      <c r="L56" s="73">
        <v>4</v>
      </c>
      <c r="M56" s="73">
        <v>0</v>
      </c>
      <c r="N56" s="73">
        <v>0</v>
      </c>
      <c r="O56" s="73">
        <v>0</v>
      </c>
      <c r="P56" s="73">
        <v>0</v>
      </c>
      <c r="Q56" s="73">
        <v>0</v>
      </c>
      <c r="R56" s="73">
        <v>0</v>
      </c>
      <c r="S56" s="73">
        <v>0</v>
      </c>
      <c r="T56" s="73"/>
      <c r="U56" s="73">
        <v>0</v>
      </c>
      <c r="V56" s="73">
        <v>0</v>
      </c>
      <c r="W56" s="73">
        <v>0</v>
      </c>
      <c r="X56" s="73">
        <v>10</v>
      </c>
      <c r="Y56" s="73">
        <v>4</v>
      </c>
      <c r="Z56" s="73">
        <v>5</v>
      </c>
      <c r="AA56" s="73">
        <v>0</v>
      </c>
      <c r="AB56" s="73">
        <v>0</v>
      </c>
      <c r="AC56" s="73">
        <v>0</v>
      </c>
      <c r="AD56" s="73">
        <v>0</v>
      </c>
      <c r="AE56" s="73">
        <v>0</v>
      </c>
      <c r="AF56" s="393"/>
      <c r="AG56" s="74" t="s">
        <v>462</v>
      </c>
      <c r="AH56" s="75"/>
      <c r="AI56" s="422"/>
      <c r="AJ56" s="422"/>
      <c r="AK56" s="410"/>
      <c r="AL56" s="76" t="s">
        <v>424</v>
      </c>
      <c r="AM56" s="76">
        <v>64568</v>
      </c>
      <c r="AN56" s="77">
        <v>74365</v>
      </c>
      <c r="AO56" s="78">
        <f>IF(AN56&lt;AM56,100000-AM56+AN56,AN56-AM56)</f>
        <v>9797</v>
      </c>
      <c r="AP56" s="79">
        <f>AO56+AO57</f>
        <v>9797</v>
      </c>
      <c r="AQ56" s="80">
        <f>F56/10*$AQ$4*DAYS360(AM59,AN59)/360</f>
        <v>0</v>
      </c>
      <c r="AR56" s="81" t="e">
        <f>F56/10*AP58*$AR$4</f>
        <v>#REF!</v>
      </c>
    </row>
    <row r="57" spans="1:44" s="82" customFormat="1" ht="12" customHeight="1" x14ac:dyDescent="0.2">
      <c r="A57" s="83"/>
      <c r="B57" s="84" t="s">
        <v>81</v>
      </c>
      <c r="C57" s="387"/>
      <c r="D57" s="85"/>
      <c r="E57" s="86"/>
      <c r="F57" s="87"/>
      <c r="G57" s="332"/>
      <c r="H57" s="361"/>
      <c r="I57" s="88"/>
      <c r="J57" s="88"/>
      <c r="K57" s="89"/>
      <c r="L57" s="89"/>
      <c r="M57" s="89"/>
      <c r="N57" s="89"/>
      <c r="O57" s="89"/>
      <c r="P57" s="89"/>
      <c r="Q57" s="89"/>
      <c r="R57" s="89"/>
      <c r="S57" s="89"/>
      <c r="T57" s="89"/>
      <c r="U57" s="89"/>
      <c r="V57" s="89"/>
      <c r="W57" s="89"/>
      <c r="X57" s="89"/>
      <c r="Y57" s="89"/>
      <c r="Z57" s="89"/>
      <c r="AA57" s="89"/>
      <c r="AB57" s="89"/>
      <c r="AC57" s="89"/>
      <c r="AD57" s="89"/>
      <c r="AE57" s="89"/>
      <c r="AF57" s="394"/>
      <c r="AG57" s="8" t="s">
        <v>463</v>
      </c>
      <c r="AH57" s="90"/>
      <c r="AI57" s="422"/>
      <c r="AJ57" s="422"/>
      <c r="AK57" s="411"/>
      <c r="AL57" s="91" t="s">
        <v>425</v>
      </c>
      <c r="AM57" s="91"/>
      <c r="AN57" s="92"/>
      <c r="AO57" s="93">
        <f>IF(AN57&lt;AM57,100000-AM57+AN57,AN57-AM57)</f>
        <v>0</v>
      </c>
      <c r="AP57" s="94" t="e">
        <f>IF(AP58=0,0,AP56/AP58)</f>
        <v>#REF!</v>
      </c>
      <c r="AQ57" s="95"/>
      <c r="AR57" s="96"/>
    </row>
    <row r="58" spans="1:44" s="82" customFormat="1" ht="12" customHeight="1" x14ac:dyDescent="0.2">
      <c r="A58" s="83"/>
      <c r="B58" s="84" t="s">
        <v>82</v>
      </c>
      <c r="C58" s="387"/>
      <c r="D58" s="85"/>
      <c r="E58" s="86"/>
      <c r="F58" s="87"/>
      <c r="G58" s="332"/>
      <c r="H58" s="361"/>
      <c r="I58" s="88"/>
      <c r="J58" s="88"/>
      <c r="K58" s="97"/>
      <c r="L58" s="97"/>
      <c r="M58" s="97"/>
      <c r="N58" s="97"/>
      <c r="O58" s="97"/>
      <c r="P58" s="97"/>
      <c r="Q58" s="97"/>
      <c r="R58" s="97"/>
      <c r="S58" s="97"/>
      <c r="T58" s="97"/>
      <c r="U58" s="97"/>
      <c r="V58" s="97"/>
      <c r="W58" s="97"/>
      <c r="X58" s="97"/>
      <c r="Y58" s="97"/>
      <c r="Z58" s="97"/>
      <c r="AA58" s="97"/>
      <c r="AB58" s="97"/>
      <c r="AC58" s="97"/>
      <c r="AD58" s="97"/>
      <c r="AE58" s="97"/>
      <c r="AF58" s="395"/>
      <c r="AG58" s="8" t="s">
        <v>464</v>
      </c>
      <c r="AH58" s="90"/>
      <c r="AI58" s="425"/>
      <c r="AJ58" s="425"/>
      <c r="AK58" s="411"/>
      <c r="AL58" s="98" t="s">
        <v>461</v>
      </c>
      <c r="AM58" s="98">
        <v>41669</v>
      </c>
      <c r="AN58" s="99">
        <v>42009</v>
      </c>
      <c r="AO58" s="100">
        <f>AN58-AM58</f>
        <v>340</v>
      </c>
      <c r="AP58" s="101" t="e">
        <f>durée_année*(YEAR(AN58)-YEAR(AM58))-INDEX(temps,DAY(AM58),MONTH(AM58))+INDEX(temps,DAY(AN58),MONTH(AN58))</f>
        <v>#REF!</v>
      </c>
      <c r="AQ58" s="95"/>
      <c r="AR58" s="96"/>
    </row>
    <row r="59" spans="1:44" s="82" customFormat="1" ht="12" customHeight="1" x14ac:dyDescent="0.2">
      <c r="A59" s="102"/>
      <c r="B59" s="103"/>
      <c r="C59" s="388"/>
      <c r="D59" s="104"/>
      <c r="E59" s="105"/>
      <c r="F59" s="106"/>
      <c r="G59" s="333"/>
      <c r="H59" s="362"/>
      <c r="I59" s="107"/>
      <c r="J59" s="107"/>
      <c r="K59" s="108"/>
      <c r="L59" s="108"/>
      <c r="M59" s="108"/>
      <c r="N59" s="108"/>
      <c r="O59" s="108"/>
      <c r="P59" s="108"/>
      <c r="Q59" s="108"/>
      <c r="R59" s="108"/>
      <c r="S59" s="108"/>
      <c r="T59" s="108"/>
      <c r="U59" s="108"/>
      <c r="V59" s="108"/>
      <c r="W59" s="108"/>
      <c r="X59" s="108"/>
      <c r="Y59" s="108"/>
      <c r="Z59" s="108"/>
      <c r="AA59" s="108"/>
      <c r="AB59" s="108"/>
      <c r="AC59" s="108"/>
      <c r="AD59" s="108"/>
      <c r="AE59" s="108"/>
      <c r="AF59" s="396"/>
      <c r="AG59" s="109" t="s">
        <v>426</v>
      </c>
      <c r="AH59" s="110"/>
      <c r="AI59" s="424"/>
      <c r="AJ59" s="424"/>
      <c r="AK59" s="411"/>
      <c r="AL59" s="111" t="s">
        <v>9</v>
      </c>
      <c r="AM59" s="111"/>
      <c r="AN59" s="112"/>
      <c r="AO59" s="113">
        <f>AN59-AM59</f>
        <v>0</v>
      </c>
      <c r="AP59" s="114"/>
      <c r="AQ59" s="95"/>
      <c r="AR59" s="96"/>
    </row>
    <row r="60" spans="1:44" s="82" customFormat="1" ht="12" customHeight="1" thickBot="1" x14ac:dyDescent="0.25">
      <c r="A60" s="115"/>
      <c r="B60" s="116"/>
      <c r="C60" s="389"/>
      <c r="D60" s="117"/>
      <c r="E60" s="118"/>
      <c r="F60" s="119"/>
      <c r="G60" s="334"/>
      <c r="H60" s="363"/>
      <c r="I60" s="120"/>
      <c r="J60" s="120"/>
      <c r="K60" s="121"/>
      <c r="L60" s="121"/>
      <c r="M60" s="121"/>
      <c r="N60" s="121"/>
      <c r="O60" s="121"/>
      <c r="P60" s="121"/>
      <c r="Q60" s="121"/>
      <c r="R60" s="121"/>
      <c r="S60" s="121"/>
      <c r="T60" s="121"/>
      <c r="U60" s="121"/>
      <c r="V60" s="121"/>
      <c r="W60" s="121"/>
      <c r="X60" s="121"/>
      <c r="Y60" s="121"/>
      <c r="Z60" s="121"/>
      <c r="AA60" s="121"/>
      <c r="AB60" s="121"/>
      <c r="AC60" s="121"/>
      <c r="AD60" s="121"/>
      <c r="AE60" s="121"/>
      <c r="AF60" s="397"/>
      <c r="AG60" s="122" t="s">
        <v>442</v>
      </c>
      <c r="AH60" s="123"/>
      <c r="AI60" s="426"/>
      <c r="AJ60" s="426"/>
      <c r="AK60" s="412"/>
      <c r="AL60" s="124"/>
      <c r="AM60" s="124"/>
      <c r="AN60" s="125"/>
      <c r="AO60" s="126">
        <f>AN60-AM60</f>
        <v>0</v>
      </c>
      <c r="AP60" s="3"/>
      <c r="AQ60" s="127"/>
      <c r="AR60" s="128"/>
    </row>
    <row r="61" spans="1:44" s="82" customFormat="1" ht="12" customHeight="1" x14ac:dyDescent="0.2">
      <c r="A61" s="68" t="s">
        <v>346</v>
      </c>
      <c r="B61" s="69" t="s">
        <v>202</v>
      </c>
      <c r="C61" s="390">
        <v>1658465950444</v>
      </c>
      <c r="D61" s="70">
        <v>133</v>
      </c>
      <c r="E61" s="71">
        <v>71</v>
      </c>
      <c r="F61" s="71">
        <v>110</v>
      </c>
      <c r="G61" s="327">
        <v>1</v>
      </c>
      <c r="H61" s="360"/>
      <c r="I61" s="383" t="e">
        <f>AP62</f>
        <v>#REF!</v>
      </c>
      <c r="J61" s="392">
        <f>SUMPRODUCT(PUISSANCE,K61:AE61)/1000</f>
        <v>4.4580000000000002</v>
      </c>
      <c r="K61" s="73">
        <v>0</v>
      </c>
      <c r="L61" s="73">
        <v>0</v>
      </c>
      <c r="M61" s="73">
        <v>0</v>
      </c>
      <c r="N61" s="73">
        <v>0</v>
      </c>
      <c r="O61" s="73">
        <v>0</v>
      </c>
      <c r="P61" s="73">
        <v>0</v>
      </c>
      <c r="Q61" s="73">
        <v>0</v>
      </c>
      <c r="R61" s="73">
        <v>10</v>
      </c>
      <c r="S61" s="73">
        <v>0</v>
      </c>
      <c r="T61" s="73"/>
      <c r="U61" s="73">
        <v>0</v>
      </c>
      <c r="V61" s="73">
        <v>0</v>
      </c>
      <c r="W61" s="73">
        <v>0</v>
      </c>
      <c r="X61" s="73">
        <v>3</v>
      </c>
      <c r="Y61" s="73">
        <v>0</v>
      </c>
      <c r="Z61" s="73">
        <v>4</v>
      </c>
      <c r="AA61" s="73">
        <v>0</v>
      </c>
      <c r="AB61" s="73">
        <v>16</v>
      </c>
      <c r="AC61" s="73">
        <v>0</v>
      </c>
      <c r="AD61" s="73">
        <v>0</v>
      </c>
      <c r="AE61" s="73">
        <v>0</v>
      </c>
      <c r="AF61" s="393"/>
      <c r="AG61" s="74" t="s">
        <v>462</v>
      </c>
      <c r="AH61" s="75"/>
      <c r="AI61" s="422"/>
      <c r="AJ61" s="422"/>
      <c r="AK61" s="410"/>
      <c r="AL61" s="76" t="s">
        <v>424</v>
      </c>
      <c r="AM61" s="76">
        <v>69783</v>
      </c>
      <c r="AN61" s="77">
        <v>77531</v>
      </c>
      <c r="AO61" s="78">
        <f>IF(AN61&lt;AM61,100000-AM61+AN61,AN61-AM61)</f>
        <v>7748</v>
      </c>
      <c r="AP61" s="79">
        <f>AO61+AO62</f>
        <v>7748</v>
      </c>
      <c r="AQ61" s="80">
        <f>F61/10*$AQ$4*DAYS360(AM64,AN64)/360</f>
        <v>0</v>
      </c>
      <c r="AR61" s="81" t="e">
        <f>F61/10*AP63*$AR$4</f>
        <v>#REF!</v>
      </c>
    </row>
    <row r="62" spans="1:44" s="82" customFormat="1" ht="12" customHeight="1" x14ac:dyDescent="0.2">
      <c r="A62" s="83"/>
      <c r="B62" s="84" t="s">
        <v>203</v>
      </c>
      <c r="C62" s="387"/>
      <c r="D62" s="85"/>
      <c r="E62" s="86"/>
      <c r="F62" s="87"/>
      <c r="G62" s="332"/>
      <c r="H62" s="361"/>
      <c r="I62" s="88"/>
      <c r="J62" s="88"/>
      <c r="K62" s="89"/>
      <c r="L62" s="89"/>
      <c r="M62" s="89"/>
      <c r="N62" s="89"/>
      <c r="O62" s="89"/>
      <c r="P62" s="89"/>
      <c r="Q62" s="89"/>
      <c r="R62" s="89"/>
      <c r="S62" s="89"/>
      <c r="T62" s="89"/>
      <c r="U62" s="89"/>
      <c r="V62" s="89"/>
      <c r="W62" s="89"/>
      <c r="X62" s="89"/>
      <c r="Y62" s="89"/>
      <c r="Z62" s="89"/>
      <c r="AA62" s="89"/>
      <c r="AB62" s="89"/>
      <c r="AC62" s="89"/>
      <c r="AD62" s="89"/>
      <c r="AE62" s="89"/>
      <c r="AF62" s="394"/>
      <c r="AG62" s="8" t="s">
        <v>463</v>
      </c>
      <c r="AH62" s="90"/>
      <c r="AI62" s="422"/>
      <c r="AJ62" s="422"/>
      <c r="AK62" s="411"/>
      <c r="AL62" s="91" t="s">
        <v>425</v>
      </c>
      <c r="AM62" s="91"/>
      <c r="AN62" s="92"/>
      <c r="AO62" s="93">
        <f>IF(AN62&lt;AM62,100000-AM62+AN62,AN62-AM62)</f>
        <v>0</v>
      </c>
      <c r="AP62" s="94" t="e">
        <f>IF(AP63=0,0,AP61/AP63)</f>
        <v>#REF!</v>
      </c>
      <c r="AQ62" s="95"/>
      <c r="AR62" s="96"/>
    </row>
    <row r="63" spans="1:44" s="82" customFormat="1" ht="12" customHeight="1" x14ac:dyDescent="0.2">
      <c r="A63" s="83"/>
      <c r="B63" s="84" t="s">
        <v>87</v>
      </c>
      <c r="C63" s="387"/>
      <c r="D63" s="85"/>
      <c r="E63" s="86"/>
      <c r="F63" s="87"/>
      <c r="G63" s="332"/>
      <c r="H63" s="361"/>
      <c r="I63" s="88"/>
      <c r="J63" s="88"/>
      <c r="K63" s="97"/>
      <c r="L63" s="97"/>
      <c r="M63" s="97"/>
      <c r="N63" s="97"/>
      <c r="O63" s="97"/>
      <c r="P63" s="97"/>
      <c r="Q63" s="97"/>
      <c r="R63" s="97"/>
      <c r="S63" s="97"/>
      <c r="T63" s="97"/>
      <c r="U63" s="97"/>
      <c r="V63" s="97"/>
      <c r="W63" s="97"/>
      <c r="X63" s="97"/>
      <c r="Y63" s="97"/>
      <c r="Z63" s="97"/>
      <c r="AA63" s="97"/>
      <c r="AB63" s="97"/>
      <c r="AC63" s="97"/>
      <c r="AD63" s="97"/>
      <c r="AE63" s="97"/>
      <c r="AF63" s="395"/>
      <c r="AG63" s="8" t="s">
        <v>464</v>
      </c>
      <c r="AH63" s="90"/>
      <c r="AI63" s="425"/>
      <c r="AJ63" s="425"/>
      <c r="AK63" s="411"/>
      <c r="AL63" s="98" t="s">
        <v>461</v>
      </c>
      <c r="AM63" s="98">
        <v>41669</v>
      </c>
      <c r="AN63" s="99">
        <v>42009</v>
      </c>
      <c r="AO63" s="100">
        <f>AN63-AM63</f>
        <v>340</v>
      </c>
      <c r="AP63" s="101" t="e">
        <f>durée_année*(YEAR(AN63)-YEAR(AM63))-INDEX(temps,DAY(AM63),MONTH(AM63))+INDEX(temps,DAY(AN63),MONTH(AN63))</f>
        <v>#REF!</v>
      </c>
      <c r="AQ63" s="95"/>
      <c r="AR63" s="96"/>
    </row>
    <row r="64" spans="1:44" s="82" customFormat="1" ht="12" customHeight="1" x14ac:dyDescent="0.2">
      <c r="A64" s="102"/>
      <c r="B64" s="103"/>
      <c r="C64" s="388"/>
      <c r="D64" s="104"/>
      <c r="E64" s="105"/>
      <c r="F64" s="106"/>
      <c r="G64" s="333"/>
      <c r="H64" s="362"/>
      <c r="I64" s="107"/>
      <c r="J64" s="107"/>
      <c r="K64" s="108"/>
      <c r="L64" s="108"/>
      <c r="M64" s="108"/>
      <c r="N64" s="108"/>
      <c r="O64" s="108"/>
      <c r="P64" s="108"/>
      <c r="Q64" s="108"/>
      <c r="R64" s="108"/>
      <c r="S64" s="108"/>
      <c r="T64" s="108"/>
      <c r="U64" s="108"/>
      <c r="V64" s="108"/>
      <c r="W64" s="108"/>
      <c r="X64" s="108"/>
      <c r="Y64" s="108"/>
      <c r="Z64" s="108"/>
      <c r="AA64" s="108"/>
      <c r="AB64" s="108"/>
      <c r="AC64" s="108"/>
      <c r="AD64" s="108"/>
      <c r="AE64" s="108"/>
      <c r="AF64" s="396"/>
      <c r="AG64" s="109" t="s">
        <v>426</v>
      </c>
      <c r="AH64" s="110"/>
      <c r="AI64" s="424"/>
      <c r="AJ64" s="424"/>
      <c r="AK64" s="411"/>
      <c r="AL64" s="111" t="s">
        <v>9</v>
      </c>
      <c r="AM64" s="111"/>
      <c r="AN64" s="112"/>
      <c r="AO64" s="113">
        <f>AN64-AM64</f>
        <v>0</v>
      </c>
      <c r="AP64" s="114"/>
      <c r="AQ64" s="95"/>
      <c r="AR64" s="96"/>
    </row>
    <row r="65" spans="1:44" s="82" customFormat="1" ht="12" customHeight="1" thickBot="1" x14ac:dyDescent="0.25">
      <c r="A65" s="115"/>
      <c r="B65" s="116"/>
      <c r="C65" s="389"/>
      <c r="D65" s="117"/>
      <c r="E65" s="118"/>
      <c r="F65" s="119"/>
      <c r="G65" s="334"/>
      <c r="H65" s="363"/>
      <c r="I65" s="120"/>
      <c r="J65" s="120"/>
      <c r="K65" s="121"/>
      <c r="L65" s="121"/>
      <c r="M65" s="121"/>
      <c r="N65" s="121"/>
      <c r="O65" s="121"/>
      <c r="P65" s="121"/>
      <c r="Q65" s="121"/>
      <c r="R65" s="121"/>
      <c r="S65" s="121"/>
      <c r="T65" s="121"/>
      <c r="U65" s="121"/>
      <c r="V65" s="121"/>
      <c r="W65" s="121"/>
      <c r="X65" s="121"/>
      <c r="Y65" s="121"/>
      <c r="Z65" s="121"/>
      <c r="AA65" s="121"/>
      <c r="AB65" s="121"/>
      <c r="AC65" s="121"/>
      <c r="AD65" s="121"/>
      <c r="AE65" s="121"/>
      <c r="AF65" s="397"/>
      <c r="AG65" s="122" t="s">
        <v>442</v>
      </c>
      <c r="AH65" s="123"/>
      <c r="AI65" s="426"/>
      <c r="AJ65" s="426"/>
      <c r="AK65" s="412"/>
      <c r="AL65" s="124"/>
      <c r="AM65" s="124"/>
      <c r="AN65" s="125"/>
      <c r="AO65" s="126">
        <f>AN65-AM65</f>
        <v>0</v>
      </c>
      <c r="AP65" s="3"/>
      <c r="AQ65" s="127"/>
      <c r="AR65" s="128"/>
    </row>
    <row r="66" spans="1:44" s="130" customFormat="1" ht="12" customHeight="1" thickTop="1" x14ac:dyDescent="0.2">
      <c r="A66" s="68" t="s">
        <v>398</v>
      </c>
      <c r="B66" s="69" t="s">
        <v>290</v>
      </c>
      <c r="C66" s="390">
        <v>1616208368800</v>
      </c>
      <c r="D66" s="70">
        <v>133</v>
      </c>
      <c r="E66" s="71">
        <v>71</v>
      </c>
      <c r="F66" s="71">
        <v>3</v>
      </c>
      <c r="G66" s="327">
        <v>1</v>
      </c>
      <c r="H66" s="360"/>
      <c r="I66" s="383" t="e">
        <f>AP67</f>
        <v>#REF!</v>
      </c>
      <c r="J66" s="392">
        <f>SUMPRODUCT(PUISSANCE,K66:AE66)/1000</f>
        <v>0</v>
      </c>
      <c r="K66" s="73">
        <v>0</v>
      </c>
      <c r="L66" s="73">
        <v>0</v>
      </c>
      <c r="M66" s="73">
        <v>0</v>
      </c>
      <c r="N66" s="73">
        <v>0</v>
      </c>
      <c r="O66" s="73"/>
      <c r="P66" s="73">
        <v>0</v>
      </c>
      <c r="Q66" s="73">
        <v>0</v>
      </c>
      <c r="R66" s="73">
        <v>0</v>
      </c>
      <c r="S66" s="73">
        <v>0</v>
      </c>
      <c r="T66" s="73"/>
      <c r="U66" s="73"/>
      <c r="V66" s="73">
        <v>0</v>
      </c>
      <c r="W66" s="73">
        <v>0</v>
      </c>
      <c r="X66" s="73">
        <v>0</v>
      </c>
      <c r="Y66" s="73">
        <v>0</v>
      </c>
      <c r="Z66" s="73">
        <v>0</v>
      </c>
      <c r="AA66" s="73">
        <v>0</v>
      </c>
      <c r="AB66" s="73"/>
      <c r="AC66" s="73">
        <v>0</v>
      </c>
      <c r="AD66" s="73">
        <v>0</v>
      </c>
      <c r="AE66" s="73">
        <v>0</v>
      </c>
      <c r="AF66" s="393"/>
      <c r="AG66" s="74" t="s">
        <v>462</v>
      </c>
      <c r="AH66" s="75"/>
      <c r="AI66" s="422"/>
      <c r="AJ66" s="422"/>
      <c r="AK66" s="410"/>
      <c r="AL66" s="76" t="s">
        <v>424</v>
      </c>
      <c r="AM66" s="76">
        <v>21495</v>
      </c>
      <c r="AN66" s="77">
        <v>22635</v>
      </c>
      <c r="AO66" s="78">
        <f>IF(AN66&lt;AM66,100000-AM66+AN66,AN66-AM66)</f>
        <v>1140</v>
      </c>
      <c r="AP66" s="79">
        <f>AO66+AO67</f>
        <v>1140</v>
      </c>
      <c r="AQ66" s="80">
        <f>F66/10*$AQ$4*DAYS360(AM69,AN69)/360</f>
        <v>0</v>
      </c>
      <c r="AR66" s="81" t="e">
        <f>F66/10*AP68*$AR$4</f>
        <v>#REF!</v>
      </c>
    </row>
    <row r="67" spans="1:44" s="82" customFormat="1" ht="12" customHeight="1" x14ac:dyDescent="0.2">
      <c r="A67" s="83"/>
      <c r="B67" s="84" t="s">
        <v>20</v>
      </c>
      <c r="C67" s="387"/>
      <c r="D67" s="85"/>
      <c r="E67" s="86"/>
      <c r="F67" s="87"/>
      <c r="G67" s="332"/>
      <c r="H67" s="361"/>
      <c r="I67" s="88"/>
      <c r="J67" s="88"/>
      <c r="K67" s="89"/>
      <c r="L67" s="89"/>
      <c r="M67" s="89"/>
      <c r="N67" s="89"/>
      <c r="O67" s="89"/>
      <c r="P67" s="89"/>
      <c r="Q67" s="89"/>
      <c r="R67" s="89"/>
      <c r="S67" s="89"/>
      <c r="T67" s="89"/>
      <c r="U67" s="89"/>
      <c r="V67" s="89"/>
      <c r="W67" s="89"/>
      <c r="X67" s="89"/>
      <c r="Y67" s="89"/>
      <c r="Z67" s="89"/>
      <c r="AA67" s="89"/>
      <c r="AB67" s="89"/>
      <c r="AC67" s="89"/>
      <c r="AD67" s="89"/>
      <c r="AE67" s="89"/>
      <c r="AF67" s="394"/>
      <c r="AG67" s="8" t="s">
        <v>463</v>
      </c>
      <c r="AH67" s="90"/>
      <c r="AI67" s="422"/>
      <c r="AJ67" s="422"/>
      <c r="AK67" s="411"/>
      <c r="AL67" s="91" t="s">
        <v>425</v>
      </c>
      <c r="AM67" s="91"/>
      <c r="AN67" s="92"/>
      <c r="AO67" s="93">
        <f>IF(AN67&lt;AM67,100000-AM67+AN67,AN67-AM67)</f>
        <v>0</v>
      </c>
      <c r="AP67" s="94" t="e">
        <f>IF(AP68=0,0,AP66/AP68)</f>
        <v>#REF!</v>
      </c>
      <c r="AQ67" s="95"/>
      <c r="AR67" s="96"/>
    </row>
    <row r="68" spans="1:44" s="82" customFormat="1" ht="12" customHeight="1" x14ac:dyDescent="0.2">
      <c r="A68" s="83"/>
      <c r="B68" s="84" t="s">
        <v>21</v>
      </c>
      <c r="C68" s="387"/>
      <c r="D68" s="85"/>
      <c r="E68" s="86"/>
      <c r="F68" s="87"/>
      <c r="G68" s="332"/>
      <c r="H68" s="361"/>
      <c r="I68" s="88"/>
      <c r="J68" s="88"/>
      <c r="K68" s="97"/>
      <c r="L68" s="97"/>
      <c r="M68" s="97"/>
      <c r="N68" s="97"/>
      <c r="O68" s="97"/>
      <c r="P68" s="97"/>
      <c r="Q68" s="97"/>
      <c r="R68" s="97"/>
      <c r="S68" s="97"/>
      <c r="T68" s="97"/>
      <c r="U68" s="97"/>
      <c r="V68" s="97"/>
      <c r="W68" s="97"/>
      <c r="X68" s="97"/>
      <c r="Y68" s="97"/>
      <c r="Z68" s="97"/>
      <c r="AA68" s="97"/>
      <c r="AB68" s="97"/>
      <c r="AC68" s="97"/>
      <c r="AD68" s="97"/>
      <c r="AE68" s="97"/>
      <c r="AF68" s="395"/>
      <c r="AG68" s="8" t="s">
        <v>464</v>
      </c>
      <c r="AH68" s="90"/>
      <c r="AI68" s="425"/>
      <c r="AJ68" s="425"/>
      <c r="AK68" s="411"/>
      <c r="AL68" s="98" t="s">
        <v>461</v>
      </c>
      <c r="AM68" s="98">
        <v>41669</v>
      </c>
      <c r="AN68" s="99">
        <v>42011</v>
      </c>
      <c r="AO68" s="100">
        <f>AN68-AM68</f>
        <v>342</v>
      </c>
      <c r="AP68" s="101" t="e">
        <f>durée_année*(YEAR(AN68)-YEAR(AM68))-INDEX(temps,DAY(AM68),MONTH(AM68))+INDEX(temps,DAY(AN68),MONTH(AN68))</f>
        <v>#REF!</v>
      </c>
      <c r="AQ68" s="95"/>
      <c r="AR68" s="96"/>
    </row>
    <row r="69" spans="1:44" s="82" customFormat="1" ht="12" customHeight="1" x14ac:dyDescent="0.2">
      <c r="A69" s="102"/>
      <c r="B69" s="103"/>
      <c r="C69" s="388"/>
      <c r="D69" s="104"/>
      <c r="E69" s="105"/>
      <c r="F69" s="106"/>
      <c r="G69" s="333"/>
      <c r="H69" s="362"/>
      <c r="I69" s="107"/>
      <c r="J69" s="107"/>
      <c r="K69" s="108"/>
      <c r="L69" s="108"/>
      <c r="M69" s="108"/>
      <c r="N69" s="108"/>
      <c r="O69" s="108"/>
      <c r="P69" s="108"/>
      <c r="Q69" s="108"/>
      <c r="R69" s="108"/>
      <c r="S69" s="108"/>
      <c r="T69" s="108"/>
      <c r="U69" s="108"/>
      <c r="V69" s="108"/>
      <c r="W69" s="108"/>
      <c r="X69" s="108"/>
      <c r="Y69" s="108"/>
      <c r="Z69" s="108"/>
      <c r="AA69" s="108"/>
      <c r="AB69" s="108"/>
      <c r="AC69" s="108"/>
      <c r="AD69" s="108"/>
      <c r="AE69" s="108"/>
      <c r="AF69" s="396"/>
      <c r="AG69" s="109" t="s">
        <v>426</v>
      </c>
      <c r="AH69" s="110"/>
      <c r="AI69" s="424"/>
      <c r="AJ69" s="424"/>
      <c r="AK69" s="411"/>
      <c r="AL69" s="111" t="s">
        <v>9</v>
      </c>
      <c r="AM69" s="111"/>
      <c r="AN69" s="112"/>
      <c r="AO69" s="113">
        <f>AN69-AM69</f>
        <v>0</v>
      </c>
      <c r="AP69" s="114"/>
      <c r="AQ69" s="95"/>
      <c r="AR69" s="96"/>
    </row>
    <row r="70" spans="1:44" s="82" customFormat="1" ht="12" customHeight="1" thickBot="1" x14ac:dyDescent="0.25">
      <c r="A70" s="115"/>
      <c r="B70" s="116"/>
      <c r="C70" s="389"/>
      <c r="D70" s="117"/>
      <c r="E70" s="118"/>
      <c r="F70" s="119"/>
      <c r="G70" s="334"/>
      <c r="H70" s="363"/>
      <c r="I70" s="120"/>
      <c r="J70" s="120"/>
      <c r="K70" s="121"/>
      <c r="L70" s="121"/>
      <c r="M70" s="121"/>
      <c r="N70" s="121"/>
      <c r="O70" s="121"/>
      <c r="P70" s="121"/>
      <c r="Q70" s="121"/>
      <c r="R70" s="121"/>
      <c r="S70" s="121"/>
      <c r="T70" s="121"/>
      <c r="U70" s="121"/>
      <c r="V70" s="121"/>
      <c r="W70" s="121"/>
      <c r="X70" s="121"/>
      <c r="Y70" s="121"/>
      <c r="Z70" s="121"/>
      <c r="AA70" s="121"/>
      <c r="AB70" s="121"/>
      <c r="AC70" s="121"/>
      <c r="AD70" s="121"/>
      <c r="AE70" s="121"/>
      <c r="AF70" s="397"/>
      <c r="AG70" s="122" t="s">
        <v>442</v>
      </c>
      <c r="AH70" s="123"/>
      <c r="AI70" s="426"/>
      <c r="AJ70" s="426"/>
      <c r="AK70" s="412"/>
      <c r="AL70" s="124"/>
      <c r="AM70" s="124"/>
      <c r="AN70" s="125"/>
      <c r="AO70" s="126">
        <f>AN70-AM70</f>
        <v>0</v>
      </c>
      <c r="AP70" s="3"/>
      <c r="AQ70" s="127"/>
      <c r="AR70" s="128"/>
    </row>
    <row r="71" spans="1:44" s="82" customFormat="1" ht="12" customHeight="1" x14ac:dyDescent="0.2">
      <c r="A71" s="68" t="s">
        <v>327</v>
      </c>
      <c r="B71" s="69" t="s">
        <v>171</v>
      </c>
      <c r="C71" s="390">
        <v>1626772785356</v>
      </c>
      <c r="D71" s="70">
        <v>154</v>
      </c>
      <c r="E71" s="71">
        <v>71</v>
      </c>
      <c r="F71" s="71">
        <v>56</v>
      </c>
      <c r="G71" s="327">
        <v>1</v>
      </c>
      <c r="H71" s="360"/>
      <c r="I71" s="383" t="e">
        <f>AP72</f>
        <v>#REF!</v>
      </c>
      <c r="J71" s="392">
        <f>SUMPRODUCT(PUISSANCE,K71:AE71)/1000</f>
        <v>5.1120000000000001</v>
      </c>
      <c r="K71" s="73">
        <v>0</v>
      </c>
      <c r="L71" s="73">
        <v>0</v>
      </c>
      <c r="M71" s="73">
        <v>0</v>
      </c>
      <c r="N71" s="73">
        <v>0</v>
      </c>
      <c r="O71" s="73">
        <v>0</v>
      </c>
      <c r="P71" s="73">
        <v>0</v>
      </c>
      <c r="Q71" s="73">
        <v>0</v>
      </c>
      <c r="R71" s="73">
        <v>0</v>
      </c>
      <c r="S71" s="73">
        <v>0</v>
      </c>
      <c r="T71" s="73"/>
      <c r="U71" s="73">
        <v>0</v>
      </c>
      <c r="V71" s="73">
        <v>0</v>
      </c>
      <c r="W71" s="73">
        <v>0</v>
      </c>
      <c r="X71" s="73">
        <v>23</v>
      </c>
      <c r="Y71" s="73">
        <v>13</v>
      </c>
      <c r="Z71" s="73">
        <v>1</v>
      </c>
      <c r="AA71" s="73">
        <v>0</v>
      </c>
      <c r="AB71" s="73">
        <v>0</v>
      </c>
      <c r="AC71" s="73">
        <v>0</v>
      </c>
      <c r="AD71" s="73">
        <v>0</v>
      </c>
      <c r="AE71" s="73">
        <v>0</v>
      </c>
      <c r="AF71" s="393"/>
      <c r="AG71" s="74" t="s">
        <v>462</v>
      </c>
      <c r="AH71" s="75"/>
      <c r="AI71" s="422"/>
      <c r="AJ71" s="422"/>
      <c r="AK71" s="410"/>
      <c r="AL71" s="76" t="s">
        <v>424</v>
      </c>
      <c r="AM71" s="76">
        <v>5441</v>
      </c>
      <c r="AN71" s="77">
        <v>32763</v>
      </c>
      <c r="AO71" s="78">
        <f>IF(AN71&lt;AM71,100000-AM71+AN71,AN71-AM71)</f>
        <v>27322</v>
      </c>
      <c r="AP71" s="79">
        <f>AO71+AO72</f>
        <v>27322</v>
      </c>
      <c r="AQ71" s="80">
        <f>F71/10*$AQ$4*DAYS360(AM74,AN74)/360</f>
        <v>0</v>
      </c>
      <c r="AR71" s="81" t="e">
        <f>F71/10*AP73*$AR$4</f>
        <v>#REF!</v>
      </c>
    </row>
    <row r="72" spans="1:44" s="82" customFormat="1" ht="12" customHeight="1" x14ac:dyDescent="0.2">
      <c r="A72" s="83"/>
      <c r="B72" s="84"/>
      <c r="C72" s="387"/>
      <c r="D72" s="85"/>
      <c r="E72" s="86"/>
      <c r="F72" s="87"/>
      <c r="G72" s="332"/>
      <c r="H72" s="361"/>
      <c r="I72" s="88"/>
      <c r="J72" s="88"/>
      <c r="K72" s="89"/>
      <c r="L72" s="89"/>
      <c r="M72" s="89"/>
      <c r="N72" s="89"/>
      <c r="O72" s="89"/>
      <c r="P72" s="89"/>
      <c r="Q72" s="89"/>
      <c r="R72" s="89"/>
      <c r="S72" s="89"/>
      <c r="T72" s="89"/>
      <c r="U72" s="89"/>
      <c r="V72" s="89"/>
      <c r="W72" s="89"/>
      <c r="X72" s="89"/>
      <c r="Y72" s="89"/>
      <c r="Z72" s="89"/>
      <c r="AA72" s="89"/>
      <c r="AB72" s="89"/>
      <c r="AC72" s="89"/>
      <c r="AD72" s="89"/>
      <c r="AE72" s="89"/>
      <c r="AF72" s="394"/>
      <c r="AG72" s="8" t="s">
        <v>463</v>
      </c>
      <c r="AH72" s="90"/>
      <c r="AI72" s="422"/>
      <c r="AJ72" s="422"/>
      <c r="AK72" s="411"/>
      <c r="AL72" s="91" t="s">
        <v>425</v>
      </c>
      <c r="AM72" s="91"/>
      <c r="AN72" s="92"/>
      <c r="AO72" s="93">
        <f>IF(AN72&lt;AM72,100000-AM72+AN72,AN72-AM72)</f>
        <v>0</v>
      </c>
      <c r="AP72" s="94" t="e">
        <f>IF(AP73=0,0,AP71/AP73)</f>
        <v>#REF!</v>
      </c>
      <c r="AQ72" s="95"/>
      <c r="AR72" s="96"/>
    </row>
    <row r="73" spans="1:44" s="82" customFormat="1" ht="12" customHeight="1" x14ac:dyDescent="0.2">
      <c r="A73" s="83"/>
      <c r="B73" s="84" t="s">
        <v>65</v>
      </c>
      <c r="C73" s="387"/>
      <c r="D73" s="85"/>
      <c r="E73" s="86"/>
      <c r="F73" s="87"/>
      <c r="G73" s="332"/>
      <c r="H73" s="361"/>
      <c r="I73" s="88"/>
      <c r="J73" s="88"/>
      <c r="K73" s="97"/>
      <c r="L73" s="97"/>
      <c r="M73" s="97"/>
      <c r="N73" s="97"/>
      <c r="O73" s="97"/>
      <c r="P73" s="97"/>
      <c r="Q73" s="97"/>
      <c r="R73" s="97"/>
      <c r="S73" s="97"/>
      <c r="T73" s="97"/>
      <c r="U73" s="97"/>
      <c r="V73" s="97"/>
      <c r="W73" s="97"/>
      <c r="X73" s="97"/>
      <c r="Y73" s="97"/>
      <c r="Z73" s="97"/>
      <c r="AA73" s="97"/>
      <c r="AB73" s="97"/>
      <c r="AC73" s="97"/>
      <c r="AD73" s="97"/>
      <c r="AE73" s="97"/>
      <c r="AF73" s="395"/>
      <c r="AG73" s="8" t="s">
        <v>464</v>
      </c>
      <c r="AH73" s="90"/>
      <c r="AI73" s="425"/>
      <c r="AJ73" s="425"/>
      <c r="AK73" s="411"/>
      <c r="AL73" s="98" t="s">
        <v>461</v>
      </c>
      <c r="AM73" s="98">
        <v>41668</v>
      </c>
      <c r="AN73" s="99">
        <v>42009</v>
      </c>
      <c r="AO73" s="100">
        <f>AN73-AM73</f>
        <v>341</v>
      </c>
      <c r="AP73" s="101" t="e">
        <f>durée_année*(YEAR(AN73)-YEAR(AM73))-INDEX(temps,DAY(AM73),MONTH(AM73))+INDEX(temps,DAY(AN73),MONTH(AN73))</f>
        <v>#REF!</v>
      </c>
      <c r="AQ73" s="95"/>
      <c r="AR73" s="96"/>
    </row>
    <row r="74" spans="1:44" s="82" customFormat="1" ht="12" customHeight="1" x14ac:dyDescent="0.2">
      <c r="A74" s="102"/>
      <c r="B74" s="103"/>
      <c r="C74" s="388"/>
      <c r="D74" s="104"/>
      <c r="E74" s="105"/>
      <c r="F74" s="106"/>
      <c r="G74" s="333"/>
      <c r="H74" s="362"/>
      <c r="I74" s="107"/>
      <c r="J74" s="107"/>
      <c r="K74" s="108"/>
      <c r="L74" s="108"/>
      <c r="M74" s="108"/>
      <c r="N74" s="108"/>
      <c r="O74" s="108"/>
      <c r="P74" s="108"/>
      <c r="Q74" s="108"/>
      <c r="R74" s="108"/>
      <c r="S74" s="108"/>
      <c r="T74" s="108"/>
      <c r="U74" s="108"/>
      <c r="V74" s="108"/>
      <c r="W74" s="108"/>
      <c r="X74" s="108"/>
      <c r="Y74" s="108"/>
      <c r="Z74" s="108"/>
      <c r="AA74" s="108"/>
      <c r="AB74" s="108"/>
      <c r="AC74" s="108"/>
      <c r="AD74" s="108"/>
      <c r="AE74" s="108"/>
      <c r="AF74" s="396"/>
      <c r="AG74" s="109" t="s">
        <v>426</v>
      </c>
      <c r="AH74" s="110"/>
      <c r="AI74" s="424"/>
      <c r="AJ74" s="424"/>
      <c r="AK74" s="411"/>
      <c r="AL74" s="111" t="s">
        <v>9</v>
      </c>
      <c r="AM74" s="111"/>
      <c r="AN74" s="112"/>
      <c r="AO74" s="113">
        <f>AN74-AM74</f>
        <v>0</v>
      </c>
      <c r="AP74" s="114"/>
      <c r="AQ74" s="95"/>
      <c r="AR74" s="96"/>
    </row>
    <row r="75" spans="1:44" s="82" customFormat="1" ht="12" customHeight="1" thickBot="1" x14ac:dyDescent="0.25">
      <c r="A75" s="115"/>
      <c r="B75" s="116"/>
      <c r="C75" s="389"/>
      <c r="D75" s="117"/>
      <c r="E75" s="118"/>
      <c r="F75" s="119"/>
      <c r="G75" s="334"/>
      <c r="H75" s="363"/>
      <c r="I75" s="120"/>
      <c r="J75" s="120"/>
      <c r="K75" s="121"/>
      <c r="L75" s="121"/>
      <c r="M75" s="121"/>
      <c r="N75" s="121"/>
      <c r="O75" s="121"/>
      <c r="P75" s="121"/>
      <c r="Q75" s="121"/>
      <c r="R75" s="121"/>
      <c r="S75" s="121"/>
      <c r="T75" s="121"/>
      <c r="U75" s="121"/>
      <c r="V75" s="121"/>
      <c r="W75" s="121"/>
      <c r="X75" s="121"/>
      <c r="Y75" s="121"/>
      <c r="Z75" s="121"/>
      <c r="AA75" s="121"/>
      <c r="AB75" s="121"/>
      <c r="AC75" s="121"/>
      <c r="AD75" s="121"/>
      <c r="AE75" s="121"/>
      <c r="AF75" s="397"/>
      <c r="AG75" s="122" t="s">
        <v>442</v>
      </c>
      <c r="AH75" s="123"/>
      <c r="AI75" s="426"/>
      <c r="AJ75" s="426"/>
      <c r="AK75" s="412"/>
      <c r="AL75" s="124"/>
      <c r="AM75" s="124"/>
      <c r="AN75" s="125"/>
      <c r="AO75" s="126">
        <f>AN75-AM75</f>
        <v>0</v>
      </c>
      <c r="AP75" s="3"/>
      <c r="AQ75" s="127"/>
      <c r="AR75" s="128"/>
    </row>
    <row r="76" spans="1:44" s="130" customFormat="1" ht="12" customHeight="1" thickTop="1" x14ac:dyDescent="0.2">
      <c r="A76" s="68" t="s">
        <v>312</v>
      </c>
      <c r="B76" s="69" t="s">
        <v>244</v>
      </c>
      <c r="C76" s="390">
        <v>1626772786369</v>
      </c>
      <c r="D76" s="70">
        <v>155</v>
      </c>
      <c r="E76" s="71">
        <v>71</v>
      </c>
      <c r="F76" s="71">
        <v>80</v>
      </c>
      <c r="G76" s="327">
        <v>1</v>
      </c>
      <c r="H76" s="360"/>
      <c r="I76" s="383" t="e">
        <f>AP77</f>
        <v>#REF!</v>
      </c>
      <c r="J76" s="392">
        <f>SUMPRODUCT(PUISSANCE,K76:AE76)/1000</f>
        <v>7.56</v>
      </c>
      <c r="K76" s="73">
        <v>0</v>
      </c>
      <c r="L76" s="73">
        <v>2</v>
      </c>
      <c r="M76" s="73">
        <v>0</v>
      </c>
      <c r="N76" s="73">
        <v>0</v>
      </c>
      <c r="O76" s="73">
        <v>0</v>
      </c>
      <c r="P76" s="73">
        <v>0</v>
      </c>
      <c r="Q76" s="73">
        <v>0</v>
      </c>
      <c r="R76" s="73">
        <v>3</v>
      </c>
      <c r="S76" s="73">
        <v>0</v>
      </c>
      <c r="T76" s="73"/>
      <c r="U76" s="73">
        <v>0</v>
      </c>
      <c r="V76" s="73">
        <v>0</v>
      </c>
      <c r="W76" s="73">
        <v>0</v>
      </c>
      <c r="X76" s="73">
        <v>10</v>
      </c>
      <c r="Y76" s="73">
        <v>25</v>
      </c>
      <c r="Z76" s="73">
        <v>4</v>
      </c>
      <c r="AA76" s="73">
        <v>0</v>
      </c>
      <c r="AB76" s="73">
        <v>0</v>
      </c>
      <c r="AC76" s="73">
        <v>0</v>
      </c>
      <c r="AD76" s="73">
        <v>0</v>
      </c>
      <c r="AE76" s="73">
        <v>0</v>
      </c>
      <c r="AF76" s="393"/>
      <c r="AG76" s="74" t="s">
        <v>462</v>
      </c>
      <c r="AH76" s="75"/>
      <c r="AI76" s="422"/>
      <c r="AJ76" s="422"/>
      <c r="AK76" s="410"/>
      <c r="AL76" s="76" t="s">
        <v>424</v>
      </c>
      <c r="AM76" s="76">
        <v>84048</v>
      </c>
      <c r="AN76" s="77">
        <v>13383</v>
      </c>
      <c r="AO76" s="78">
        <f>IF(AN76&lt;AM76,100000-AM76+AN76,AN76-AM76)</f>
        <v>29335</v>
      </c>
      <c r="AP76" s="79">
        <f>AO76+AO77</f>
        <v>29335</v>
      </c>
      <c r="AQ76" s="80">
        <f>F76/10*$AQ$4*DAYS360(AM79,AN79)/360</f>
        <v>0</v>
      </c>
      <c r="AR76" s="81" t="e">
        <f>F76/10*AP78*$AR$4</f>
        <v>#REF!</v>
      </c>
    </row>
    <row r="77" spans="1:44" s="82" customFormat="1" ht="12" customHeight="1" x14ac:dyDescent="0.2">
      <c r="A77" s="83"/>
      <c r="B77" s="84" t="s">
        <v>47</v>
      </c>
      <c r="C77" s="387"/>
      <c r="D77" s="85"/>
      <c r="E77" s="86"/>
      <c r="F77" s="87"/>
      <c r="G77" s="332"/>
      <c r="H77" s="361"/>
      <c r="I77" s="88"/>
      <c r="J77" s="88"/>
      <c r="K77" s="89"/>
      <c r="L77" s="89"/>
      <c r="M77" s="89"/>
      <c r="N77" s="89"/>
      <c r="O77" s="89"/>
      <c r="P77" s="89"/>
      <c r="Q77" s="89"/>
      <c r="R77" s="89"/>
      <c r="S77" s="89"/>
      <c r="T77" s="89"/>
      <c r="U77" s="89"/>
      <c r="V77" s="89"/>
      <c r="W77" s="89"/>
      <c r="X77" s="89"/>
      <c r="Y77" s="89"/>
      <c r="Z77" s="89"/>
      <c r="AA77" s="89"/>
      <c r="AB77" s="89"/>
      <c r="AC77" s="89"/>
      <c r="AD77" s="89"/>
      <c r="AE77" s="89"/>
      <c r="AF77" s="394"/>
      <c r="AG77" s="8" t="s">
        <v>463</v>
      </c>
      <c r="AH77" s="90"/>
      <c r="AI77" s="422"/>
      <c r="AJ77" s="422"/>
      <c r="AK77" s="411"/>
      <c r="AL77" s="91" t="s">
        <v>425</v>
      </c>
      <c r="AM77" s="91"/>
      <c r="AN77" s="92"/>
      <c r="AO77" s="93">
        <f>IF(AN77&lt;AM77,100000-AM77+AN77,AN77-AM77)</f>
        <v>0</v>
      </c>
      <c r="AP77" s="94" t="e">
        <f>IF(AP78=0,0,AP76/AP78)</f>
        <v>#REF!</v>
      </c>
      <c r="AQ77" s="95"/>
      <c r="AR77" s="96"/>
    </row>
    <row r="78" spans="1:44" s="82" customFormat="1" ht="12" customHeight="1" x14ac:dyDescent="0.2">
      <c r="A78" s="83"/>
      <c r="B78" s="84" t="s">
        <v>48</v>
      </c>
      <c r="C78" s="387"/>
      <c r="D78" s="85"/>
      <c r="E78" s="86"/>
      <c r="F78" s="87"/>
      <c r="G78" s="332"/>
      <c r="H78" s="361"/>
      <c r="I78" s="88"/>
      <c r="J78" s="88"/>
      <c r="K78" s="97"/>
      <c r="L78" s="97"/>
      <c r="M78" s="97"/>
      <c r="N78" s="97"/>
      <c r="O78" s="97"/>
      <c r="P78" s="97"/>
      <c r="Q78" s="97"/>
      <c r="R78" s="97"/>
      <c r="S78" s="97"/>
      <c r="T78" s="97"/>
      <c r="U78" s="97"/>
      <c r="V78" s="97"/>
      <c r="W78" s="97"/>
      <c r="X78" s="97"/>
      <c r="Y78" s="97"/>
      <c r="Z78" s="97"/>
      <c r="AA78" s="97"/>
      <c r="AB78" s="97"/>
      <c r="AC78" s="97"/>
      <c r="AD78" s="97"/>
      <c r="AE78" s="97"/>
      <c r="AF78" s="395"/>
      <c r="AG78" s="8" t="s">
        <v>464</v>
      </c>
      <c r="AH78" s="90"/>
      <c r="AI78" s="425"/>
      <c r="AJ78" s="425"/>
      <c r="AK78" s="411"/>
      <c r="AL78" s="98" t="s">
        <v>461</v>
      </c>
      <c r="AM78" s="98">
        <v>41668</v>
      </c>
      <c r="AN78" s="99">
        <v>42009</v>
      </c>
      <c r="AO78" s="100">
        <f>AN78-AM78</f>
        <v>341</v>
      </c>
      <c r="AP78" s="101" t="e">
        <f>durée_année*(YEAR(AN78)-YEAR(AM78))-INDEX(temps,DAY(AM78),MONTH(AM78))+INDEX(temps,DAY(AN78),MONTH(AN78))</f>
        <v>#REF!</v>
      </c>
      <c r="AQ78" s="95"/>
      <c r="AR78" s="96"/>
    </row>
    <row r="79" spans="1:44" s="82" customFormat="1" ht="12" customHeight="1" x14ac:dyDescent="0.2">
      <c r="A79" s="102"/>
      <c r="B79" s="103"/>
      <c r="C79" s="388"/>
      <c r="D79" s="104"/>
      <c r="E79" s="105"/>
      <c r="F79" s="106"/>
      <c r="G79" s="333"/>
      <c r="H79" s="362"/>
      <c r="I79" s="107"/>
      <c r="J79" s="107"/>
      <c r="K79" s="108"/>
      <c r="L79" s="108"/>
      <c r="M79" s="108"/>
      <c r="N79" s="108"/>
      <c r="O79" s="108"/>
      <c r="P79" s="108"/>
      <c r="Q79" s="108"/>
      <c r="R79" s="108"/>
      <c r="S79" s="108"/>
      <c r="T79" s="108"/>
      <c r="U79" s="108"/>
      <c r="V79" s="108"/>
      <c r="W79" s="108"/>
      <c r="X79" s="108"/>
      <c r="Y79" s="108"/>
      <c r="Z79" s="108"/>
      <c r="AA79" s="108"/>
      <c r="AB79" s="108"/>
      <c r="AC79" s="108"/>
      <c r="AD79" s="108"/>
      <c r="AE79" s="108"/>
      <c r="AF79" s="396"/>
      <c r="AG79" s="109" t="s">
        <v>426</v>
      </c>
      <c r="AH79" s="110"/>
      <c r="AI79" s="424"/>
      <c r="AJ79" s="424"/>
      <c r="AK79" s="411"/>
      <c r="AL79" s="111" t="s">
        <v>9</v>
      </c>
      <c r="AM79" s="111"/>
      <c r="AN79" s="112"/>
      <c r="AO79" s="113">
        <f>AN79-AM79</f>
        <v>0</v>
      </c>
      <c r="AP79" s="114"/>
      <c r="AQ79" s="95"/>
      <c r="AR79" s="96"/>
    </row>
    <row r="80" spans="1:44" s="82" customFormat="1" ht="12" customHeight="1" thickBot="1" x14ac:dyDescent="0.25">
      <c r="A80" s="115"/>
      <c r="B80" s="116"/>
      <c r="C80" s="389"/>
      <c r="D80" s="117"/>
      <c r="E80" s="118"/>
      <c r="F80" s="119"/>
      <c r="G80" s="334"/>
      <c r="H80" s="363"/>
      <c r="I80" s="120"/>
      <c r="J80" s="120"/>
      <c r="K80" s="121"/>
      <c r="L80" s="121"/>
      <c r="M80" s="121"/>
      <c r="N80" s="121"/>
      <c r="O80" s="121"/>
      <c r="P80" s="121"/>
      <c r="Q80" s="121"/>
      <c r="R80" s="121"/>
      <c r="S80" s="121"/>
      <c r="T80" s="121"/>
      <c r="U80" s="121"/>
      <c r="V80" s="121"/>
      <c r="W80" s="121"/>
      <c r="X80" s="121"/>
      <c r="Y80" s="121"/>
      <c r="Z80" s="121"/>
      <c r="AA80" s="121"/>
      <c r="AB80" s="121"/>
      <c r="AC80" s="121"/>
      <c r="AD80" s="121"/>
      <c r="AE80" s="121"/>
      <c r="AF80" s="397"/>
      <c r="AG80" s="122" t="s">
        <v>442</v>
      </c>
      <c r="AH80" s="123"/>
      <c r="AI80" s="426"/>
      <c r="AJ80" s="426"/>
      <c r="AK80" s="412"/>
      <c r="AL80" s="124"/>
      <c r="AM80" s="124"/>
      <c r="AN80" s="125"/>
      <c r="AO80" s="126">
        <f>AN80-AM80</f>
        <v>0</v>
      </c>
      <c r="AP80" s="3"/>
      <c r="AQ80" s="127"/>
      <c r="AR80" s="128"/>
    </row>
    <row r="81" spans="1:44" s="82" customFormat="1" ht="12" customHeight="1" x14ac:dyDescent="0.2">
      <c r="A81" s="68" t="s">
        <v>388</v>
      </c>
      <c r="B81" s="69" t="s">
        <v>284</v>
      </c>
      <c r="C81" s="390">
        <v>1674384939050</v>
      </c>
      <c r="D81" s="70">
        <v>166</v>
      </c>
      <c r="E81" s="71">
        <v>71</v>
      </c>
      <c r="F81" s="71">
        <v>42</v>
      </c>
      <c r="G81" s="327">
        <v>1</v>
      </c>
      <c r="H81" s="360"/>
      <c r="I81" s="383" t="e">
        <f>AP82</f>
        <v>#REF!</v>
      </c>
      <c r="J81" s="392">
        <f>SUMPRODUCT(PUISSANCE,K81:AE81)/1000</f>
        <v>5.9020000000000001</v>
      </c>
      <c r="K81" s="73">
        <v>0</v>
      </c>
      <c r="L81" s="73">
        <v>0</v>
      </c>
      <c r="M81" s="73">
        <v>0</v>
      </c>
      <c r="N81" s="73">
        <v>0</v>
      </c>
      <c r="O81" s="73">
        <v>0</v>
      </c>
      <c r="P81" s="73">
        <v>0</v>
      </c>
      <c r="Q81" s="73">
        <v>0</v>
      </c>
      <c r="R81" s="73">
        <v>0</v>
      </c>
      <c r="S81" s="73">
        <v>0</v>
      </c>
      <c r="T81" s="73"/>
      <c r="U81" s="73">
        <v>32</v>
      </c>
      <c r="V81" s="73">
        <v>0</v>
      </c>
      <c r="W81" s="73">
        <v>0</v>
      </c>
      <c r="X81" s="73">
        <v>0</v>
      </c>
      <c r="Y81" s="73">
        <v>13</v>
      </c>
      <c r="Z81" s="73">
        <v>0</v>
      </c>
      <c r="AA81" s="73">
        <v>0</v>
      </c>
      <c r="AB81" s="73">
        <v>12</v>
      </c>
      <c r="AC81" s="73">
        <v>0</v>
      </c>
      <c r="AD81" s="73">
        <v>0</v>
      </c>
      <c r="AE81" s="73">
        <v>0</v>
      </c>
      <c r="AF81" s="393"/>
      <c r="AG81" s="74" t="s">
        <v>462</v>
      </c>
      <c r="AH81" s="75"/>
      <c r="AI81" s="422"/>
      <c r="AJ81" s="422"/>
      <c r="AK81" s="410"/>
      <c r="AL81" s="76" t="s">
        <v>424</v>
      </c>
      <c r="AM81" s="76">
        <v>3057</v>
      </c>
      <c r="AN81" s="77">
        <v>29193</v>
      </c>
      <c r="AO81" s="78">
        <f>IF(AN81&lt;AM81,100000-AM81+AN81,AN81-AM81)</f>
        <v>26136</v>
      </c>
      <c r="AP81" s="79">
        <f>AO81+AO82</f>
        <v>26136</v>
      </c>
      <c r="AQ81" s="80">
        <f>F81/10*$AQ$4*DAYS360(AM84,AN84)/360</f>
        <v>0</v>
      </c>
      <c r="AR81" s="81" t="e">
        <f>F81/10*AP83*$AR$4</f>
        <v>#REF!</v>
      </c>
    </row>
    <row r="82" spans="1:44" s="82" customFormat="1" ht="12" customHeight="1" x14ac:dyDescent="0.2">
      <c r="A82" s="83"/>
      <c r="B82" s="84" t="s">
        <v>133</v>
      </c>
      <c r="C82" s="387"/>
      <c r="D82" s="85"/>
      <c r="E82" s="86"/>
      <c r="F82" s="87"/>
      <c r="G82" s="332"/>
      <c r="H82" s="361"/>
      <c r="I82" s="88"/>
      <c r="J82" s="88"/>
      <c r="K82" s="89"/>
      <c r="L82" s="89"/>
      <c r="M82" s="89"/>
      <c r="N82" s="89"/>
      <c r="O82" s="89"/>
      <c r="P82" s="89"/>
      <c r="Q82" s="89"/>
      <c r="R82" s="89"/>
      <c r="S82" s="89"/>
      <c r="T82" s="89"/>
      <c r="U82" s="89"/>
      <c r="V82" s="89"/>
      <c r="W82" s="89"/>
      <c r="X82" s="89"/>
      <c r="Y82" s="89"/>
      <c r="Z82" s="89"/>
      <c r="AA82" s="89"/>
      <c r="AB82" s="89"/>
      <c r="AC82" s="89"/>
      <c r="AD82" s="89"/>
      <c r="AE82" s="89"/>
      <c r="AF82" s="394"/>
      <c r="AG82" s="8" t="s">
        <v>463</v>
      </c>
      <c r="AH82" s="90"/>
      <c r="AI82" s="422"/>
      <c r="AJ82" s="422"/>
      <c r="AK82" s="411"/>
      <c r="AL82" s="91" t="s">
        <v>425</v>
      </c>
      <c r="AM82" s="91"/>
      <c r="AN82" s="92"/>
      <c r="AO82" s="93">
        <f>IF(AN82&lt;AM82,100000-AM82+AN82,AN82-AM82)</f>
        <v>0</v>
      </c>
      <c r="AP82" s="94" t="e">
        <f>IF(AP83=0,0,AP81/AP83)</f>
        <v>#REF!</v>
      </c>
      <c r="AQ82" s="95"/>
      <c r="AR82" s="96"/>
    </row>
    <row r="83" spans="1:44" s="82" customFormat="1" ht="12" customHeight="1" x14ac:dyDescent="0.2">
      <c r="A83" s="83"/>
      <c r="B83" s="84" t="s">
        <v>134</v>
      </c>
      <c r="C83" s="387"/>
      <c r="D83" s="85"/>
      <c r="E83" s="86"/>
      <c r="F83" s="87"/>
      <c r="G83" s="332"/>
      <c r="H83" s="361"/>
      <c r="I83" s="88"/>
      <c r="J83" s="88"/>
      <c r="K83" s="97"/>
      <c r="L83" s="97"/>
      <c r="M83" s="97"/>
      <c r="N83" s="97"/>
      <c r="O83" s="97"/>
      <c r="P83" s="97"/>
      <c r="Q83" s="97"/>
      <c r="R83" s="97"/>
      <c r="S83" s="97"/>
      <c r="T83" s="97"/>
      <c r="U83" s="97"/>
      <c r="V83" s="97"/>
      <c r="W83" s="97"/>
      <c r="X83" s="97"/>
      <c r="Y83" s="97"/>
      <c r="Z83" s="97"/>
      <c r="AA83" s="97"/>
      <c r="AB83" s="97"/>
      <c r="AC83" s="97"/>
      <c r="AD83" s="97"/>
      <c r="AE83" s="97"/>
      <c r="AF83" s="395"/>
      <c r="AG83" s="8" t="s">
        <v>464</v>
      </c>
      <c r="AH83" s="90"/>
      <c r="AI83" s="425"/>
      <c r="AJ83" s="425"/>
      <c r="AK83" s="411"/>
      <c r="AL83" s="98" t="s">
        <v>461</v>
      </c>
      <c r="AM83" s="98">
        <v>41647</v>
      </c>
      <c r="AN83" s="99">
        <v>42009</v>
      </c>
      <c r="AO83" s="100">
        <f>AN83-AM83</f>
        <v>362</v>
      </c>
      <c r="AP83" s="101" t="e">
        <f>durée_année*(YEAR(AN83)-YEAR(AM83))-INDEX(temps,DAY(AM83),MONTH(AM83))+INDEX(temps,DAY(AN83),MONTH(AN83))</f>
        <v>#REF!</v>
      </c>
      <c r="AQ83" s="95"/>
      <c r="AR83" s="96"/>
    </row>
    <row r="84" spans="1:44" s="82" customFormat="1" ht="12" customHeight="1" x14ac:dyDescent="0.2">
      <c r="A84" s="102"/>
      <c r="B84" s="103"/>
      <c r="C84" s="388"/>
      <c r="D84" s="104"/>
      <c r="E84" s="105"/>
      <c r="F84" s="106"/>
      <c r="G84" s="333"/>
      <c r="H84" s="362"/>
      <c r="I84" s="107"/>
      <c r="J84" s="107"/>
      <c r="K84" s="108"/>
      <c r="L84" s="108"/>
      <c r="M84" s="108"/>
      <c r="N84" s="108"/>
      <c r="O84" s="108"/>
      <c r="P84" s="108"/>
      <c r="Q84" s="108"/>
      <c r="R84" s="108"/>
      <c r="S84" s="108"/>
      <c r="T84" s="108"/>
      <c r="U84" s="108"/>
      <c r="V84" s="108"/>
      <c r="W84" s="108"/>
      <c r="X84" s="108"/>
      <c r="Y84" s="108"/>
      <c r="Z84" s="108"/>
      <c r="AA84" s="108"/>
      <c r="AB84" s="108"/>
      <c r="AC84" s="108"/>
      <c r="AD84" s="108"/>
      <c r="AE84" s="108"/>
      <c r="AF84" s="396"/>
      <c r="AG84" s="109" t="s">
        <v>426</v>
      </c>
      <c r="AH84" s="110"/>
      <c r="AI84" s="424"/>
      <c r="AJ84" s="424"/>
      <c r="AK84" s="411"/>
      <c r="AL84" s="111" t="s">
        <v>9</v>
      </c>
      <c r="AM84" s="111"/>
      <c r="AN84" s="112"/>
      <c r="AO84" s="113">
        <f>AN84-AM84</f>
        <v>0</v>
      </c>
      <c r="AP84" s="114"/>
      <c r="AQ84" s="95"/>
      <c r="AR84" s="96"/>
    </row>
    <row r="85" spans="1:44" s="82" customFormat="1" ht="12" customHeight="1" thickBot="1" x14ac:dyDescent="0.25">
      <c r="A85" s="83"/>
      <c r="B85" s="84"/>
      <c r="C85" s="389"/>
      <c r="D85" s="85"/>
      <c r="E85" s="86"/>
      <c r="F85" s="87"/>
      <c r="G85" s="332"/>
      <c r="H85" s="361"/>
      <c r="I85" s="120"/>
      <c r="J85" s="88"/>
      <c r="K85" s="97"/>
      <c r="L85" s="97"/>
      <c r="M85" s="97"/>
      <c r="N85" s="97"/>
      <c r="O85" s="97"/>
      <c r="P85" s="97"/>
      <c r="Q85" s="97"/>
      <c r="R85" s="97"/>
      <c r="S85" s="97"/>
      <c r="T85" s="97"/>
      <c r="U85" s="97"/>
      <c r="V85" s="97"/>
      <c r="W85" s="97"/>
      <c r="X85" s="97"/>
      <c r="Y85" s="97"/>
      <c r="Z85" s="97"/>
      <c r="AA85" s="97"/>
      <c r="AB85" s="97"/>
      <c r="AC85" s="97"/>
      <c r="AD85" s="97"/>
      <c r="AE85" s="97"/>
      <c r="AF85" s="395"/>
      <c r="AG85" s="8" t="s">
        <v>442</v>
      </c>
      <c r="AH85" s="90"/>
      <c r="AI85" s="426"/>
      <c r="AJ85" s="426"/>
      <c r="AK85" s="412"/>
      <c r="AL85" s="124"/>
      <c r="AM85" s="124"/>
      <c r="AN85" s="125"/>
      <c r="AO85" s="126">
        <f>AN85-AM85</f>
        <v>0</v>
      </c>
      <c r="AP85" s="3"/>
      <c r="AQ85" s="127"/>
      <c r="AR85" s="128"/>
    </row>
    <row r="86" spans="1:44" s="82" customFormat="1" ht="12" customHeight="1" x14ac:dyDescent="0.2">
      <c r="A86" s="68" t="s">
        <v>329</v>
      </c>
      <c r="B86" s="69" t="s">
        <v>175</v>
      </c>
      <c r="C86" s="390">
        <v>1631259037105</v>
      </c>
      <c r="D86" s="70">
        <v>203</v>
      </c>
      <c r="E86" s="71">
        <v>71</v>
      </c>
      <c r="F86" s="71">
        <v>41</v>
      </c>
      <c r="G86" s="327">
        <v>1</v>
      </c>
      <c r="H86" s="360"/>
      <c r="I86" s="383" t="e">
        <f>AP87</f>
        <v>#REF!</v>
      </c>
      <c r="J86" s="392">
        <f>SUMPRODUCT(PUISSANCE,K86:AE86)/1000</f>
        <v>4.0819999999999999</v>
      </c>
      <c r="K86" s="73">
        <v>0</v>
      </c>
      <c r="L86" s="73">
        <v>0</v>
      </c>
      <c r="M86" s="73">
        <v>0</v>
      </c>
      <c r="N86" s="73">
        <v>0</v>
      </c>
      <c r="O86" s="73">
        <v>0</v>
      </c>
      <c r="P86" s="73">
        <v>0</v>
      </c>
      <c r="Q86" s="73">
        <v>0</v>
      </c>
      <c r="R86" s="73">
        <v>0</v>
      </c>
      <c r="S86" s="73">
        <v>0</v>
      </c>
      <c r="T86" s="73"/>
      <c r="U86" s="73">
        <v>0</v>
      </c>
      <c r="V86" s="73">
        <v>0</v>
      </c>
      <c r="W86" s="73">
        <v>0</v>
      </c>
      <c r="X86" s="73">
        <v>3</v>
      </c>
      <c r="Y86" s="73">
        <v>22</v>
      </c>
      <c r="Z86" s="73">
        <v>0</v>
      </c>
      <c r="AA86" s="73">
        <v>0</v>
      </c>
      <c r="AB86" s="73">
        <v>0</v>
      </c>
      <c r="AC86" s="73">
        <v>0</v>
      </c>
      <c r="AD86" s="73">
        <v>0</v>
      </c>
      <c r="AE86" s="73">
        <v>0</v>
      </c>
      <c r="AF86" s="393"/>
      <c r="AG86" s="74" t="s">
        <v>462</v>
      </c>
      <c r="AH86" s="75"/>
      <c r="AI86" s="422"/>
      <c r="AJ86" s="422"/>
      <c r="AK86" s="410"/>
      <c r="AL86" s="76" t="s">
        <v>424</v>
      </c>
      <c r="AM86" s="76">
        <v>56014</v>
      </c>
      <c r="AN86" s="77">
        <v>72715</v>
      </c>
      <c r="AO86" s="78">
        <f>IF(AN86&lt;AM86,100000-AM86+AN86,AN86-AM86)</f>
        <v>16701</v>
      </c>
      <c r="AP86" s="79">
        <f>AO86+AO87</f>
        <v>16701</v>
      </c>
      <c r="AQ86" s="80">
        <f>F86/10*$AQ$4*DAYS360(AM89,AN89)/360</f>
        <v>0</v>
      </c>
      <c r="AR86" s="81" t="e">
        <f>F86/10*AP88*$AR$4</f>
        <v>#REF!</v>
      </c>
    </row>
    <row r="87" spans="1:44" s="82" customFormat="1" ht="12" customHeight="1" x14ac:dyDescent="0.2">
      <c r="A87" s="83"/>
      <c r="B87" s="84" t="s">
        <v>174</v>
      </c>
      <c r="C87" s="387"/>
      <c r="D87" s="85"/>
      <c r="E87" s="86"/>
      <c r="F87" s="87"/>
      <c r="G87" s="332"/>
      <c r="H87" s="361"/>
      <c r="I87" s="88"/>
      <c r="J87" s="88"/>
      <c r="K87" s="89"/>
      <c r="L87" s="89"/>
      <c r="M87" s="89"/>
      <c r="N87" s="89"/>
      <c r="O87" s="89"/>
      <c r="P87" s="89"/>
      <c r="Q87" s="89"/>
      <c r="R87" s="89"/>
      <c r="S87" s="89"/>
      <c r="T87" s="89"/>
      <c r="U87" s="89"/>
      <c r="V87" s="89"/>
      <c r="W87" s="89"/>
      <c r="X87" s="89"/>
      <c r="Y87" s="89"/>
      <c r="Z87" s="89"/>
      <c r="AA87" s="89"/>
      <c r="AB87" s="89"/>
      <c r="AC87" s="89"/>
      <c r="AD87" s="89"/>
      <c r="AE87" s="89"/>
      <c r="AF87" s="394"/>
      <c r="AG87" s="8" t="s">
        <v>463</v>
      </c>
      <c r="AH87" s="90"/>
      <c r="AI87" s="422"/>
      <c r="AJ87" s="422"/>
      <c r="AK87" s="411"/>
      <c r="AL87" s="91" t="s">
        <v>425</v>
      </c>
      <c r="AM87" s="91"/>
      <c r="AN87" s="92"/>
      <c r="AO87" s="93">
        <f>IF(AN87&lt;AM87,100000-AM87+AN87,AN87-AM87)</f>
        <v>0</v>
      </c>
      <c r="AP87" s="94" t="e">
        <f>IF(AP88=0,0,AP86/AP88)</f>
        <v>#REF!</v>
      </c>
      <c r="AQ87" s="95"/>
      <c r="AR87" s="96"/>
    </row>
    <row r="88" spans="1:44" s="82" customFormat="1" ht="12" customHeight="1" x14ac:dyDescent="0.2">
      <c r="A88" s="83"/>
      <c r="B88" s="84" t="s">
        <v>67</v>
      </c>
      <c r="C88" s="387"/>
      <c r="D88" s="85"/>
      <c r="E88" s="86"/>
      <c r="F88" s="87"/>
      <c r="G88" s="332"/>
      <c r="H88" s="361"/>
      <c r="I88" s="88"/>
      <c r="J88" s="88"/>
      <c r="K88" s="97"/>
      <c r="L88" s="97"/>
      <c r="M88" s="97"/>
      <c r="N88" s="97"/>
      <c r="O88" s="97"/>
      <c r="P88" s="97"/>
      <c r="Q88" s="97"/>
      <c r="R88" s="97"/>
      <c r="S88" s="97"/>
      <c r="T88" s="97"/>
      <c r="U88" s="97"/>
      <c r="V88" s="97"/>
      <c r="W88" s="97"/>
      <c r="X88" s="97"/>
      <c r="Y88" s="97"/>
      <c r="Z88" s="97"/>
      <c r="AA88" s="97"/>
      <c r="AB88" s="97"/>
      <c r="AC88" s="97"/>
      <c r="AD88" s="97"/>
      <c r="AE88" s="97"/>
      <c r="AF88" s="395"/>
      <c r="AG88" s="8" t="s">
        <v>464</v>
      </c>
      <c r="AH88" s="90"/>
      <c r="AI88" s="425"/>
      <c r="AJ88" s="425"/>
      <c r="AK88" s="411"/>
      <c r="AL88" s="98" t="s">
        <v>461</v>
      </c>
      <c r="AM88" s="98">
        <v>41668</v>
      </c>
      <c r="AN88" s="99">
        <v>42009</v>
      </c>
      <c r="AO88" s="100">
        <f>AN88-AM88</f>
        <v>341</v>
      </c>
      <c r="AP88" s="101" t="e">
        <f>durée_année*(YEAR(AN88)-YEAR(AM88))-INDEX(temps,DAY(AM88),MONTH(AM88))+INDEX(temps,DAY(AN88),MONTH(AN88))</f>
        <v>#REF!</v>
      </c>
      <c r="AQ88" s="95"/>
      <c r="AR88" s="96"/>
    </row>
    <row r="89" spans="1:44" s="82" customFormat="1" ht="12" customHeight="1" x14ac:dyDescent="0.2">
      <c r="A89" s="102"/>
      <c r="B89" s="103"/>
      <c r="C89" s="388"/>
      <c r="D89" s="104"/>
      <c r="E89" s="105"/>
      <c r="F89" s="106"/>
      <c r="G89" s="333"/>
      <c r="H89" s="362"/>
      <c r="I89" s="107"/>
      <c r="J89" s="107"/>
      <c r="K89" s="108"/>
      <c r="L89" s="108"/>
      <c r="M89" s="108"/>
      <c r="N89" s="108"/>
      <c r="O89" s="108"/>
      <c r="P89" s="108"/>
      <c r="Q89" s="108"/>
      <c r="R89" s="108"/>
      <c r="S89" s="108"/>
      <c r="T89" s="108"/>
      <c r="U89" s="108"/>
      <c r="V89" s="108"/>
      <c r="W89" s="108"/>
      <c r="X89" s="108"/>
      <c r="Y89" s="108"/>
      <c r="Z89" s="108"/>
      <c r="AA89" s="108"/>
      <c r="AB89" s="108"/>
      <c r="AC89" s="108"/>
      <c r="AD89" s="108"/>
      <c r="AE89" s="108"/>
      <c r="AF89" s="396"/>
      <c r="AG89" s="109" t="s">
        <v>426</v>
      </c>
      <c r="AH89" s="110"/>
      <c r="AI89" s="424"/>
      <c r="AJ89" s="424"/>
      <c r="AK89" s="411"/>
      <c r="AL89" s="111" t="s">
        <v>9</v>
      </c>
      <c r="AM89" s="111"/>
      <c r="AN89" s="112"/>
      <c r="AO89" s="113">
        <f>AN89-AM89</f>
        <v>0</v>
      </c>
      <c r="AP89" s="114"/>
      <c r="AQ89" s="95"/>
      <c r="AR89" s="96"/>
    </row>
    <row r="90" spans="1:44" s="82" customFormat="1" ht="12" customHeight="1" thickBot="1" x14ac:dyDescent="0.25">
      <c r="A90" s="115"/>
      <c r="B90" s="116"/>
      <c r="C90" s="389"/>
      <c r="D90" s="117"/>
      <c r="E90" s="118"/>
      <c r="F90" s="119"/>
      <c r="G90" s="334"/>
      <c r="H90" s="363"/>
      <c r="I90" s="120"/>
      <c r="J90" s="120"/>
      <c r="K90" s="121"/>
      <c r="L90" s="121"/>
      <c r="M90" s="121"/>
      <c r="N90" s="121"/>
      <c r="O90" s="121"/>
      <c r="P90" s="121"/>
      <c r="Q90" s="121"/>
      <c r="R90" s="121"/>
      <c r="S90" s="121"/>
      <c r="T90" s="121"/>
      <c r="U90" s="121"/>
      <c r="V90" s="121"/>
      <c r="W90" s="121"/>
      <c r="X90" s="121"/>
      <c r="Y90" s="121"/>
      <c r="Z90" s="121"/>
      <c r="AA90" s="121"/>
      <c r="AB90" s="121"/>
      <c r="AC90" s="121"/>
      <c r="AD90" s="121"/>
      <c r="AE90" s="121"/>
      <c r="AF90" s="397"/>
      <c r="AG90" s="122" t="s">
        <v>442</v>
      </c>
      <c r="AH90" s="123"/>
      <c r="AI90" s="426"/>
      <c r="AJ90" s="426"/>
      <c r="AK90" s="412"/>
      <c r="AL90" s="124"/>
      <c r="AM90" s="124"/>
      <c r="AN90" s="125"/>
      <c r="AO90" s="126">
        <f>AN90-AM90</f>
        <v>0</v>
      </c>
      <c r="AP90" s="3"/>
      <c r="AQ90" s="127"/>
      <c r="AR90" s="128"/>
    </row>
    <row r="91" spans="1:44" s="82" customFormat="1" ht="12" customHeight="1" x14ac:dyDescent="0.2">
      <c r="A91" s="68" t="s">
        <v>365</v>
      </c>
      <c r="B91" s="69" t="s">
        <v>305</v>
      </c>
      <c r="C91" s="390">
        <v>1601302428661</v>
      </c>
      <c r="D91" s="70">
        <v>213</v>
      </c>
      <c r="E91" s="71">
        <v>94</v>
      </c>
      <c r="F91" s="71">
        <v>17</v>
      </c>
      <c r="G91" s="327">
        <v>1</v>
      </c>
      <c r="H91" s="360"/>
      <c r="I91" s="383" t="e">
        <f>AP92</f>
        <v>#REF!</v>
      </c>
      <c r="J91" s="392">
        <f>SUMPRODUCT(PUISSANCE,K91:AE91)/1000</f>
        <v>0.79800000000000004</v>
      </c>
      <c r="K91" s="73">
        <v>0</v>
      </c>
      <c r="L91" s="73">
        <v>0</v>
      </c>
      <c r="M91" s="73">
        <v>0</v>
      </c>
      <c r="N91" s="73">
        <v>0</v>
      </c>
      <c r="O91" s="73">
        <v>0</v>
      </c>
      <c r="P91" s="73">
        <v>0</v>
      </c>
      <c r="Q91" s="73">
        <v>0</v>
      </c>
      <c r="R91" s="73">
        <v>0</v>
      </c>
      <c r="S91" s="73">
        <v>0</v>
      </c>
      <c r="T91" s="73"/>
      <c r="U91" s="73">
        <v>0</v>
      </c>
      <c r="V91" s="73">
        <v>0</v>
      </c>
      <c r="W91" s="73">
        <v>0</v>
      </c>
      <c r="X91" s="73">
        <v>7</v>
      </c>
      <c r="Y91" s="73">
        <v>0</v>
      </c>
      <c r="Z91" s="73">
        <v>0</v>
      </c>
      <c r="AA91" s="73">
        <v>0</v>
      </c>
      <c r="AB91" s="73">
        <v>0</v>
      </c>
      <c r="AC91" s="73">
        <v>0</v>
      </c>
      <c r="AD91" s="73">
        <v>0</v>
      </c>
      <c r="AE91" s="73">
        <v>0</v>
      </c>
      <c r="AF91" s="393"/>
      <c r="AG91" s="74" t="s">
        <v>462</v>
      </c>
      <c r="AH91" s="75"/>
      <c r="AI91" s="422"/>
      <c r="AJ91" s="422"/>
      <c r="AK91" s="410"/>
      <c r="AL91" s="76" t="s">
        <v>424</v>
      </c>
      <c r="AM91" s="76">
        <v>72049</v>
      </c>
      <c r="AN91" s="77">
        <v>75514</v>
      </c>
      <c r="AO91" s="78">
        <f>IF(AN91&lt;AM91,100000-AM91+AN91,AN91-AM91)</f>
        <v>3465</v>
      </c>
      <c r="AP91" s="79">
        <f>AO91+AO92</f>
        <v>3465</v>
      </c>
      <c r="AQ91" s="80">
        <f>F91/10*$AQ$4*DAYS360(AM94,AN94)/360</f>
        <v>0</v>
      </c>
      <c r="AR91" s="81" t="e">
        <f>F91/10*AP93*$AR$4</f>
        <v>#REF!</v>
      </c>
    </row>
    <row r="92" spans="1:44" s="82" customFormat="1" ht="12" customHeight="1" x14ac:dyDescent="0.2">
      <c r="A92" s="83"/>
      <c r="B92" s="84" t="s">
        <v>228</v>
      </c>
      <c r="C92" s="387"/>
      <c r="D92" s="85"/>
      <c r="E92" s="86"/>
      <c r="F92" s="87"/>
      <c r="G92" s="332"/>
      <c r="H92" s="361"/>
      <c r="I92" s="88"/>
      <c r="J92" s="88"/>
      <c r="K92" s="89"/>
      <c r="L92" s="89"/>
      <c r="M92" s="89"/>
      <c r="N92" s="89"/>
      <c r="O92" s="89"/>
      <c r="P92" s="89"/>
      <c r="Q92" s="89"/>
      <c r="R92" s="89"/>
      <c r="S92" s="89"/>
      <c r="T92" s="89"/>
      <c r="U92" s="89"/>
      <c r="V92" s="89"/>
      <c r="W92" s="89"/>
      <c r="X92" s="89"/>
      <c r="Y92" s="89"/>
      <c r="Z92" s="89"/>
      <c r="AA92" s="89"/>
      <c r="AB92" s="89"/>
      <c r="AC92" s="89"/>
      <c r="AD92" s="89"/>
      <c r="AE92" s="89"/>
      <c r="AF92" s="394"/>
      <c r="AG92" s="8" t="s">
        <v>463</v>
      </c>
      <c r="AH92" s="90"/>
      <c r="AI92" s="422"/>
      <c r="AJ92" s="422"/>
      <c r="AK92" s="411"/>
      <c r="AL92" s="91" t="s">
        <v>425</v>
      </c>
      <c r="AM92" s="91"/>
      <c r="AN92" s="92"/>
      <c r="AO92" s="93">
        <f>IF(AN92&lt;AM92,100000-AM92+AN92,AN92-AM92)</f>
        <v>0</v>
      </c>
      <c r="AP92" s="94" t="e">
        <f>IF(AP93=0,0,AP91/AP93)</f>
        <v>#REF!</v>
      </c>
      <c r="AQ92" s="95"/>
      <c r="AR92" s="96"/>
    </row>
    <row r="93" spans="1:44" s="82" customFormat="1" ht="12" customHeight="1" x14ac:dyDescent="0.2">
      <c r="A93" s="83"/>
      <c r="B93" s="84" t="s">
        <v>109</v>
      </c>
      <c r="C93" s="387"/>
      <c r="D93" s="85"/>
      <c r="E93" s="86"/>
      <c r="F93" s="87"/>
      <c r="G93" s="332"/>
      <c r="H93" s="361"/>
      <c r="I93" s="88"/>
      <c r="J93" s="88"/>
      <c r="K93" s="97"/>
      <c r="L93" s="97"/>
      <c r="M93" s="97"/>
      <c r="N93" s="97"/>
      <c r="O93" s="97"/>
      <c r="P93" s="97"/>
      <c r="Q93" s="97"/>
      <c r="R93" s="97"/>
      <c r="S93" s="97"/>
      <c r="T93" s="97"/>
      <c r="U93" s="97"/>
      <c r="V93" s="97"/>
      <c r="W93" s="97"/>
      <c r="X93" s="97"/>
      <c r="Y93" s="97"/>
      <c r="Z93" s="97"/>
      <c r="AA93" s="97"/>
      <c r="AB93" s="97"/>
      <c r="AC93" s="97"/>
      <c r="AD93" s="97"/>
      <c r="AE93" s="97"/>
      <c r="AF93" s="395"/>
      <c r="AG93" s="8" t="s">
        <v>464</v>
      </c>
      <c r="AH93" s="90"/>
      <c r="AI93" s="425"/>
      <c r="AJ93" s="425"/>
      <c r="AK93" s="411"/>
      <c r="AL93" s="98" t="s">
        <v>461</v>
      </c>
      <c r="AM93" s="98">
        <v>41668</v>
      </c>
      <c r="AN93" s="99">
        <v>42009</v>
      </c>
      <c r="AO93" s="100">
        <f>AN93-AM93</f>
        <v>341</v>
      </c>
      <c r="AP93" s="101" t="e">
        <f>durée_année*(YEAR(AN93)-YEAR(AM93))-INDEX(temps,DAY(AM93),MONTH(AM93))+INDEX(temps,DAY(AN93),MONTH(AN93))</f>
        <v>#REF!</v>
      </c>
      <c r="AQ93" s="95"/>
      <c r="AR93" s="96"/>
    </row>
    <row r="94" spans="1:44" s="82" customFormat="1" ht="12" customHeight="1" x14ac:dyDescent="0.2">
      <c r="A94" s="102"/>
      <c r="B94" s="103"/>
      <c r="C94" s="388"/>
      <c r="D94" s="104"/>
      <c r="E94" s="105"/>
      <c r="F94" s="106"/>
      <c r="G94" s="333"/>
      <c r="H94" s="362"/>
      <c r="I94" s="107"/>
      <c r="J94" s="107"/>
      <c r="K94" s="108"/>
      <c r="L94" s="108"/>
      <c r="M94" s="108"/>
      <c r="N94" s="108"/>
      <c r="O94" s="108"/>
      <c r="P94" s="108"/>
      <c r="Q94" s="108"/>
      <c r="R94" s="108"/>
      <c r="S94" s="108"/>
      <c r="T94" s="108"/>
      <c r="U94" s="108"/>
      <c r="V94" s="108"/>
      <c r="W94" s="108"/>
      <c r="X94" s="108"/>
      <c r="Y94" s="108"/>
      <c r="Z94" s="108"/>
      <c r="AA94" s="108"/>
      <c r="AB94" s="108"/>
      <c r="AC94" s="108"/>
      <c r="AD94" s="108"/>
      <c r="AE94" s="108"/>
      <c r="AF94" s="396"/>
      <c r="AG94" s="109" t="s">
        <v>426</v>
      </c>
      <c r="AH94" s="110"/>
      <c r="AI94" s="424"/>
      <c r="AJ94" s="424"/>
      <c r="AK94" s="411"/>
      <c r="AL94" s="111" t="s">
        <v>9</v>
      </c>
      <c r="AM94" s="111"/>
      <c r="AN94" s="112"/>
      <c r="AO94" s="113">
        <f>AN94-AM94</f>
        <v>0</v>
      </c>
      <c r="AP94" s="114"/>
      <c r="AQ94" s="95"/>
      <c r="AR94" s="96"/>
    </row>
    <row r="95" spans="1:44" s="82" customFormat="1" ht="12" customHeight="1" thickBot="1" x14ac:dyDescent="0.25">
      <c r="A95" s="115"/>
      <c r="B95" s="116"/>
      <c r="C95" s="389"/>
      <c r="D95" s="117"/>
      <c r="E95" s="118"/>
      <c r="F95" s="119"/>
      <c r="G95" s="334"/>
      <c r="H95" s="363"/>
      <c r="I95" s="120"/>
      <c r="J95" s="120"/>
      <c r="K95" s="121"/>
      <c r="L95" s="121"/>
      <c r="M95" s="121"/>
      <c r="N95" s="121"/>
      <c r="O95" s="121"/>
      <c r="P95" s="121"/>
      <c r="Q95" s="121"/>
      <c r="R95" s="121"/>
      <c r="S95" s="121"/>
      <c r="T95" s="121"/>
      <c r="U95" s="121"/>
      <c r="V95" s="121"/>
      <c r="W95" s="121"/>
      <c r="X95" s="121"/>
      <c r="Y95" s="121"/>
      <c r="Z95" s="121"/>
      <c r="AA95" s="121"/>
      <c r="AB95" s="121"/>
      <c r="AC95" s="121"/>
      <c r="AD95" s="121"/>
      <c r="AE95" s="121"/>
      <c r="AF95" s="397"/>
      <c r="AG95" s="122" t="s">
        <v>442</v>
      </c>
      <c r="AH95" s="123"/>
      <c r="AI95" s="426"/>
      <c r="AJ95" s="426"/>
      <c r="AK95" s="412"/>
      <c r="AL95" s="124"/>
      <c r="AM95" s="124"/>
      <c r="AN95" s="125"/>
      <c r="AO95" s="126">
        <f>AN95-AM95</f>
        <v>0</v>
      </c>
      <c r="AP95" s="3"/>
      <c r="AQ95" s="127"/>
      <c r="AR95" s="128"/>
    </row>
    <row r="96" spans="1:44" s="82" customFormat="1" ht="12" customHeight="1" x14ac:dyDescent="0.2">
      <c r="A96" s="68" t="s">
        <v>317</v>
      </c>
      <c r="B96" s="69" t="s">
        <v>251</v>
      </c>
      <c r="C96" s="390">
        <v>1618668566604</v>
      </c>
      <c r="D96" s="70">
        <v>224</v>
      </c>
      <c r="E96" s="71">
        <v>71</v>
      </c>
      <c r="F96" s="71">
        <v>30</v>
      </c>
      <c r="G96" s="327">
        <v>1</v>
      </c>
      <c r="H96" s="360"/>
      <c r="I96" s="383" t="e">
        <f>AP97</f>
        <v>#REF!</v>
      </c>
      <c r="J96" s="392">
        <f>SUMPRODUCT(PUISSANCE,K96:AE96)/1000</f>
        <v>4.7320000000000002</v>
      </c>
      <c r="K96" s="73">
        <v>0</v>
      </c>
      <c r="L96" s="73">
        <v>0</v>
      </c>
      <c r="M96" s="73">
        <v>0</v>
      </c>
      <c r="N96" s="73">
        <v>0</v>
      </c>
      <c r="O96" s="73">
        <v>0</v>
      </c>
      <c r="P96" s="73">
        <v>0</v>
      </c>
      <c r="Q96" s="73">
        <v>0</v>
      </c>
      <c r="R96" s="73">
        <v>0</v>
      </c>
      <c r="S96" s="73">
        <v>4</v>
      </c>
      <c r="T96" s="73"/>
      <c r="U96" s="73">
        <v>0</v>
      </c>
      <c r="V96" s="73">
        <v>0</v>
      </c>
      <c r="W96" s="73">
        <v>0</v>
      </c>
      <c r="X96" s="73">
        <v>8</v>
      </c>
      <c r="Y96" s="73">
        <v>16</v>
      </c>
      <c r="Z96" s="73">
        <v>0</v>
      </c>
      <c r="AA96" s="73">
        <v>0</v>
      </c>
      <c r="AB96" s="73">
        <v>0</v>
      </c>
      <c r="AC96" s="73">
        <v>0</v>
      </c>
      <c r="AD96" s="73">
        <v>0</v>
      </c>
      <c r="AE96" s="73">
        <v>0</v>
      </c>
      <c r="AF96" s="393"/>
      <c r="AG96" s="74" t="s">
        <v>462</v>
      </c>
      <c r="AH96" s="75"/>
      <c r="AI96" s="422"/>
      <c r="AJ96" s="422"/>
      <c r="AK96" s="410"/>
      <c r="AL96" s="76" t="s">
        <v>424</v>
      </c>
      <c r="AM96" s="76">
        <v>9071</v>
      </c>
      <c r="AN96" s="77">
        <v>37953</v>
      </c>
      <c r="AO96" s="78">
        <f>IF(AN96&lt;AM96,100000-AM96+AN96,AN96-AM96)</f>
        <v>28882</v>
      </c>
      <c r="AP96" s="79">
        <f>AO96+AO97</f>
        <v>28882</v>
      </c>
      <c r="AQ96" s="80">
        <f>F96/10*$AQ$4*DAYS360(AM99,AN99)/360</f>
        <v>0</v>
      </c>
      <c r="AR96" s="81" t="e">
        <f>F96/10*AP98*$AR$4</f>
        <v>#REF!</v>
      </c>
    </row>
    <row r="97" spans="1:44" s="82" customFormat="1" ht="12" customHeight="1" x14ac:dyDescent="0.2">
      <c r="A97" s="83"/>
      <c r="B97" s="84" t="s">
        <v>250</v>
      </c>
      <c r="C97" s="387"/>
      <c r="D97" s="85"/>
      <c r="E97" s="86"/>
      <c r="F97" s="87"/>
      <c r="G97" s="332"/>
      <c r="H97" s="361"/>
      <c r="I97" s="88"/>
      <c r="J97" s="88"/>
      <c r="K97" s="89"/>
      <c r="L97" s="89"/>
      <c r="M97" s="89"/>
      <c r="N97" s="89"/>
      <c r="O97" s="89"/>
      <c r="P97" s="89"/>
      <c r="Q97" s="89"/>
      <c r="R97" s="89"/>
      <c r="S97" s="89"/>
      <c r="T97" s="89"/>
      <c r="U97" s="89"/>
      <c r="V97" s="89"/>
      <c r="W97" s="89"/>
      <c r="X97" s="89"/>
      <c r="Y97" s="89"/>
      <c r="Z97" s="89"/>
      <c r="AA97" s="89"/>
      <c r="AB97" s="89"/>
      <c r="AC97" s="89"/>
      <c r="AD97" s="89"/>
      <c r="AE97" s="89"/>
      <c r="AF97" s="394"/>
      <c r="AG97" s="8" t="s">
        <v>463</v>
      </c>
      <c r="AH97" s="90"/>
      <c r="AI97" s="422"/>
      <c r="AJ97" s="422"/>
      <c r="AK97" s="411"/>
      <c r="AL97" s="91" t="s">
        <v>425</v>
      </c>
      <c r="AM97" s="91"/>
      <c r="AN97" s="92"/>
      <c r="AO97" s="93">
        <f>IF(AN97&lt;AM97,100000-AM97+AN97,AN97-AM97)</f>
        <v>0</v>
      </c>
      <c r="AP97" s="94" t="e">
        <f>IF(AP98=0,0,AP96/AP98)</f>
        <v>#REF!</v>
      </c>
      <c r="AQ97" s="95"/>
      <c r="AR97" s="96"/>
    </row>
    <row r="98" spans="1:44" s="82" customFormat="1" ht="12" customHeight="1" x14ac:dyDescent="0.2">
      <c r="A98" s="83"/>
      <c r="B98" s="84" t="s">
        <v>54</v>
      </c>
      <c r="C98" s="387"/>
      <c r="D98" s="85"/>
      <c r="E98" s="86"/>
      <c r="F98" s="87"/>
      <c r="G98" s="332"/>
      <c r="H98" s="361"/>
      <c r="I98" s="88"/>
      <c r="J98" s="88"/>
      <c r="K98" s="97"/>
      <c r="L98" s="97"/>
      <c r="M98" s="97"/>
      <c r="N98" s="97"/>
      <c r="O98" s="97"/>
      <c r="P98" s="97"/>
      <c r="Q98" s="97"/>
      <c r="R98" s="97"/>
      <c r="S98" s="97"/>
      <c r="T98" s="97"/>
      <c r="U98" s="97"/>
      <c r="V98" s="97"/>
      <c r="W98" s="97"/>
      <c r="X98" s="97"/>
      <c r="Y98" s="97"/>
      <c r="Z98" s="97"/>
      <c r="AA98" s="97"/>
      <c r="AB98" s="97"/>
      <c r="AC98" s="97"/>
      <c r="AD98" s="97"/>
      <c r="AE98" s="97"/>
      <c r="AF98" s="395"/>
      <c r="AG98" s="8" t="s">
        <v>464</v>
      </c>
      <c r="AH98" s="90"/>
      <c r="AI98" s="425"/>
      <c r="AJ98" s="425"/>
      <c r="AK98" s="411"/>
      <c r="AL98" s="98" t="s">
        <v>461</v>
      </c>
      <c r="AM98" s="98">
        <v>41647</v>
      </c>
      <c r="AN98" s="99">
        <v>42010</v>
      </c>
      <c r="AO98" s="100">
        <f>AN98-AM98</f>
        <v>363</v>
      </c>
      <c r="AP98" s="101" t="e">
        <f>durée_année*(YEAR(AN98)-YEAR(AM98))-INDEX(temps,DAY(AM98),MONTH(AM98))+INDEX(temps,DAY(AN98),MONTH(AN98))</f>
        <v>#REF!</v>
      </c>
      <c r="AQ98" s="95"/>
      <c r="AR98" s="96"/>
    </row>
    <row r="99" spans="1:44" s="82" customFormat="1" ht="12" customHeight="1" x14ac:dyDescent="0.2">
      <c r="A99" s="102"/>
      <c r="B99" s="103"/>
      <c r="C99" s="388"/>
      <c r="D99" s="104"/>
      <c r="E99" s="105"/>
      <c r="F99" s="106"/>
      <c r="G99" s="333"/>
      <c r="H99" s="362"/>
      <c r="I99" s="107"/>
      <c r="J99" s="107"/>
      <c r="K99" s="108"/>
      <c r="L99" s="108"/>
      <c r="M99" s="108"/>
      <c r="N99" s="108"/>
      <c r="O99" s="108"/>
      <c r="P99" s="108"/>
      <c r="Q99" s="108"/>
      <c r="R99" s="108"/>
      <c r="S99" s="108"/>
      <c r="T99" s="108"/>
      <c r="U99" s="108"/>
      <c r="V99" s="108"/>
      <c r="W99" s="108"/>
      <c r="X99" s="108"/>
      <c r="Y99" s="108"/>
      <c r="Z99" s="108"/>
      <c r="AA99" s="108"/>
      <c r="AB99" s="108"/>
      <c r="AC99" s="108"/>
      <c r="AD99" s="108"/>
      <c r="AE99" s="108"/>
      <c r="AF99" s="396"/>
      <c r="AG99" s="109" t="s">
        <v>426</v>
      </c>
      <c r="AH99" s="110"/>
      <c r="AI99" s="424"/>
      <c r="AJ99" s="424"/>
      <c r="AK99" s="411"/>
      <c r="AL99" s="111" t="s">
        <v>9</v>
      </c>
      <c r="AM99" s="111"/>
      <c r="AN99" s="112"/>
      <c r="AO99" s="146">
        <f>AN99-AM99</f>
        <v>0</v>
      </c>
      <c r="AP99" s="114"/>
      <c r="AQ99" s="95"/>
      <c r="AR99" s="96"/>
    </row>
    <row r="100" spans="1:44" s="82" customFormat="1" ht="12" customHeight="1" thickBot="1" x14ac:dyDescent="0.25">
      <c r="A100" s="115"/>
      <c r="B100" s="116"/>
      <c r="C100" s="389"/>
      <c r="D100" s="117"/>
      <c r="E100" s="118"/>
      <c r="F100" s="119"/>
      <c r="G100" s="334"/>
      <c r="H100" s="363"/>
      <c r="I100" s="120"/>
      <c r="J100" s="120"/>
      <c r="K100" s="121"/>
      <c r="L100" s="121"/>
      <c r="M100" s="121"/>
      <c r="N100" s="121"/>
      <c r="O100" s="121"/>
      <c r="P100" s="121"/>
      <c r="Q100" s="121"/>
      <c r="R100" s="121"/>
      <c r="S100" s="121"/>
      <c r="T100" s="121"/>
      <c r="U100" s="121"/>
      <c r="V100" s="121"/>
      <c r="W100" s="121"/>
      <c r="X100" s="121"/>
      <c r="Y100" s="121"/>
      <c r="Z100" s="121"/>
      <c r="AA100" s="121"/>
      <c r="AB100" s="121"/>
      <c r="AC100" s="121"/>
      <c r="AD100" s="121"/>
      <c r="AE100" s="121"/>
      <c r="AF100" s="397"/>
      <c r="AG100" s="122" t="s">
        <v>442</v>
      </c>
      <c r="AH100" s="123"/>
      <c r="AI100" s="426"/>
      <c r="AJ100" s="426"/>
      <c r="AK100" s="412"/>
      <c r="AL100" s="124"/>
      <c r="AM100" s="124"/>
      <c r="AN100" s="125"/>
      <c r="AO100" s="126">
        <f>AN100-AM100</f>
        <v>0</v>
      </c>
      <c r="AP100" s="3"/>
      <c r="AQ100" s="127"/>
      <c r="AR100" s="128"/>
    </row>
    <row r="101" spans="1:44" s="82" customFormat="1" ht="12" customHeight="1" thickBot="1" x14ac:dyDescent="0.25">
      <c r="A101" s="68" t="s">
        <v>468</v>
      </c>
      <c r="B101" s="69" t="s">
        <v>444</v>
      </c>
      <c r="C101" s="390">
        <v>1683357379889</v>
      </c>
      <c r="D101" s="147">
        <v>237</v>
      </c>
      <c r="E101" s="148">
        <v>71</v>
      </c>
      <c r="F101" s="149">
        <v>90</v>
      </c>
      <c r="G101" s="327">
        <v>1</v>
      </c>
      <c r="H101" s="360"/>
      <c r="I101" s="383" t="e">
        <f>AP102</f>
        <v>#REF!</v>
      </c>
      <c r="J101" s="392">
        <f>SUMPRODUCT(PUISSANCE,K101:AE101)/1000</f>
        <v>0.114</v>
      </c>
      <c r="K101" s="73">
        <v>0</v>
      </c>
      <c r="L101" s="73">
        <v>0</v>
      </c>
      <c r="M101" s="73">
        <v>0</v>
      </c>
      <c r="N101" s="73">
        <v>0</v>
      </c>
      <c r="O101" s="73">
        <v>0</v>
      </c>
      <c r="P101" s="73">
        <v>0</v>
      </c>
      <c r="Q101" s="73">
        <v>0</v>
      </c>
      <c r="R101" s="73">
        <v>0</v>
      </c>
      <c r="S101" s="73">
        <v>0</v>
      </c>
      <c r="T101" s="73"/>
      <c r="U101" s="73">
        <v>0</v>
      </c>
      <c r="V101" s="73">
        <v>0</v>
      </c>
      <c r="W101" s="73">
        <v>0</v>
      </c>
      <c r="X101" s="73">
        <v>1</v>
      </c>
      <c r="Y101" s="73">
        <v>0</v>
      </c>
      <c r="Z101" s="73">
        <v>0</v>
      </c>
      <c r="AA101" s="73">
        <v>0</v>
      </c>
      <c r="AB101" s="73">
        <v>0</v>
      </c>
      <c r="AC101" s="73">
        <v>0</v>
      </c>
      <c r="AD101" s="73">
        <v>0</v>
      </c>
      <c r="AE101" s="73">
        <v>0</v>
      </c>
      <c r="AF101" s="393"/>
      <c r="AG101" s="74" t="s">
        <v>462</v>
      </c>
      <c r="AH101" s="75"/>
      <c r="AI101" s="422"/>
      <c r="AJ101" s="422"/>
      <c r="AK101" s="410"/>
      <c r="AL101" s="77" t="s">
        <v>424</v>
      </c>
      <c r="AM101" s="151">
        <v>56253</v>
      </c>
      <c r="AN101" s="77">
        <v>18149</v>
      </c>
      <c r="AO101" s="152">
        <f>IF(AN101&lt;AM101,100000-AM101+AN101,AN101-AM101)</f>
        <v>61896</v>
      </c>
      <c r="AP101" s="79">
        <f>AO101+AO102</f>
        <v>61896</v>
      </c>
      <c r="AQ101" s="80">
        <f>F101/10*$AQ$4*DAYS360(AM104,AN104)/360</f>
        <v>0</v>
      </c>
      <c r="AR101" s="81" t="e">
        <f>F101/10*AP103*$AR$4</f>
        <v>#REF!</v>
      </c>
    </row>
    <row r="102" spans="1:44" s="21" customFormat="1" ht="12" customHeight="1" x14ac:dyDescent="0.2">
      <c r="A102" s="83"/>
      <c r="B102" s="84" t="s">
        <v>445</v>
      </c>
      <c r="C102" s="387"/>
      <c r="D102" s="153"/>
      <c r="E102" s="154"/>
      <c r="F102" s="155"/>
      <c r="G102" s="325"/>
      <c r="H102" s="364"/>
      <c r="I102" s="88"/>
      <c r="J102" s="392">
        <f>SUMPRODUCT(PUISSANCE,K102:AE102)/1000</f>
        <v>0</v>
      </c>
      <c r="K102" s="89"/>
      <c r="L102" s="89"/>
      <c r="M102" s="89"/>
      <c r="N102" s="89"/>
      <c r="O102" s="89"/>
      <c r="P102" s="89"/>
      <c r="Q102" s="89"/>
      <c r="R102" s="89"/>
      <c r="S102" s="89"/>
      <c r="T102" s="89"/>
      <c r="U102" s="89"/>
      <c r="V102" s="89"/>
      <c r="W102" s="89"/>
      <c r="X102" s="89"/>
      <c r="Y102" s="89"/>
      <c r="Z102" s="89"/>
      <c r="AA102" s="89"/>
      <c r="AB102" s="89"/>
      <c r="AC102" s="89"/>
      <c r="AD102" s="89"/>
      <c r="AE102" s="89"/>
      <c r="AF102" s="394"/>
      <c r="AG102" s="8" t="s">
        <v>463</v>
      </c>
      <c r="AH102" s="90"/>
      <c r="AI102" s="422"/>
      <c r="AJ102" s="422"/>
      <c r="AK102" s="411"/>
      <c r="AL102" s="92" t="s">
        <v>425</v>
      </c>
      <c r="AM102" s="157"/>
      <c r="AN102" s="92"/>
      <c r="AO102" s="100">
        <f>AN102-AM102</f>
        <v>0</v>
      </c>
      <c r="AP102" s="94" t="e">
        <f>IF(AP103=0,0,AP101/AP103)</f>
        <v>#REF!</v>
      </c>
      <c r="AQ102" s="95"/>
      <c r="AR102" s="96"/>
    </row>
    <row r="103" spans="1:44" s="21" customFormat="1" ht="12" customHeight="1" x14ac:dyDescent="0.2">
      <c r="A103" s="83"/>
      <c r="B103" s="84"/>
      <c r="C103" s="387"/>
      <c r="D103" s="153"/>
      <c r="E103" s="154"/>
      <c r="F103" s="155"/>
      <c r="G103" s="325"/>
      <c r="H103" s="364"/>
      <c r="I103" s="88"/>
      <c r="J103" s="158"/>
      <c r="K103" s="97"/>
      <c r="L103" s="97"/>
      <c r="M103" s="97"/>
      <c r="N103" s="97"/>
      <c r="O103" s="97"/>
      <c r="P103" s="97"/>
      <c r="Q103" s="97"/>
      <c r="R103" s="97"/>
      <c r="S103" s="97"/>
      <c r="T103" s="97"/>
      <c r="U103" s="97"/>
      <c r="V103" s="97"/>
      <c r="W103" s="97"/>
      <c r="X103" s="97"/>
      <c r="Y103" s="97"/>
      <c r="Z103" s="97"/>
      <c r="AA103" s="97"/>
      <c r="AB103" s="97"/>
      <c r="AC103" s="97"/>
      <c r="AD103" s="97"/>
      <c r="AE103" s="97"/>
      <c r="AF103" s="395"/>
      <c r="AG103" s="8" t="s">
        <v>464</v>
      </c>
      <c r="AH103" s="90"/>
      <c r="AI103" s="425"/>
      <c r="AJ103" s="425"/>
      <c r="AK103" s="413"/>
      <c r="AL103" s="99" t="s">
        <v>461</v>
      </c>
      <c r="AM103" s="159">
        <v>41669</v>
      </c>
      <c r="AN103" s="99">
        <v>42009</v>
      </c>
      <c r="AO103" s="100">
        <f>AN103-AM103</f>
        <v>340</v>
      </c>
      <c r="AP103" s="101" t="e">
        <f>durée_année*(YEAR(AN103)-YEAR(AM103))-INDEX(temps,DAY(AM103),MONTH(AM103))+INDEX(temps,DAY(AN103),MONTH(AN103))</f>
        <v>#REF!</v>
      </c>
      <c r="AQ103" s="95"/>
      <c r="AR103" s="96"/>
    </row>
    <row r="104" spans="1:44" s="21" customFormat="1" ht="12" customHeight="1" x14ac:dyDescent="0.2">
      <c r="A104" s="102"/>
      <c r="B104" s="84"/>
      <c r="C104" s="388"/>
      <c r="D104" s="160"/>
      <c r="E104" s="161"/>
      <c r="F104" s="162"/>
      <c r="G104" s="337"/>
      <c r="H104" s="364"/>
      <c r="I104" s="107"/>
      <c r="J104" s="158"/>
      <c r="K104" s="97"/>
      <c r="L104" s="97"/>
      <c r="M104" s="97"/>
      <c r="N104" s="97"/>
      <c r="O104" s="97"/>
      <c r="P104" s="97"/>
      <c r="Q104" s="97"/>
      <c r="R104" s="97"/>
      <c r="S104" s="97"/>
      <c r="T104" s="97"/>
      <c r="U104" s="97"/>
      <c r="V104" s="97"/>
      <c r="W104" s="97"/>
      <c r="X104" s="97"/>
      <c r="Y104" s="97"/>
      <c r="Z104" s="97"/>
      <c r="AA104" s="97"/>
      <c r="AB104" s="97"/>
      <c r="AC104" s="97"/>
      <c r="AD104" s="97"/>
      <c r="AE104" s="97"/>
      <c r="AF104" s="395"/>
      <c r="AG104" s="8" t="s">
        <v>426</v>
      </c>
      <c r="AH104" s="90"/>
      <c r="AI104" s="424"/>
      <c r="AJ104" s="424"/>
      <c r="AK104" s="413"/>
      <c r="AL104" s="112" t="s">
        <v>9</v>
      </c>
      <c r="AM104" s="163"/>
      <c r="AN104" s="112"/>
      <c r="AO104" s="113">
        <f>AN104-AM104</f>
        <v>0</v>
      </c>
      <c r="AP104" s="101"/>
      <c r="AQ104" s="95"/>
      <c r="AR104" s="96"/>
    </row>
    <row r="105" spans="1:44" s="82" customFormat="1" ht="12" customHeight="1" thickBot="1" x14ac:dyDescent="0.25">
      <c r="A105" s="164"/>
      <c r="B105" s="138"/>
      <c r="C105" s="389"/>
      <c r="D105" s="165"/>
      <c r="E105" s="166"/>
      <c r="F105" s="167"/>
      <c r="G105" s="338"/>
      <c r="H105" s="367"/>
      <c r="I105" s="120"/>
      <c r="J105" s="168"/>
      <c r="K105" s="142"/>
      <c r="L105" s="142"/>
      <c r="M105" s="142"/>
      <c r="N105" s="142"/>
      <c r="O105" s="142"/>
      <c r="P105" s="142"/>
      <c r="Q105" s="142"/>
      <c r="R105" s="142"/>
      <c r="S105" s="142"/>
      <c r="T105" s="142"/>
      <c r="U105" s="142"/>
      <c r="V105" s="142"/>
      <c r="W105" s="142"/>
      <c r="X105" s="142"/>
      <c r="Y105" s="142"/>
      <c r="Z105" s="142"/>
      <c r="AA105" s="142"/>
      <c r="AB105" s="142"/>
      <c r="AC105" s="142"/>
      <c r="AD105" s="142"/>
      <c r="AE105" s="142"/>
      <c r="AF105" s="398"/>
      <c r="AG105" s="143" t="s">
        <v>442</v>
      </c>
      <c r="AH105" s="144"/>
      <c r="AI105" s="426"/>
      <c r="AJ105" s="426"/>
      <c r="AK105" s="414"/>
      <c r="AL105" s="125"/>
      <c r="AM105" s="169"/>
      <c r="AN105" s="125"/>
      <c r="AO105" s="145">
        <f>AN105-AM105</f>
        <v>0</v>
      </c>
      <c r="AP105" s="2"/>
      <c r="AQ105" s="127"/>
      <c r="AR105" s="128"/>
    </row>
    <row r="106" spans="1:44" s="82" customFormat="1" ht="12" customHeight="1" x14ac:dyDescent="0.2">
      <c r="A106" s="68" t="s">
        <v>376</v>
      </c>
      <c r="B106" s="69" t="s">
        <v>242</v>
      </c>
      <c r="C106" s="390">
        <v>1688277806488</v>
      </c>
      <c r="D106" s="70">
        <v>250</v>
      </c>
      <c r="E106" s="71">
        <v>71</v>
      </c>
      <c r="F106" s="71">
        <v>68</v>
      </c>
      <c r="G106" s="327">
        <v>1</v>
      </c>
      <c r="H106" s="360"/>
      <c r="I106" s="383" t="e">
        <f>AP107</f>
        <v>#REF!</v>
      </c>
      <c r="J106" s="392">
        <f>SUMPRODUCT(PUISSANCE,K106:AE106)/1000</f>
        <v>4.96</v>
      </c>
      <c r="K106" s="73">
        <v>0</v>
      </c>
      <c r="L106" s="73">
        <v>10</v>
      </c>
      <c r="M106" s="73">
        <v>0</v>
      </c>
      <c r="N106" s="73">
        <v>0</v>
      </c>
      <c r="O106" s="73">
        <v>0</v>
      </c>
      <c r="P106" s="73">
        <v>0</v>
      </c>
      <c r="Q106" s="73">
        <v>0</v>
      </c>
      <c r="R106" s="73">
        <v>0</v>
      </c>
      <c r="S106" s="73">
        <v>0</v>
      </c>
      <c r="T106" s="73"/>
      <c r="U106" s="73">
        <v>0</v>
      </c>
      <c r="V106" s="73">
        <v>0</v>
      </c>
      <c r="W106" s="73">
        <v>0</v>
      </c>
      <c r="X106" s="73">
        <v>5</v>
      </c>
      <c r="Y106" s="73">
        <v>5</v>
      </c>
      <c r="Z106" s="73">
        <v>3</v>
      </c>
      <c r="AA106" s="73">
        <v>0</v>
      </c>
      <c r="AB106" s="73">
        <v>0</v>
      </c>
      <c r="AC106" s="73">
        <v>0</v>
      </c>
      <c r="AD106" s="73">
        <v>0</v>
      </c>
      <c r="AE106" s="73">
        <v>0</v>
      </c>
      <c r="AF106" s="393"/>
      <c r="AG106" s="74" t="s">
        <v>462</v>
      </c>
      <c r="AH106" s="75"/>
      <c r="AI106" s="422"/>
      <c r="AJ106" s="422"/>
      <c r="AK106" s="410"/>
      <c r="AL106" s="76" t="s">
        <v>424</v>
      </c>
      <c r="AM106" s="76">
        <v>3730</v>
      </c>
      <c r="AN106" s="77">
        <v>26119</v>
      </c>
      <c r="AO106" s="78">
        <f>IF(AN106&lt;AM106,100000-AM106+AN106,AN106-AM106)</f>
        <v>22389</v>
      </c>
      <c r="AP106" s="79">
        <f>AO106+AO107</f>
        <v>22389</v>
      </c>
      <c r="AQ106" s="80">
        <f>F106/10*$AQ$4*DAYS360(AM109,AN109)/360</f>
        <v>0</v>
      </c>
      <c r="AR106" s="81" t="e">
        <f>F106/10*AP108*$AR$4</f>
        <v>#REF!</v>
      </c>
    </row>
    <row r="107" spans="1:44" s="82" customFormat="1" ht="12" customHeight="1" x14ac:dyDescent="0.2">
      <c r="A107" s="83"/>
      <c r="B107" s="84" t="s">
        <v>243</v>
      </c>
      <c r="C107" s="387"/>
      <c r="D107" s="85"/>
      <c r="E107" s="86"/>
      <c r="F107" s="87"/>
      <c r="G107" s="332"/>
      <c r="H107" s="361"/>
      <c r="I107" s="88"/>
      <c r="J107" s="88"/>
      <c r="K107" s="89"/>
      <c r="L107" s="89"/>
      <c r="M107" s="89"/>
      <c r="N107" s="89"/>
      <c r="O107" s="89"/>
      <c r="P107" s="89"/>
      <c r="Q107" s="89"/>
      <c r="R107" s="89"/>
      <c r="S107" s="89"/>
      <c r="T107" s="89"/>
      <c r="U107" s="89"/>
      <c r="V107" s="89"/>
      <c r="W107" s="89"/>
      <c r="X107" s="89"/>
      <c r="Y107" s="89"/>
      <c r="Z107" s="89"/>
      <c r="AA107" s="89"/>
      <c r="AB107" s="89"/>
      <c r="AC107" s="89"/>
      <c r="AD107" s="89"/>
      <c r="AE107" s="89"/>
      <c r="AF107" s="394"/>
      <c r="AG107" s="8" t="s">
        <v>463</v>
      </c>
      <c r="AH107" s="90"/>
      <c r="AI107" s="422"/>
      <c r="AJ107" s="422"/>
      <c r="AK107" s="411"/>
      <c r="AL107" s="91" t="s">
        <v>425</v>
      </c>
      <c r="AM107" s="91"/>
      <c r="AN107" s="92"/>
      <c r="AO107" s="93">
        <f>IF(AN107&lt;AM107,100000-AM107+AN107,AN107-AM107)</f>
        <v>0</v>
      </c>
      <c r="AP107" s="94" t="e">
        <f>IF(AP108=0,0,AP106/AP108)</f>
        <v>#REF!</v>
      </c>
      <c r="AQ107" s="95"/>
      <c r="AR107" s="96"/>
    </row>
    <row r="108" spans="1:44" s="82" customFormat="1" ht="12" customHeight="1" x14ac:dyDescent="0.2">
      <c r="A108" s="83"/>
      <c r="B108" s="84" t="s">
        <v>122</v>
      </c>
      <c r="C108" s="387"/>
      <c r="D108" s="85"/>
      <c r="E108" s="86"/>
      <c r="F108" s="87"/>
      <c r="G108" s="332"/>
      <c r="H108" s="361"/>
      <c r="I108" s="88"/>
      <c r="J108" s="88"/>
      <c r="K108" s="97"/>
      <c r="L108" s="97"/>
      <c r="M108" s="97"/>
      <c r="N108" s="97"/>
      <c r="O108" s="97"/>
      <c r="P108" s="97"/>
      <c r="Q108" s="97"/>
      <c r="R108" s="97"/>
      <c r="S108" s="97"/>
      <c r="T108" s="97"/>
      <c r="U108" s="97"/>
      <c r="V108" s="97"/>
      <c r="W108" s="97"/>
      <c r="X108" s="97"/>
      <c r="Y108" s="97"/>
      <c r="Z108" s="97"/>
      <c r="AA108" s="97"/>
      <c r="AB108" s="97"/>
      <c r="AC108" s="97"/>
      <c r="AD108" s="97"/>
      <c r="AE108" s="97"/>
      <c r="AF108" s="395"/>
      <c r="AG108" s="8" t="s">
        <v>464</v>
      </c>
      <c r="AH108" s="90"/>
      <c r="AI108" s="425"/>
      <c r="AJ108" s="425"/>
      <c r="AK108" s="411"/>
      <c r="AL108" s="98" t="s">
        <v>461</v>
      </c>
      <c r="AM108" s="98">
        <v>41669</v>
      </c>
      <c r="AN108" s="99">
        <v>42011</v>
      </c>
      <c r="AO108" s="100">
        <f>AN108-AM108</f>
        <v>342</v>
      </c>
      <c r="AP108" s="101" t="e">
        <f>durée_année*(YEAR(AN108)-YEAR(AM108))-INDEX(temps,DAY(AM108),MONTH(AM108))+INDEX(temps,DAY(AN108),MONTH(AN108))</f>
        <v>#REF!</v>
      </c>
      <c r="AQ108" s="95"/>
      <c r="AR108" s="96"/>
    </row>
    <row r="109" spans="1:44" s="82" customFormat="1" ht="12" customHeight="1" x14ac:dyDescent="0.2">
      <c r="A109" s="102"/>
      <c r="B109" s="103"/>
      <c r="C109" s="388"/>
      <c r="D109" s="104"/>
      <c r="E109" s="105"/>
      <c r="F109" s="106"/>
      <c r="G109" s="333"/>
      <c r="H109" s="362"/>
      <c r="I109" s="107"/>
      <c r="J109" s="107"/>
      <c r="K109" s="108"/>
      <c r="L109" s="108"/>
      <c r="M109" s="108"/>
      <c r="N109" s="108"/>
      <c r="O109" s="108"/>
      <c r="P109" s="108"/>
      <c r="Q109" s="108"/>
      <c r="R109" s="108"/>
      <c r="S109" s="108"/>
      <c r="T109" s="108"/>
      <c r="U109" s="108"/>
      <c r="V109" s="108"/>
      <c r="W109" s="108"/>
      <c r="X109" s="108"/>
      <c r="Y109" s="108"/>
      <c r="Z109" s="108"/>
      <c r="AA109" s="108"/>
      <c r="AB109" s="108"/>
      <c r="AC109" s="108"/>
      <c r="AD109" s="108"/>
      <c r="AE109" s="108"/>
      <c r="AF109" s="396"/>
      <c r="AG109" s="109" t="s">
        <v>426</v>
      </c>
      <c r="AH109" s="110"/>
      <c r="AI109" s="424"/>
      <c r="AJ109" s="424"/>
      <c r="AK109" s="411"/>
      <c r="AL109" s="111" t="s">
        <v>9</v>
      </c>
      <c r="AM109" s="111"/>
      <c r="AN109" s="112"/>
      <c r="AO109" s="113">
        <f>AN109-AM109</f>
        <v>0</v>
      </c>
      <c r="AP109" s="114"/>
      <c r="AQ109" s="95"/>
      <c r="AR109" s="96"/>
    </row>
    <row r="110" spans="1:44" s="82" customFormat="1" ht="12" customHeight="1" thickBot="1" x14ac:dyDescent="0.25">
      <c r="A110" s="115"/>
      <c r="B110" s="116"/>
      <c r="C110" s="389"/>
      <c r="D110" s="117"/>
      <c r="E110" s="118"/>
      <c r="F110" s="119"/>
      <c r="G110" s="334"/>
      <c r="H110" s="363"/>
      <c r="I110" s="120"/>
      <c r="J110" s="120"/>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397"/>
      <c r="AG110" s="122" t="s">
        <v>442</v>
      </c>
      <c r="AH110" s="123"/>
      <c r="AI110" s="426"/>
      <c r="AJ110" s="426"/>
      <c r="AK110" s="412"/>
      <c r="AL110" s="124"/>
      <c r="AM110" s="124"/>
      <c r="AN110" s="125"/>
      <c r="AO110" s="126">
        <f>AN110-AM110</f>
        <v>0</v>
      </c>
      <c r="AP110" s="3"/>
      <c r="AQ110" s="127"/>
      <c r="AR110" s="128"/>
    </row>
    <row r="111" spans="1:44" s="82" customFormat="1" ht="12" customHeight="1" x14ac:dyDescent="0.2">
      <c r="A111" s="68" t="s">
        <v>370</v>
      </c>
      <c r="B111" s="69" t="s">
        <v>234</v>
      </c>
      <c r="C111" s="390">
        <v>1605643962608</v>
      </c>
      <c r="D111" s="70">
        <v>268</v>
      </c>
      <c r="E111" s="71">
        <v>71</v>
      </c>
      <c r="F111" s="71">
        <v>137</v>
      </c>
      <c r="G111" s="327">
        <v>1</v>
      </c>
      <c r="H111" s="360"/>
      <c r="I111" s="383" t="e">
        <f>AP112</f>
        <v>#REF!</v>
      </c>
      <c r="J111" s="392">
        <f>SUMPRODUCT(PUISSANCE,K111:AE111)/1000</f>
        <v>9.0619999999999994</v>
      </c>
      <c r="K111" s="73">
        <v>0</v>
      </c>
      <c r="L111" s="73">
        <v>0</v>
      </c>
      <c r="M111" s="73">
        <v>0</v>
      </c>
      <c r="N111" s="73">
        <v>0</v>
      </c>
      <c r="O111" s="73">
        <v>0</v>
      </c>
      <c r="P111" s="73">
        <v>0</v>
      </c>
      <c r="Q111" s="73">
        <v>32</v>
      </c>
      <c r="R111" s="73">
        <v>0</v>
      </c>
      <c r="S111" s="73">
        <v>0</v>
      </c>
      <c r="T111" s="73"/>
      <c r="U111" s="73">
        <v>0</v>
      </c>
      <c r="V111" s="73">
        <v>0</v>
      </c>
      <c r="W111" s="73">
        <v>0</v>
      </c>
      <c r="X111" s="73">
        <v>6</v>
      </c>
      <c r="Y111" s="73">
        <v>0</v>
      </c>
      <c r="Z111" s="73">
        <v>0</v>
      </c>
      <c r="AA111" s="73">
        <v>11</v>
      </c>
      <c r="AB111" s="73">
        <v>0</v>
      </c>
      <c r="AC111" s="73">
        <v>0</v>
      </c>
      <c r="AD111" s="73">
        <v>0</v>
      </c>
      <c r="AE111" s="73">
        <v>0</v>
      </c>
      <c r="AF111" s="393"/>
      <c r="AG111" s="74" t="s">
        <v>462</v>
      </c>
      <c r="AH111" s="75"/>
      <c r="AI111" s="422"/>
      <c r="AJ111" s="422"/>
      <c r="AK111" s="410"/>
      <c r="AL111" s="76" t="s">
        <v>424</v>
      </c>
      <c r="AM111" s="76">
        <v>50976</v>
      </c>
      <c r="AN111" s="77">
        <v>86323</v>
      </c>
      <c r="AO111" s="78">
        <f>IF(AN111&lt;AM111,100000-AM111+AN111,AN111-AM111)</f>
        <v>35347</v>
      </c>
      <c r="AP111" s="79">
        <f>AO111+AO112</f>
        <v>35347</v>
      </c>
      <c r="AQ111" s="80">
        <f>F111/10*$AQ$4*DAYS360(AM114,AN114)/360</f>
        <v>0</v>
      </c>
      <c r="AR111" s="81" t="e">
        <f>F111/10*AP113*$AR$4</f>
        <v>#REF!</v>
      </c>
    </row>
    <row r="112" spans="1:44" s="82" customFormat="1" ht="12" customHeight="1" x14ac:dyDescent="0.2">
      <c r="A112" s="83"/>
      <c r="B112" s="84" t="s">
        <v>235</v>
      </c>
      <c r="C112" s="387"/>
      <c r="D112" s="85"/>
      <c r="E112" s="86"/>
      <c r="F112" s="87"/>
      <c r="G112" s="332"/>
      <c r="H112" s="361"/>
      <c r="I112" s="88"/>
      <c r="J112" s="88"/>
      <c r="K112" s="89"/>
      <c r="L112" s="89"/>
      <c r="M112" s="89"/>
      <c r="N112" s="89"/>
      <c r="O112" s="89"/>
      <c r="P112" s="89"/>
      <c r="Q112" s="89"/>
      <c r="R112" s="89"/>
      <c r="S112" s="89"/>
      <c r="T112" s="89"/>
      <c r="U112" s="89"/>
      <c r="V112" s="89"/>
      <c r="W112" s="89"/>
      <c r="X112" s="89"/>
      <c r="Y112" s="89"/>
      <c r="Z112" s="89"/>
      <c r="AA112" s="89"/>
      <c r="AB112" s="89"/>
      <c r="AC112" s="89"/>
      <c r="AD112" s="89"/>
      <c r="AE112" s="89"/>
      <c r="AF112" s="394"/>
      <c r="AG112" s="8" t="s">
        <v>463</v>
      </c>
      <c r="AH112" s="90"/>
      <c r="AI112" s="422"/>
      <c r="AJ112" s="422"/>
      <c r="AK112" s="411"/>
      <c r="AL112" s="91" t="s">
        <v>425</v>
      </c>
      <c r="AM112" s="91"/>
      <c r="AN112" s="92"/>
      <c r="AO112" s="93">
        <f>IF(AN112&lt;AM112,100000-AM112+AN112,AN112-AM112)</f>
        <v>0</v>
      </c>
      <c r="AP112" s="94" t="e">
        <f>IF(AP113=0,0,AP111/AP113)</f>
        <v>#REF!</v>
      </c>
      <c r="AQ112" s="95"/>
      <c r="AR112" s="96"/>
    </row>
    <row r="113" spans="1:44" s="82" customFormat="1" ht="12" customHeight="1" x14ac:dyDescent="0.2">
      <c r="A113" s="83"/>
      <c r="B113" s="84" t="s">
        <v>111</v>
      </c>
      <c r="C113" s="387"/>
      <c r="D113" s="85"/>
      <c r="E113" s="86"/>
      <c r="F113" s="87"/>
      <c r="G113" s="332"/>
      <c r="H113" s="361"/>
      <c r="I113" s="88"/>
      <c r="J113" s="88"/>
      <c r="K113" s="97"/>
      <c r="L113" s="97"/>
      <c r="M113" s="97"/>
      <c r="N113" s="97"/>
      <c r="O113" s="97"/>
      <c r="P113" s="97"/>
      <c r="Q113" s="97"/>
      <c r="R113" s="97"/>
      <c r="S113" s="97"/>
      <c r="T113" s="97"/>
      <c r="U113" s="97"/>
      <c r="V113" s="97"/>
      <c r="W113" s="97"/>
      <c r="X113" s="97"/>
      <c r="Y113" s="97"/>
      <c r="Z113" s="97"/>
      <c r="AA113" s="97"/>
      <c r="AB113" s="97"/>
      <c r="AC113" s="97"/>
      <c r="AD113" s="97"/>
      <c r="AE113" s="97"/>
      <c r="AF113" s="395"/>
      <c r="AG113" s="8" t="s">
        <v>464</v>
      </c>
      <c r="AH113" s="90"/>
      <c r="AI113" s="425"/>
      <c r="AJ113" s="425"/>
      <c r="AK113" s="411"/>
      <c r="AL113" s="98" t="s">
        <v>461</v>
      </c>
      <c r="AM113" s="98">
        <v>41647</v>
      </c>
      <c r="AN113" s="99">
        <v>42009</v>
      </c>
      <c r="AO113" s="100">
        <f>AN113-AM113</f>
        <v>362</v>
      </c>
      <c r="AP113" s="101" t="e">
        <f>durée_année*(YEAR(AN113)-YEAR(AM113))-INDEX(temps,DAY(AM113),MONTH(AM113))+INDEX(temps,DAY(AN113),MONTH(AN113))</f>
        <v>#REF!</v>
      </c>
      <c r="AQ113" s="95"/>
      <c r="AR113" s="96"/>
    </row>
    <row r="114" spans="1:44" s="82" customFormat="1" ht="12" customHeight="1" x14ac:dyDescent="0.2">
      <c r="A114" s="102"/>
      <c r="B114" s="103"/>
      <c r="C114" s="388"/>
      <c r="D114" s="104"/>
      <c r="E114" s="105"/>
      <c r="F114" s="106"/>
      <c r="G114" s="333"/>
      <c r="H114" s="362"/>
      <c r="I114" s="107"/>
      <c r="J114" s="107"/>
      <c r="K114" s="108"/>
      <c r="L114" s="108"/>
      <c r="M114" s="108"/>
      <c r="N114" s="108"/>
      <c r="O114" s="108"/>
      <c r="P114" s="108"/>
      <c r="Q114" s="108"/>
      <c r="R114" s="108"/>
      <c r="S114" s="108"/>
      <c r="T114" s="108"/>
      <c r="U114" s="108"/>
      <c r="V114" s="108"/>
      <c r="W114" s="108"/>
      <c r="X114" s="108"/>
      <c r="Y114" s="108"/>
      <c r="Z114" s="108"/>
      <c r="AA114" s="108"/>
      <c r="AB114" s="108"/>
      <c r="AC114" s="108"/>
      <c r="AD114" s="108"/>
      <c r="AE114" s="108"/>
      <c r="AF114" s="396"/>
      <c r="AG114" s="109" t="s">
        <v>426</v>
      </c>
      <c r="AH114" s="110"/>
      <c r="AI114" s="424"/>
      <c r="AJ114" s="424"/>
      <c r="AK114" s="411"/>
      <c r="AL114" s="111" t="s">
        <v>9</v>
      </c>
      <c r="AM114" s="111"/>
      <c r="AN114" s="112"/>
      <c r="AO114" s="113">
        <f>AN114-AM114</f>
        <v>0</v>
      </c>
      <c r="AP114" s="114"/>
      <c r="AQ114" s="95"/>
      <c r="AR114" s="96"/>
    </row>
    <row r="115" spans="1:44" s="82" customFormat="1" ht="12" customHeight="1" thickBot="1" x14ac:dyDescent="0.25">
      <c r="A115" s="115"/>
      <c r="B115" s="116"/>
      <c r="C115" s="389"/>
      <c r="D115" s="117"/>
      <c r="E115" s="118"/>
      <c r="F115" s="119"/>
      <c r="G115" s="334"/>
      <c r="H115" s="363"/>
      <c r="I115" s="120"/>
      <c r="J115" s="120"/>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397"/>
      <c r="AG115" s="122" t="s">
        <v>442</v>
      </c>
      <c r="AH115" s="123"/>
      <c r="AI115" s="426"/>
      <c r="AJ115" s="426"/>
      <c r="AK115" s="412"/>
      <c r="AL115" s="124"/>
      <c r="AM115" s="124"/>
      <c r="AN115" s="125"/>
      <c r="AO115" s="126">
        <f>AN115-AM115</f>
        <v>0</v>
      </c>
      <c r="AP115" s="3"/>
      <c r="AQ115" s="127"/>
      <c r="AR115" s="128"/>
    </row>
    <row r="116" spans="1:44" s="82" customFormat="1" ht="12" customHeight="1" x14ac:dyDescent="0.2">
      <c r="A116" s="68" t="s">
        <v>380</v>
      </c>
      <c r="B116" s="69" t="s">
        <v>275</v>
      </c>
      <c r="C116" s="390">
        <v>1694211236203</v>
      </c>
      <c r="D116" s="70">
        <v>277</v>
      </c>
      <c r="E116" s="71">
        <v>71</v>
      </c>
      <c r="F116" s="71">
        <v>80</v>
      </c>
      <c r="G116" s="327">
        <v>1</v>
      </c>
      <c r="H116" s="360"/>
      <c r="I116" s="383" t="e">
        <f>AP117</f>
        <v>#REF!</v>
      </c>
      <c r="J116" s="392">
        <f>SUMPRODUCT(PUISSANCE,K116:AE116)/1000</f>
        <v>1.8</v>
      </c>
      <c r="K116" s="73">
        <v>0</v>
      </c>
      <c r="L116" s="73">
        <v>0</v>
      </c>
      <c r="M116" s="73">
        <v>0</v>
      </c>
      <c r="N116" s="73">
        <v>0</v>
      </c>
      <c r="O116" s="73">
        <v>0</v>
      </c>
      <c r="P116" s="73">
        <v>0</v>
      </c>
      <c r="Q116" s="73">
        <v>0</v>
      </c>
      <c r="R116" s="73">
        <v>0</v>
      </c>
      <c r="S116" s="73">
        <v>0</v>
      </c>
      <c r="T116" s="73"/>
      <c r="U116" s="73">
        <v>0</v>
      </c>
      <c r="V116" s="73">
        <v>0</v>
      </c>
      <c r="W116" s="73">
        <v>0</v>
      </c>
      <c r="X116" s="73">
        <v>0</v>
      </c>
      <c r="Y116" s="73">
        <v>4</v>
      </c>
      <c r="Z116" s="73">
        <v>4</v>
      </c>
      <c r="AA116" s="73">
        <v>0</v>
      </c>
      <c r="AB116" s="73">
        <v>0</v>
      </c>
      <c r="AC116" s="73">
        <v>0</v>
      </c>
      <c r="AD116" s="73">
        <v>0</v>
      </c>
      <c r="AE116" s="73">
        <v>0</v>
      </c>
      <c r="AF116" s="393"/>
      <c r="AG116" s="74" t="s">
        <v>462</v>
      </c>
      <c r="AH116" s="75"/>
      <c r="AI116" s="422"/>
      <c r="AJ116" s="422"/>
      <c r="AK116" s="410"/>
      <c r="AL116" s="76" t="s">
        <v>424</v>
      </c>
      <c r="AM116" s="76">
        <v>69297</v>
      </c>
      <c r="AN116" s="77">
        <v>77838</v>
      </c>
      <c r="AO116" s="78">
        <f>IF(AN116&lt;AM116,100000-AM116+AN116,AN116-AM116)</f>
        <v>8541</v>
      </c>
      <c r="AP116" s="79">
        <f>AO116+AO117</f>
        <v>8541</v>
      </c>
      <c r="AQ116" s="80">
        <f>F116/10*$AQ$4*DAYS360(AM119,AN119)/360</f>
        <v>0</v>
      </c>
      <c r="AR116" s="81" t="e">
        <f>F116/10*AP118*$AR$4</f>
        <v>#REF!</v>
      </c>
    </row>
    <row r="117" spans="1:44" s="82" customFormat="1" ht="12" customHeight="1" x14ac:dyDescent="0.2">
      <c r="A117" s="83"/>
      <c r="B117" s="84" t="s">
        <v>276</v>
      </c>
      <c r="C117" s="387"/>
      <c r="D117" s="85"/>
      <c r="E117" s="86"/>
      <c r="F117" s="87"/>
      <c r="G117" s="332"/>
      <c r="H117" s="361"/>
      <c r="I117" s="88"/>
      <c r="J117" s="88"/>
      <c r="K117" s="89"/>
      <c r="L117" s="89"/>
      <c r="M117" s="89"/>
      <c r="N117" s="89"/>
      <c r="O117" s="89"/>
      <c r="P117" s="89"/>
      <c r="Q117" s="89"/>
      <c r="R117" s="89"/>
      <c r="S117" s="89"/>
      <c r="T117" s="89"/>
      <c r="U117" s="89"/>
      <c r="V117" s="89"/>
      <c r="W117" s="89"/>
      <c r="X117" s="89"/>
      <c r="Y117" s="89"/>
      <c r="Z117" s="89"/>
      <c r="AA117" s="89"/>
      <c r="AB117" s="89"/>
      <c r="AC117" s="89"/>
      <c r="AD117" s="89"/>
      <c r="AE117" s="89"/>
      <c r="AF117" s="394"/>
      <c r="AG117" s="8" t="s">
        <v>463</v>
      </c>
      <c r="AH117" s="90"/>
      <c r="AI117" s="422"/>
      <c r="AJ117" s="422"/>
      <c r="AK117" s="411"/>
      <c r="AL117" s="91" t="s">
        <v>425</v>
      </c>
      <c r="AM117" s="91"/>
      <c r="AN117" s="92"/>
      <c r="AO117" s="93">
        <f>IF(AN117&lt;AM117,100000-AM117+AN117,AN117-AM117)</f>
        <v>0</v>
      </c>
      <c r="AP117" s="94" t="e">
        <f>IF(AP118=0,0,AP116/AP118)</f>
        <v>#REF!</v>
      </c>
      <c r="AQ117" s="95"/>
      <c r="AR117" s="96"/>
    </row>
    <row r="118" spans="1:44" s="82" customFormat="1" ht="12" customHeight="1" x14ac:dyDescent="0.2">
      <c r="A118" s="83"/>
      <c r="B118" s="84" t="s">
        <v>44</v>
      </c>
      <c r="C118" s="387"/>
      <c r="D118" s="85"/>
      <c r="E118" s="86"/>
      <c r="F118" s="87"/>
      <c r="G118" s="332"/>
      <c r="H118" s="361"/>
      <c r="I118" s="88"/>
      <c r="J118" s="88"/>
      <c r="K118" s="97"/>
      <c r="L118" s="97"/>
      <c r="M118" s="97"/>
      <c r="N118" s="97"/>
      <c r="O118" s="97"/>
      <c r="P118" s="97"/>
      <c r="Q118" s="97"/>
      <c r="R118" s="97"/>
      <c r="S118" s="97"/>
      <c r="T118" s="97"/>
      <c r="U118" s="97"/>
      <c r="V118" s="97"/>
      <c r="W118" s="97"/>
      <c r="X118" s="97"/>
      <c r="Y118" s="97"/>
      <c r="Z118" s="97"/>
      <c r="AA118" s="97"/>
      <c r="AB118" s="97"/>
      <c r="AC118" s="97"/>
      <c r="AD118" s="97"/>
      <c r="AE118" s="97"/>
      <c r="AF118" s="395"/>
      <c r="AG118" s="8" t="s">
        <v>464</v>
      </c>
      <c r="AH118" s="90"/>
      <c r="AI118" s="425"/>
      <c r="AJ118" s="425"/>
      <c r="AK118" s="411"/>
      <c r="AL118" s="98" t="s">
        <v>461</v>
      </c>
      <c r="AM118" s="98">
        <v>41648</v>
      </c>
      <c r="AN118" s="99">
        <v>42009</v>
      </c>
      <c r="AO118" s="100">
        <f>AN118-AM118</f>
        <v>361</v>
      </c>
      <c r="AP118" s="101" t="e">
        <f>durée_année*(YEAR(AN118)-YEAR(AM118))-INDEX(temps,DAY(AM118),MONTH(AM118))+INDEX(temps,DAY(AN118),MONTH(AN118))</f>
        <v>#REF!</v>
      </c>
      <c r="AQ118" s="95"/>
      <c r="AR118" s="96"/>
    </row>
    <row r="119" spans="1:44" s="82" customFormat="1" ht="12" customHeight="1" x14ac:dyDescent="0.2">
      <c r="A119" s="102"/>
      <c r="B119" s="103"/>
      <c r="C119" s="388"/>
      <c r="D119" s="104"/>
      <c r="E119" s="105"/>
      <c r="F119" s="106"/>
      <c r="G119" s="333"/>
      <c r="H119" s="362"/>
      <c r="I119" s="107"/>
      <c r="J119" s="107"/>
      <c r="K119" s="108"/>
      <c r="L119" s="108"/>
      <c r="M119" s="108"/>
      <c r="N119" s="108"/>
      <c r="O119" s="108"/>
      <c r="P119" s="108"/>
      <c r="Q119" s="108"/>
      <c r="R119" s="108"/>
      <c r="S119" s="108"/>
      <c r="T119" s="108"/>
      <c r="U119" s="108"/>
      <c r="V119" s="108"/>
      <c r="W119" s="108"/>
      <c r="X119" s="108"/>
      <c r="Y119" s="108"/>
      <c r="Z119" s="108"/>
      <c r="AA119" s="108"/>
      <c r="AB119" s="108"/>
      <c r="AC119" s="108"/>
      <c r="AD119" s="108"/>
      <c r="AE119" s="108"/>
      <c r="AF119" s="396"/>
      <c r="AG119" s="109" t="s">
        <v>426</v>
      </c>
      <c r="AH119" s="110"/>
      <c r="AI119" s="424"/>
      <c r="AJ119" s="424"/>
      <c r="AK119" s="411"/>
      <c r="AL119" s="111" t="s">
        <v>9</v>
      </c>
      <c r="AM119" s="111"/>
      <c r="AN119" s="112"/>
      <c r="AO119" s="113">
        <f>AN119-AM119</f>
        <v>0</v>
      </c>
      <c r="AP119" s="114"/>
      <c r="AQ119" s="95"/>
      <c r="AR119" s="96"/>
    </row>
    <row r="120" spans="1:44" s="82" customFormat="1" ht="12" customHeight="1" thickBot="1" x14ac:dyDescent="0.25">
      <c r="A120" s="115"/>
      <c r="B120" s="116"/>
      <c r="C120" s="389"/>
      <c r="D120" s="117"/>
      <c r="E120" s="118"/>
      <c r="F120" s="119"/>
      <c r="G120" s="334"/>
      <c r="H120" s="363"/>
      <c r="I120" s="120"/>
      <c r="J120" s="120"/>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397"/>
      <c r="AG120" s="122" t="s">
        <v>442</v>
      </c>
      <c r="AH120" s="123"/>
      <c r="AI120" s="426"/>
      <c r="AJ120" s="426"/>
      <c r="AK120" s="412"/>
      <c r="AL120" s="124"/>
      <c r="AM120" s="124"/>
      <c r="AN120" s="125"/>
      <c r="AO120" s="126">
        <f>AN120-AM120</f>
        <v>0</v>
      </c>
      <c r="AP120" s="3"/>
      <c r="AQ120" s="127"/>
      <c r="AR120" s="128"/>
    </row>
    <row r="121" spans="1:44" s="82" customFormat="1" ht="12" customHeight="1" x14ac:dyDescent="0.2">
      <c r="A121" s="68" t="s">
        <v>349</v>
      </c>
      <c r="B121" s="69" t="s">
        <v>206</v>
      </c>
      <c r="C121" s="390">
        <v>1662083895430</v>
      </c>
      <c r="D121" s="70">
        <v>325</v>
      </c>
      <c r="E121" s="71">
        <v>71</v>
      </c>
      <c r="F121" s="71">
        <v>92</v>
      </c>
      <c r="G121" s="327">
        <v>1</v>
      </c>
      <c r="H121" s="360"/>
      <c r="I121" s="383" t="e">
        <f>AP122</f>
        <v>#REF!</v>
      </c>
      <c r="J121" s="392">
        <f>SUMPRODUCT(PUISSANCE,K121:AE121)/1000</f>
        <v>2.052</v>
      </c>
      <c r="K121" s="73">
        <v>0</v>
      </c>
      <c r="L121" s="73">
        <v>0</v>
      </c>
      <c r="M121" s="73">
        <v>0</v>
      </c>
      <c r="N121" s="73">
        <v>0</v>
      </c>
      <c r="O121" s="73">
        <v>0</v>
      </c>
      <c r="P121" s="73">
        <v>0</v>
      </c>
      <c r="Q121" s="73">
        <v>18</v>
      </c>
      <c r="R121" s="73">
        <v>0</v>
      </c>
      <c r="S121" s="73">
        <v>0</v>
      </c>
      <c r="T121" s="73"/>
      <c r="U121" s="73">
        <v>0</v>
      </c>
      <c r="V121" s="73">
        <v>0</v>
      </c>
      <c r="W121" s="73">
        <v>0</v>
      </c>
      <c r="X121" s="73">
        <v>0</v>
      </c>
      <c r="Y121" s="73">
        <v>0</v>
      </c>
      <c r="Z121" s="73">
        <v>0</v>
      </c>
      <c r="AA121" s="73">
        <v>0</v>
      </c>
      <c r="AB121" s="73">
        <v>0</v>
      </c>
      <c r="AC121" s="73">
        <v>0</v>
      </c>
      <c r="AD121" s="73">
        <v>0</v>
      </c>
      <c r="AE121" s="73">
        <v>0</v>
      </c>
      <c r="AF121" s="393"/>
      <c r="AG121" s="74" t="s">
        <v>462</v>
      </c>
      <c r="AH121" s="75"/>
      <c r="AI121" s="422"/>
      <c r="AJ121" s="422"/>
      <c r="AK121" s="410"/>
      <c r="AL121" s="76" t="s">
        <v>424</v>
      </c>
      <c r="AM121" s="76">
        <v>30249</v>
      </c>
      <c r="AN121" s="77">
        <v>41010</v>
      </c>
      <c r="AO121" s="78">
        <f>IF(AN121&lt;AM121,100000-AM121+AN121,AN121-AM121)</f>
        <v>10761</v>
      </c>
      <c r="AP121" s="79">
        <f>AO121+AO122</f>
        <v>10761</v>
      </c>
      <c r="AQ121" s="80">
        <f>F121/10*$AQ$4*DAYS360(AM124,AN124)/360</f>
        <v>0</v>
      </c>
      <c r="AR121" s="81" t="e">
        <f>F121/10*AP123*$AR$4</f>
        <v>#REF!</v>
      </c>
    </row>
    <row r="122" spans="1:44" s="82" customFormat="1" ht="12" customHeight="1" x14ac:dyDescent="0.2">
      <c r="A122" s="83"/>
      <c r="B122" s="84" t="s">
        <v>90</v>
      </c>
      <c r="C122" s="387"/>
      <c r="D122" s="85"/>
      <c r="E122" s="86"/>
      <c r="F122" s="87"/>
      <c r="G122" s="332"/>
      <c r="H122" s="361"/>
      <c r="I122" s="88"/>
      <c r="J122" s="88"/>
      <c r="K122" s="89"/>
      <c r="L122" s="89"/>
      <c r="M122" s="89"/>
      <c r="N122" s="89"/>
      <c r="O122" s="89"/>
      <c r="P122" s="89"/>
      <c r="Q122" s="89"/>
      <c r="R122" s="89"/>
      <c r="S122" s="89"/>
      <c r="T122" s="89"/>
      <c r="U122" s="89"/>
      <c r="V122" s="89"/>
      <c r="W122" s="89"/>
      <c r="X122" s="89"/>
      <c r="Y122" s="89"/>
      <c r="Z122" s="89"/>
      <c r="AA122" s="89"/>
      <c r="AB122" s="89"/>
      <c r="AC122" s="89"/>
      <c r="AD122" s="89"/>
      <c r="AE122" s="89"/>
      <c r="AF122" s="394"/>
      <c r="AG122" s="8" t="s">
        <v>463</v>
      </c>
      <c r="AH122" s="90"/>
      <c r="AI122" s="422"/>
      <c r="AJ122" s="422"/>
      <c r="AK122" s="411"/>
      <c r="AL122" s="91" t="s">
        <v>425</v>
      </c>
      <c r="AM122" s="91"/>
      <c r="AN122" s="92"/>
      <c r="AO122" s="93">
        <f>IF(AN122&lt;AM122,100000-AM122+AN122,AN122-AM122)</f>
        <v>0</v>
      </c>
      <c r="AP122" s="94" t="e">
        <f>IF(AP123=0,0,AP121/AP123)</f>
        <v>#REF!</v>
      </c>
      <c r="AQ122" s="95"/>
      <c r="AR122" s="96"/>
    </row>
    <row r="123" spans="1:44" s="82" customFormat="1" ht="12" customHeight="1" x14ac:dyDescent="0.2">
      <c r="A123" s="83"/>
      <c r="B123" s="84" t="s">
        <v>91</v>
      </c>
      <c r="C123" s="387"/>
      <c r="D123" s="85"/>
      <c r="E123" s="86"/>
      <c r="F123" s="87"/>
      <c r="G123" s="332"/>
      <c r="H123" s="361"/>
      <c r="I123" s="88"/>
      <c r="J123" s="88"/>
      <c r="K123" s="97"/>
      <c r="L123" s="97"/>
      <c r="M123" s="97"/>
      <c r="N123" s="97"/>
      <c r="O123" s="97"/>
      <c r="P123" s="97"/>
      <c r="Q123" s="97"/>
      <c r="R123" s="97"/>
      <c r="S123" s="97"/>
      <c r="T123" s="97"/>
      <c r="U123" s="97"/>
      <c r="V123" s="97"/>
      <c r="W123" s="97"/>
      <c r="X123" s="97"/>
      <c r="Y123" s="97"/>
      <c r="Z123" s="97"/>
      <c r="AA123" s="97"/>
      <c r="AB123" s="97"/>
      <c r="AC123" s="97"/>
      <c r="AD123" s="97"/>
      <c r="AE123" s="97"/>
      <c r="AF123" s="395"/>
      <c r="AG123" s="8" t="s">
        <v>464</v>
      </c>
      <c r="AH123" s="90"/>
      <c r="AI123" s="425"/>
      <c r="AJ123" s="425"/>
      <c r="AK123" s="411"/>
      <c r="AL123" s="98" t="s">
        <v>461</v>
      </c>
      <c r="AM123" s="98">
        <v>41668</v>
      </c>
      <c r="AN123" s="99">
        <v>42009</v>
      </c>
      <c r="AO123" s="100">
        <f>AN123-AM123</f>
        <v>341</v>
      </c>
      <c r="AP123" s="101" t="e">
        <f>durée_année*(YEAR(AN123)-YEAR(AM123))-INDEX(temps,DAY(AM123),MONTH(AM123))+INDEX(temps,DAY(AN123),MONTH(AN123))</f>
        <v>#REF!</v>
      </c>
      <c r="AQ123" s="95"/>
      <c r="AR123" s="96"/>
    </row>
    <row r="124" spans="1:44" s="82" customFormat="1" ht="12" customHeight="1" x14ac:dyDescent="0.2">
      <c r="A124" s="102"/>
      <c r="B124" s="103"/>
      <c r="C124" s="388"/>
      <c r="D124" s="104"/>
      <c r="E124" s="105"/>
      <c r="F124" s="106"/>
      <c r="G124" s="333"/>
      <c r="H124" s="362"/>
      <c r="I124" s="107"/>
      <c r="J124" s="107"/>
      <c r="K124" s="108"/>
      <c r="L124" s="108"/>
      <c r="M124" s="108"/>
      <c r="N124" s="108"/>
      <c r="O124" s="108"/>
      <c r="P124" s="108"/>
      <c r="Q124" s="108"/>
      <c r="R124" s="108"/>
      <c r="S124" s="108"/>
      <c r="T124" s="108"/>
      <c r="U124" s="108"/>
      <c r="V124" s="108"/>
      <c r="W124" s="108"/>
      <c r="X124" s="108"/>
      <c r="Y124" s="108"/>
      <c r="Z124" s="108"/>
      <c r="AA124" s="108"/>
      <c r="AB124" s="108"/>
      <c r="AC124" s="108"/>
      <c r="AD124" s="108"/>
      <c r="AE124" s="108"/>
      <c r="AF124" s="396"/>
      <c r="AG124" s="109" t="s">
        <v>426</v>
      </c>
      <c r="AH124" s="110"/>
      <c r="AI124" s="424"/>
      <c r="AJ124" s="424"/>
      <c r="AK124" s="411"/>
      <c r="AL124" s="111" t="s">
        <v>9</v>
      </c>
      <c r="AM124" s="111"/>
      <c r="AN124" s="112"/>
      <c r="AO124" s="113">
        <f>AN124-AM124</f>
        <v>0</v>
      </c>
      <c r="AP124" s="114"/>
      <c r="AQ124" s="95"/>
      <c r="AR124" s="96"/>
    </row>
    <row r="125" spans="1:44" s="82" customFormat="1" ht="12" customHeight="1" thickBot="1" x14ac:dyDescent="0.25">
      <c r="A125" s="115"/>
      <c r="B125" s="116"/>
      <c r="C125" s="389"/>
      <c r="D125" s="117"/>
      <c r="E125" s="118"/>
      <c r="F125" s="119"/>
      <c r="G125" s="334"/>
      <c r="H125" s="363"/>
      <c r="I125" s="120"/>
      <c r="J125" s="120"/>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397"/>
      <c r="AG125" s="122" t="s">
        <v>442</v>
      </c>
      <c r="AH125" s="123"/>
      <c r="AI125" s="426"/>
      <c r="AJ125" s="426"/>
      <c r="AK125" s="412"/>
      <c r="AL125" s="124"/>
      <c r="AM125" s="124"/>
      <c r="AN125" s="125"/>
      <c r="AO125" s="126">
        <f>AN125-AM125</f>
        <v>0</v>
      </c>
      <c r="AP125" s="3"/>
      <c r="AQ125" s="127"/>
      <c r="AR125" s="128"/>
    </row>
    <row r="126" spans="1:44" s="130" customFormat="1" ht="12" customHeight="1" thickTop="1" x14ac:dyDescent="0.2">
      <c r="A126" s="68" t="s">
        <v>367</v>
      </c>
      <c r="B126" s="69" t="s">
        <v>230</v>
      </c>
      <c r="C126" s="390">
        <v>1603328477802</v>
      </c>
      <c r="D126" s="70">
        <v>328</v>
      </c>
      <c r="E126" s="71">
        <v>71</v>
      </c>
      <c r="F126" s="71">
        <v>23</v>
      </c>
      <c r="G126" s="327">
        <v>1</v>
      </c>
      <c r="H126" s="360"/>
      <c r="I126" s="383" t="e">
        <f>AP127</f>
        <v>#REF!</v>
      </c>
      <c r="J126" s="392">
        <f>SUMPRODUCT(PUISSANCE,K126:AE126)/1000</f>
        <v>2.7320000000000002</v>
      </c>
      <c r="K126" s="73">
        <v>0</v>
      </c>
      <c r="L126" s="73">
        <v>0</v>
      </c>
      <c r="M126" s="73">
        <v>0</v>
      </c>
      <c r="N126" s="73">
        <v>0</v>
      </c>
      <c r="O126" s="73">
        <v>0</v>
      </c>
      <c r="P126" s="73">
        <v>0</v>
      </c>
      <c r="Q126" s="73">
        <v>0</v>
      </c>
      <c r="R126" s="73">
        <v>0</v>
      </c>
      <c r="S126" s="73">
        <v>0</v>
      </c>
      <c r="T126" s="73"/>
      <c r="U126" s="73">
        <v>0</v>
      </c>
      <c r="V126" s="73">
        <v>0</v>
      </c>
      <c r="W126" s="73">
        <v>0</v>
      </c>
      <c r="X126" s="73">
        <v>18</v>
      </c>
      <c r="Y126" s="73">
        <v>4</v>
      </c>
      <c r="Z126" s="73">
        <v>0</v>
      </c>
      <c r="AA126" s="73">
        <v>0</v>
      </c>
      <c r="AB126" s="73">
        <v>0</v>
      </c>
      <c r="AC126" s="73">
        <v>0</v>
      </c>
      <c r="AD126" s="73">
        <v>0</v>
      </c>
      <c r="AE126" s="73">
        <v>0</v>
      </c>
      <c r="AF126" s="393"/>
      <c r="AG126" s="74" t="s">
        <v>462</v>
      </c>
      <c r="AH126" s="75"/>
      <c r="AI126" s="427"/>
      <c r="AJ126" s="427"/>
      <c r="AK126" s="410"/>
      <c r="AL126" s="76" t="s">
        <v>424</v>
      </c>
      <c r="AM126" s="170">
        <v>49609</v>
      </c>
      <c r="AN126" s="77">
        <v>63962</v>
      </c>
      <c r="AO126" s="78">
        <f>IF(AN126&lt;AM126,100000-AM126+AN126,AN126-AM126)</f>
        <v>14353</v>
      </c>
      <c r="AP126" s="79">
        <f>AO126+AO127</f>
        <v>14353</v>
      </c>
      <c r="AQ126" s="80">
        <f>F126/10*$AQ$4*DAYS360(AM129,AN129)/360</f>
        <v>0</v>
      </c>
      <c r="AR126" s="81" t="e">
        <f>F126/10*AP128*$AR$4</f>
        <v>#REF!</v>
      </c>
    </row>
    <row r="127" spans="1:44" s="82" customFormat="1" ht="12" customHeight="1" x14ac:dyDescent="0.2">
      <c r="A127" s="83"/>
      <c r="B127" s="84"/>
      <c r="C127" s="387"/>
      <c r="D127" s="85"/>
      <c r="E127" s="86"/>
      <c r="F127" s="87"/>
      <c r="G127" s="332"/>
      <c r="H127" s="361"/>
      <c r="I127" s="88"/>
      <c r="J127" s="88"/>
      <c r="K127" s="89"/>
      <c r="L127" s="89"/>
      <c r="M127" s="89"/>
      <c r="N127" s="89"/>
      <c r="O127" s="89"/>
      <c r="P127" s="89"/>
      <c r="Q127" s="89"/>
      <c r="R127" s="89"/>
      <c r="S127" s="89"/>
      <c r="T127" s="89"/>
      <c r="U127" s="89"/>
      <c r="V127" s="89"/>
      <c r="W127" s="89"/>
      <c r="X127" s="89"/>
      <c r="Y127" s="89"/>
      <c r="Z127" s="89"/>
      <c r="AA127" s="89"/>
      <c r="AB127" s="89"/>
      <c r="AC127" s="89"/>
      <c r="AD127" s="89"/>
      <c r="AE127" s="89"/>
      <c r="AF127" s="394"/>
      <c r="AG127" s="8" t="s">
        <v>463</v>
      </c>
      <c r="AH127" s="90"/>
      <c r="AI127" s="422"/>
      <c r="AJ127" s="422"/>
      <c r="AK127" s="411"/>
      <c r="AL127" s="91" t="s">
        <v>425</v>
      </c>
      <c r="AM127" s="91"/>
      <c r="AN127" s="92"/>
      <c r="AO127" s="93">
        <f>IF(AN127&lt;AM127,100000-AM127+AN127,AN127-AM127)</f>
        <v>0</v>
      </c>
      <c r="AP127" s="94" t="e">
        <f>IF(AP128=0,0,AP126/AP128)</f>
        <v>#REF!</v>
      </c>
      <c r="AQ127" s="95"/>
      <c r="AR127" s="96"/>
    </row>
    <row r="128" spans="1:44" s="82" customFormat="1" ht="12" customHeight="1" x14ac:dyDescent="0.2">
      <c r="A128" s="83"/>
      <c r="B128" s="84" t="s">
        <v>110</v>
      </c>
      <c r="C128" s="387"/>
      <c r="D128" s="85"/>
      <c r="E128" s="86"/>
      <c r="F128" s="87"/>
      <c r="G128" s="332"/>
      <c r="H128" s="361"/>
      <c r="I128" s="88"/>
      <c r="J128" s="88"/>
      <c r="K128" s="97"/>
      <c r="L128" s="97"/>
      <c r="M128" s="97"/>
      <c r="N128" s="97"/>
      <c r="O128" s="97"/>
      <c r="P128" s="97"/>
      <c r="Q128" s="97"/>
      <c r="R128" s="97"/>
      <c r="S128" s="97"/>
      <c r="T128" s="97"/>
      <c r="U128" s="97"/>
      <c r="V128" s="97"/>
      <c r="W128" s="97"/>
      <c r="X128" s="97"/>
      <c r="Y128" s="97"/>
      <c r="Z128" s="97"/>
      <c r="AA128" s="97"/>
      <c r="AB128" s="97"/>
      <c r="AC128" s="97"/>
      <c r="AD128" s="97"/>
      <c r="AE128" s="97"/>
      <c r="AF128" s="395"/>
      <c r="AG128" s="8" t="s">
        <v>464</v>
      </c>
      <c r="AH128" s="90"/>
      <c r="AI128" s="425"/>
      <c r="AJ128" s="425"/>
      <c r="AK128" s="411"/>
      <c r="AL128" s="98" t="s">
        <v>461</v>
      </c>
      <c r="AM128" s="98">
        <v>41670</v>
      </c>
      <c r="AN128" s="99">
        <v>42009</v>
      </c>
      <c r="AO128" s="100">
        <f>AN128-AM128</f>
        <v>339</v>
      </c>
      <c r="AP128" s="101" t="e">
        <f>durée_année*(YEAR(AN128)-YEAR(AM128))-INDEX(temps,DAY(AM128),MONTH(AM128))+INDEX(temps,DAY(AN128),MONTH(AN128))</f>
        <v>#REF!</v>
      </c>
      <c r="AQ128" s="95"/>
      <c r="AR128" s="96"/>
    </row>
    <row r="129" spans="1:44" s="82" customFormat="1" ht="12" customHeight="1" x14ac:dyDescent="0.2">
      <c r="A129" s="102"/>
      <c r="B129" s="103"/>
      <c r="C129" s="388"/>
      <c r="D129" s="104"/>
      <c r="E129" s="105"/>
      <c r="F129" s="106"/>
      <c r="G129" s="333"/>
      <c r="H129" s="362"/>
      <c r="I129" s="107"/>
      <c r="J129" s="107"/>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396"/>
      <c r="AG129" s="109" t="s">
        <v>426</v>
      </c>
      <c r="AH129" s="110"/>
      <c r="AI129" s="424"/>
      <c r="AJ129" s="424"/>
      <c r="AK129" s="411"/>
      <c r="AL129" s="111" t="s">
        <v>9</v>
      </c>
      <c r="AM129" s="111"/>
      <c r="AN129" s="112"/>
      <c r="AO129" s="113">
        <f>AN129-AM129</f>
        <v>0</v>
      </c>
      <c r="AP129" s="114"/>
      <c r="AQ129" s="95"/>
      <c r="AR129" s="96"/>
    </row>
    <row r="130" spans="1:44" s="82" customFormat="1" ht="12" customHeight="1" thickBot="1" x14ac:dyDescent="0.25">
      <c r="A130" s="115"/>
      <c r="B130" s="116"/>
      <c r="C130" s="389"/>
      <c r="D130" s="117"/>
      <c r="E130" s="118"/>
      <c r="F130" s="119"/>
      <c r="G130" s="334"/>
      <c r="H130" s="363"/>
      <c r="I130" s="120"/>
      <c r="J130" s="120"/>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397"/>
      <c r="AG130" s="122" t="s">
        <v>442</v>
      </c>
      <c r="AH130" s="123"/>
      <c r="AI130" s="426"/>
      <c r="AJ130" s="426"/>
      <c r="AK130" s="412"/>
      <c r="AL130" s="124"/>
      <c r="AM130" s="124"/>
      <c r="AN130" s="125"/>
      <c r="AO130" s="126">
        <f>AN130-AM130</f>
        <v>0</v>
      </c>
      <c r="AP130" s="3"/>
      <c r="AQ130" s="127"/>
      <c r="AR130" s="128"/>
    </row>
    <row r="131" spans="1:44" s="82" customFormat="1" ht="12" customHeight="1" x14ac:dyDescent="0.2">
      <c r="A131" s="68" t="s">
        <v>413</v>
      </c>
      <c r="B131" s="69" t="s">
        <v>271</v>
      </c>
      <c r="C131" s="390">
        <v>1689146113244</v>
      </c>
      <c r="D131" s="70">
        <v>334</v>
      </c>
      <c r="E131" s="71">
        <v>71</v>
      </c>
      <c r="F131" s="71">
        <v>44</v>
      </c>
      <c r="G131" s="327">
        <v>1</v>
      </c>
      <c r="H131" s="360"/>
      <c r="I131" s="383" t="e">
        <f>AP132</f>
        <v>#REF!</v>
      </c>
      <c r="J131" s="392">
        <f>SUMPRODUCT(PUISSANCE,K131:AE131)/1000</f>
        <v>6.944</v>
      </c>
      <c r="K131" s="73">
        <v>5</v>
      </c>
      <c r="L131" s="73">
        <v>10</v>
      </c>
      <c r="M131" s="73">
        <v>0</v>
      </c>
      <c r="N131" s="73">
        <v>0</v>
      </c>
      <c r="O131" s="73">
        <v>0</v>
      </c>
      <c r="P131" s="73">
        <v>0</v>
      </c>
      <c r="Q131" s="73">
        <v>0</v>
      </c>
      <c r="R131" s="73">
        <v>0</v>
      </c>
      <c r="S131" s="73">
        <v>0</v>
      </c>
      <c r="T131" s="73"/>
      <c r="U131" s="73">
        <v>0</v>
      </c>
      <c r="V131" s="73">
        <v>0</v>
      </c>
      <c r="W131" s="73">
        <v>0</v>
      </c>
      <c r="X131" s="73">
        <v>1</v>
      </c>
      <c r="Y131" s="73">
        <v>7</v>
      </c>
      <c r="Z131" s="73">
        <v>8</v>
      </c>
      <c r="AA131" s="73">
        <v>0</v>
      </c>
      <c r="AB131" s="73">
        <v>0</v>
      </c>
      <c r="AC131" s="73">
        <v>0</v>
      </c>
      <c r="AD131" s="73">
        <v>0</v>
      </c>
      <c r="AE131" s="73">
        <v>0</v>
      </c>
      <c r="AF131" s="393"/>
      <c r="AG131" s="74" t="s">
        <v>462</v>
      </c>
      <c r="AH131" s="75"/>
      <c r="AI131" s="422"/>
      <c r="AJ131" s="422"/>
      <c r="AK131" s="410"/>
      <c r="AL131" s="76" t="s">
        <v>424</v>
      </c>
      <c r="AM131" s="76">
        <v>22410</v>
      </c>
      <c r="AN131" s="77">
        <v>6002</v>
      </c>
      <c r="AO131" s="78">
        <f>IF(AN131&lt;AM131,100000-AM131+AN131,AN131-AM131)</f>
        <v>83592</v>
      </c>
      <c r="AP131" s="79">
        <f>AO131+AO132</f>
        <v>83592</v>
      </c>
      <c r="AQ131" s="80">
        <f>F131/10*$AQ$4*DAYS360(AM134,AN134)/360</f>
        <v>0</v>
      </c>
      <c r="AR131" s="81" t="e">
        <f>F131/10*AP133*$AR$4</f>
        <v>#REF!</v>
      </c>
    </row>
    <row r="132" spans="1:44" s="82" customFormat="1" ht="12" customHeight="1" x14ac:dyDescent="0.2">
      <c r="A132" s="83"/>
      <c r="B132" s="84"/>
      <c r="C132" s="387"/>
      <c r="D132" s="85"/>
      <c r="E132" s="86"/>
      <c r="F132" s="87"/>
      <c r="G132" s="332"/>
      <c r="H132" s="361"/>
      <c r="I132" s="88"/>
      <c r="J132" s="88"/>
      <c r="K132" s="89"/>
      <c r="L132" s="89"/>
      <c r="M132" s="89"/>
      <c r="N132" s="89"/>
      <c r="O132" s="89"/>
      <c r="P132" s="89"/>
      <c r="Q132" s="89"/>
      <c r="R132" s="89"/>
      <c r="S132" s="89"/>
      <c r="T132" s="89"/>
      <c r="U132" s="89"/>
      <c r="V132" s="89"/>
      <c r="W132" s="89"/>
      <c r="X132" s="89"/>
      <c r="Y132" s="89"/>
      <c r="Z132" s="89"/>
      <c r="AA132" s="89"/>
      <c r="AB132" s="89"/>
      <c r="AC132" s="89"/>
      <c r="AD132" s="89"/>
      <c r="AE132" s="89"/>
      <c r="AF132" s="394"/>
      <c r="AG132" s="8" t="s">
        <v>463</v>
      </c>
      <c r="AH132" s="90"/>
      <c r="AI132" s="422"/>
      <c r="AJ132" s="422"/>
      <c r="AK132" s="411"/>
      <c r="AL132" s="91" t="s">
        <v>425</v>
      </c>
      <c r="AM132" s="91"/>
      <c r="AN132" s="92"/>
      <c r="AO132" s="93">
        <f>IF(AN132&lt;AM132,100000-AM132+AN132,AN132-AM132)</f>
        <v>0</v>
      </c>
      <c r="AP132" s="94" t="e">
        <f>IF(AP133=0,0,AP131/AP133)</f>
        <v>#REF!</v>
      </c>
      <c r="AQ132" s="95"/>
      <c r="AR132" s="96"/>
    </row>
    <row r="133" spans="1:44" s="82" customFormat="1" ht="12" customHeight="1" x14ac:dyDescent="0.2">
      <c r="A133" s="83"/>
      <c r="B133" s="84" t="s">
        <v>123</v>
      </c>
      <c r="C133" s="387"/>
      <c r="D133" s="85"/>
      <c r="E133" s="86"/>
      <c r="F133" s="87"/>
      <c r="G133" s="332"/>
      <c r="H133" s="361"/>
      <c r="I133" s="88"/>
      <c r="J133" s="88"/>
      <c r="K133" s="97"/>
      <c r="L133" s="97"/>
      <c r="M133" s="97"/>
      <c r="N133" s="97"/>
      <c r="O133" s="97"/>
      <c r="P133" s="97"/>
      <c r="Q133" s="97"/>
      <c r="R133" s="97"/>
      <c r="S133" s="97"/>
      <c r="T133" s="97"/>
      <c r="U133" s="97"/>
      <c r="V133" s="97"/>
      <c r="W133" s="97"/>
      <c r="X133" s="97"/>
      <c r="Y133" s="97"/>
      <c r="Z133" s="97"/>
      <c r="AA133" s="97"/>
      <c r="AB133" s="97"/>
      <c r="AC133" s="97"/>
      <c r="AD133" s="97"/>
      <c r="AE133" s="97"/>
      <c r="AF133" s="395"/>
      <c r="AG133" s="8" t="s">
        <v>464</v>
      </c>
      <c r="AH133" s="90"/>
      <c r="AI133" s="425"/>
      <c r="AJ133" s="425"/>
      <c r="AK133" s="411"/>
      <c r="AL133" s="98" t="s">
        <v>461</v>
      </c>
      <c r="AM133" s="98">
        <v>41669</v>
      </c>
      <c r="AN133" s="99">
        <v>42009</v>
      </c>
      <c r="AO133" s="100">
        <f>AN133-AM133</f>
        <v>340</v>
      </c>
      <c r="AP133" s="101" t="e">
        <f>durée_année*(YEAR(AN133)-YEAR(AM133))-INDEX(temps,DAY(AM133),MONTH(AM133))+INDEX(temps,DAY(AN133),MONTH(AN133))</f>
        <v>#REF!</v>
      </c>
      <c r="AQ133" s="95"/>
      <c r="AR133" s="96"/>
    </row>
    <row r="134" spans="1:44" s="82" customFormat="1" ht="12" customHeight="1" x14ac:dyDescent="0.2">
      <c r="A134" s="102"/>
      <c r="B134" s="103"/>
      <c r="C134" s="388"/>
      <c r="D134" s="104"/>
      <c r="E134" s="105"/>
      <c r="F134" s="106"/>
      <c r="G134" s="333"/>
      <c r="H134" s="362"/>
      <c r="I134" s="107"/>
      <c r="J134" s="107"/>
      <c r="K134" s="108"/>
      <c r="L134" s="108"/>
      <c r="M134" s="108"/>
      <c r="N134" s="108"/>
      <c r="O134" s="108"/>
      <c r="P134" s="108"/>
      <c r="Q134" s="108"/>
      <c r="R134" s="108"/>
      <c r="S134" s="108"/>
      <c r="T134" s="108"/>
      <c r="U134" s="108"/>
      <c r="V134" s="108"/>
      <c r="W134" s="108"/>
      <c r="X134" s="108"/>
      <c r="Y134" s="108"/>
      <c r="Z134" s="108"/>
      <c r="AA134" s="108"/>
      <c r="AB134" s="108"/>
      <c r="AC134" s="108"/>
      <c r="AD134" s="108"/>
      <c r="AE134" s="108"/>
      <c r="AF134" s="396"/>
      <c r="AG134" s="109" t="s">
        <v>426</v>
      </c>
      <c r="AH134" s="110"/>
      <c r="AI134" s="424"/>
      <c r="AJ134" s="424"/>
      <c r="AK134" s="411"/>
      <c r="AL134" s="111" t="s">
        <v>9</v>
      </c>
      <c r="AM134" s="111"/>
      <c r="AN134" s="112"/>
      <c r="AO134" s="113">
        <f>AN134-AM134</f>
        <v>0</v>
      </c>
      <c r="AP134" s="114"/>
      <c r="AQ134" s="95"/>
      <c r="AR134" s="96"/>
    </row>
    <row r="135" spans="1:44" s="82" customFormat="1" ht="12" customHeight="1" thickBot="1" x14ac:dyDescent="0.25">
      <c r="A135" s="115"/>
      <c r="B135" s="116"/>
      <c r="C135" s="389"/>
      <c r="D135" s="117"/>
      <c r="E135" s="118"/>
      <c r="F135" s="119"/>
      <c r="G135" s="334"/>
      <c r="H135" s="363"/>
      <c r="I135" s="120"/>
      <c r="J135" s="120"/>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397"/>
      <c r="AG135" s="122" t="s">
        <v>442</v>
      </c>
      <c r="AH135" s="123"/>
      <c r="AI135" s="426"/>
      <c r="AJ135" s="426"/>
      <c r="AK135" s="412"/>
      <c r="AL135" s="124"/>
      <c r="AM135" s="124"/>
      <c r="AN135" s="125"/>
      <c r="AO135" s="126">
        <f>AN135-AM135</f>
        <v>0</v>
      </c>
      <c r="AP135" s="3"/>
      <c r="AQ135" s="127"/>
      <c r="AR135" s="128"/>
    </row>
    <row r="136" spans="1:44" s="82" customFormat="1" ht="12" customHeight="1" x14ac:dyDescent="0.2">
      <c r="A136" s="68" t="s">
        <v>395</v>
      </c>
      <c r="B136" s="69" t="s">
        <v>268</v>
      </c>
      <c r="C136" s="390">
        <v>1610274934107</v>
      </c>
      <c r="D136" s="70">
        <v>340</v>
      </c>
      <c r="E136" s="71">
        <v>71</v>
      </c>
      <c r="F136" s="71">
        <v>58</v>
      </c>
      <c r="G136" s="327">
        <v>1</v>
      </c>
      <c r="H136" s="360"/>
      <c r="I136" s="383" t="e">
        <f>AP137</f>
        <v>#REF!</v>
      </c>
      <c r="J136" s="392">
        <f>SUMPRODUCT(PUISSANCE,K136:AE136)/1000</f>
        <v>6.48</v>
      </c>
      <c r="K136" s="73">
        <v>0</v>
      </c>
      <c r="L136" s="73">
        <v>0</v>
      </c>
      <c r="M136" s="73">
        <v>0</v>
      </c>
      <c r="N136" s="73">
        <v>0</v>
      </c>
      <c r="O136" s="73">
        <v>0</v>
      </c>
      <c r="P136" s="73">
        <v>0</v>
      </c>
      <c r="Q136" s="73">
        <v>0</v>
      </c>
      <c r="R136" s="73">
        <v>0</v>
      </c>
      <c r="S136" s="73">
        <v>0</v>
      </c>
      <c r="T136" s="73"/>
      <c r="U136" s="73">
        <v>0</v>
      </c>
      <c r="V136" s="73">
        <v>0</v>
      </c>
      <c r="W136" s="73">
        <v>0</v>
      </c>
      <c r="X136" s="73">
        <v>0</v>
      </c>
      <c r="Y136" s="73">
        <v>0</v>
      </c>
      <c r="Z136" s="73">
        <v>17</v>
      </c>
      <c r="AA136" s="73">
        <v>4</v>
      </c>
      <c r="AB136" s="73">
        <v>0</v>
      </c>
      <c r="AC136" s="73">
        <v>0</v>
      </c>
      <c r="AD136" s="73">
        <v>0</v>
      </c>
      <c r="AE136" s="73">
        <v>0</v>
      </c>
      <c r="AF136" s="393"/>
      <c r="AG136" s="74" t="s">
        <v>462</v>
      </c>
      <c r="AH136" s="75"/>
      <c r="AI136" s="422"/>
      <c r="AJ136" s="422"/>
      <c r="AK136" s="410"/>
      <c r="AL136" s="76" t="s">
        <v>424</v>
      </c>
      <c r="AM136" s="76">
        <v>68387</v>
      </c>
      <c r="AN136" s="77">
        <v>68986</v>
      </c>
      <c r="AO136" s="78">
        <f>IF(AN136&lt;AM136,100000-AM136+AN136,AN136-AM136)</f>
        <v>599</v>
      </c>
      <c r="AP136" s="79">
        <f>AO136+AO137</f>
        <v>88986</v>
      </c>
      <c r="AQ136" s="80">
        <f>F136/10*$AQ$4*DAYS360(AM139,AN139)/360</f>
        <v>0</v>
      </c>
      <c r="AR136" s="81" t="e">
        <f>F136/10*AP138*$AR$4</f>
        <v>#REF!</v>
      </c>
    </row>
    <row r="137" spans="1:44" s="82" customFormat="1" ht="12" customHeight="1" x14ac:dyDescent="0.2">
      <c r="A137" s="83"/>
      <c r="B137" s="84" t="s">
        <v>269</v>
      </c>
      <c r="C137" s="387"/>
      <c r="D137" s="85"/>
      <c r="E137" s="86"/>
      <c r="F137" s="87"/>
      <c r="G137" s="332"/>
      <c r="H137" s="361"/>
      <c r="I137" s="88"/>
      <c r="J137" s="88"/>
      <c r="K137" s="89"/>
      <c r="L137" s="89"/>
      <c r="M137" s="89"/>
      <c r="N137" s="89"/>
      <c r="O137" s="89"/>
      <c r="P137" s="89"/>
      <c r="Q137" s="89"/>
      <c r="R137" s="89"/>
      <c r="S137" s="89"/>
      <c r="T137" s="89"/>
      <c r="U137" s="89"/>
      <c r="V137" s="89"/>
      <c r="W137" s="89"/>
      <c r="X137" s="89"/>
      <c r="Y137" s="89"/>
      <c r="Z137" s="89"/>
      <c r="AA137" s="89"/>
      <c r="AB137" s="89"/>
      <c r="AC137" s="89"/>
      <c r="AD137" s="89"/>
      <c r="AE137" s="89"/>
      <c r="AF137" s="394"/>
      <c r="AG137" s="8" t="s">
        <v>463</v>
      </c>
      <c r="AH137" s="90"/>
      <c r="AI137" s="422"/>
      <c r="AJ137" s="422"/>
      <c r="AK137" s="411"/>
      <c r="AL137" s="91" t="s">
        <v>425</v>
      </c>
      <c r="AM137" s="91"/>
      <c r="AN137" s="92">
        <v>88387</v>
      </c>
      <c r="AO137" s="93">
        <f>IF(AN137&lt;AM137,100000-AM137+AN137,AN137-AM137)</f>
        <v>88387</v>
      </c>
      <c r="AP137" s="94" t="e">
        <f>IF(AP138=0,0,AP136/AP138)</f>
        <v>#REF!</v>
      </c>
      <c r="AQ137" s="95"/>
      <c r="AR137" s="96"/>
    </row>
    <row r="138" spans="1:44" s="82" customFormat="1" ht="12" customHeight="1" x14ac:dyDescent="0.2">
      <c r="A138" s="83"/>
      <c r="B138" s="84" t="s">
        <v>144</v>
      </c>
      <c r="C138" s="387"/>
      <c r="D138" s="85"/>
      <c r="E138" s="86"/>
      <c r="F138" s="87"/>
      <c r="G138" s="332"/>
      <c r="H138" s="361"/>
      <c r="I138" s="88"/>
      <c r="J138" s="88"/>
      <c r="K138" s="97"/>
      <c r="L138" s="97"/>
      <c r="M138" s="97"/>
      <c r="N138" s="97"/>
      <c r="O138" s="97"/>
      <c r="P138" s="97"/>
      <c r="Q138" s="97"/>
      <c r="R138" s="97"/>
      <c r="S138" s="97"/>
      <c r="T138" s="97"/>
      <c r="U138" s="97"/>
      <c r="V138" s="97"/>
      <c r="W138" s="97"/>
      <c r="X138" s="97"/>
      <c r="Y138" s="97"/>
      <c r="Z138" s="97"/>
      <c r="AA138" s="97"/>
      <c r="AB138" s="97"/>
      <c r="AC138" s="97"/>
      <c r="AD138" s="97"/>
      <c r="AE138" s="97"/>
      <c r="AF138" s="395"/>
      <c r="AG138" s="8" t="s">
        <v>464</v>
      </c>
      <c r="AH138" s="90"/>
      <c r="AI138" s="425"/>
      <c r="AJ138" s="425"/>
      <c r="AK138" s="411"/>
      <c r="AL138" s="98" t="s">
        <v>461</v>
      </c>
      <c r="AM138" s="98">
        <v>41668</v>
      </c>
      <c r="AN138" s="99">
        <v>42009</v>
      </c>
      <c r="AO138" s="100">
        <f>AN138-AM138</f>
        <v>341</v>
      </c>
      <c r="AP138" s="101" t="e">
        <f>durée_année*(YEAR(AN138)-YEAR(AM138))-INDEX(temps,DAY(AM138),MONTH(AM138))+INDEX(temps,DAY(AN138),MONTH(AN138))</f>
        <v>#REF!</v>
      </c>
      <c r="AQ138" s="95"/>
      <c r="AR138" s="96"/>
    </row>
    <row r="139" spans="1:44" s="82" customFormat="1" ht="12" customHeight="1" x14ac:dyDescent="0.2">
      <c r="A139" s="102"/>
      <c r="B139" s="103"/>
      <c r="C139" s="388"/>
      <c r="D139" s="104"/>
      <c r="E139" s="105"/>
      <c r="F139" s="106"/>
      <c r="G139" s="333"/>
      <c r="H139" s="362"/>
      <c r="I139" s="107"/>
      <c r="J139" s="107"/>
      <c r="K139" s="108"/>
      <c r="L139" s="108"/>
      <c r="M139" s="108"/>
      <c r="N139" s="108"/>
      <c r="O139" s="108"/>
      <c r="P139" s="108"/>
      <c r="Q139" s="108"/>
      <c r="R139" s="108"/>
      <c r="S139" s="108"/>
      <c r="T139" s="108"/>
      <c r="U139" s="108"/>
      <c r="V139" s="108"/>
      <c r="W139" s="108"/>
      <c r="X139" s="108"/>
      <c r="Y139" s="108"/>
      <c r="Z139" s="108"/>
      <c r="AA139" s="108"/>
      <c r="AB139" s="108"/>
      <c r="AC139" s="108"/>
      <c r="AD139" s="108"/>
      <c r="AE139" s="108"/>
      <c r="AF139" s="396"/>
      <c r="AG139" s="109" t="s">
        <v>426</v>
      </c>
      <c r="AH139" s="110"/>
      <c r="AI139" s="424"/>
      <c r="AJ139" s="424"/>
      <c r="AK139" s="411"/>
      <c r="AL139" s="111" t="s">
        <v>9</v>
      </c>
      <c r="AM139" s="111"/>
      <c r="AN139" s="112"/>
      <c r="AO139" s="113">
        <f>AN139-AM139</f>
        <v>0</v>
      </c>
      <c r="AP139" s="114"/>
      <c r="AQ139" s="95"/>
      <c r="AR139" s="96"/>
    </row>
    <row r="140" spans="1:44" s="82" customFormat="1" ht="12" customHeight="1" thickBot="1" x14ac:dyDescent="0.25">
      <c r="A140" s="115"/>
      <c r="B140" s="116"/>
      <c r="C140" s="389"/>
      <c r="D140" s="117"/>
      <c r="E140" s="118"/>
      <c r="F140" s="119"/>
      <c r="G140" s="334"/>
      <c r="H140" s="363"/>
      <c r="I140" s="120"/>
      <c r="J140" s="120"/>
      <c r="K140" s="121"/>
      <c r="L140" s="121"/>
      <c r="M140" s="121"/>
      <c r="N140" s="121"/>
      <c r="O140" s="121"/>
      <c r="P140" s="121"/>
      <c r="Q140" s="121"/>
      <c r="R140" s="121"/>
      <c r="S140" s="121"/>
      <c r="T140" s="121"/>
      <c r="U140" s="121"/>
      <c r="V140" s="121"/>
      <c r="W140" s="121"/>
      <c r="X140" s="121"/>
      <c r="Y140" s="121"/>
      <c r="Z140" s="121"/>
      <c r="AA140" s="121"/>
      <c r="AB140" s="121"/>
      <c r="AC140" s="121"/>
      <c r="AD140" s="121"/>
      <c r="AE140" s="121"/>
      <c r="AF140" s="397"/>
      <c r="AG140" s="122" t="s">
        <v>442</v>
      </c>
      <c r="AH140" s="123"/>
      <c r="AI140" s="426"/>
      <c r="AJ140" s="426"/>
      <c r="AK140" s="412"/>
      <c r="AL140" s="124"/>
      <c r="AM140" s="124"/>
      <c r="AN140" s="125"/>
      <c r="AO140" s="126">
        <f>AN140-AM140</f>
        <v>0</v>
      </c>
      <c r="AP140" s="3"/>
      <c r="AQ140" s="127"/>
      <c r="AR140" s="128"/>
    </row>
    <row r="141" spans="1:44" s="82" customFormat="1" ht="12" customHeight="1" x14ac:dyDescent="0.2">
      <c r="A141" s="68" t="s">
        <v>386</v>
      </c>
      <c r="B141" s="69" t="s">
        <v>282</v>
      </c>
      <c r="C141" s="390">
        <v>1670332840620</v>
      </c>
      <c r="D141" s="70">
        <v>361</v>
      </c>
      <c r="E141" s="71">
        <v>71</v>
      </c>
      <c r="F141" s="71">
        <v>24</v>
      </c>
      <c r="G141" s="327">
        <v>1</v>
      </c>
      <c r="H141" s="360"/>
      <c r="I141" s="383" t="e">
        <f>AP142</f>
        <v>#REF!</v>
      </c>
      <c r="J141" s="392">
        <f>SUMPRODUCT(PUISSANCE,K141:AE141)/1000</f>
        <v>0.85399999999999998</v>
      </c>
      <c r="K141" s="73">
        <v>0</v>
      </c>
      <c r="L141" s="73">
        <v>0</v>
      </c>
      <c r="M141" s="73">
        <v>0</v>
      </c>
      <c r="N141" s="73">
        <v>0</v>
      </c>
      <c r="O141" s="73">
        <v>0</v>
      </c>
      <c r="P141" s="73">
        <v>0</v>
      </c>
      <c r="Q141" s="73">
        <v>0</v>
      </c>
      <c r="R141" s="73">
        <v>0</v>
      </c>
      <c r="S141" s="73">
        <v>0</v>
      </c>
      <c r="T141" s="73"/>
      <c r="U141" s="73">
        <v>0</v>
      </c>
      <c r="V141" s="73">
        <v>0</v>
      </c>
      <c r="W141" s="73">
        <v>0</v>
      </c>
      <c r="X141" s="73">
        <v>6</v>
      </c>
      <c r="Y141" s="73">
        <v>1</v>
      </c>
      <c r="Z141" s="73">
        <v>0</v>
      </c>
      <c r="AA141" s="73">
        <v>0</v>
      </c>
      <c r="AB141" s="73">
        <v>0</v>
      </c>
      <c r="AC141" s="73">
        <v>0</v>
      </c>
      <c r="AD141" s="73">
        <v>0</v>
      </c>
      <c r="AE141" s="73">
        <v>0</v>
      </c>
      <c r="AF141" s="393"/>
      <c r="AG141" s="74" t="s">
        <v>462</v>
      </c>
      <c r="AH141" s="75"/>
      <c r="AI141" s="422"/>
      <c r="AJ141" s="422"/>
      <c r="AK141" s="410"/>
      <c r="AL141" s="76" t="s">
        <v>424</v>
      </c>
      <c r="AM141" s="76">
        <v>51344</v>
      </c>
      <c r="AN141" s="77">
        <v>56409</v>
      </c>
      <c r="AO141" s="78">
        <f>IF(AN141&lt;AM141,100000-AM141+AN141,AN141-AM141)</f>
        <v>5065</v>
      </c>
      <c r="AP141" s="79">
        <f>AO141+AO142</f>
        <v>5065</v>
      </c>
      <c r="AQ141" s="80">
        <f>F141/10*$AQ$4*DAYS360(AM144,AN144)/360</f>
        <v>0</v>
      </c>
      <c r="AR141" s="81" t="e">
        <f>F141/10*AP143*$AR$4</f>
        <v>#REF!</v>
      </c>
    </row>
    <row r="142" spans="1:44" s="82" customFormat="1" ht="12" customHeight="1" x14ac:dyDescent="0.2">
      <c r="A142" s="83"/>
      <c r="B142" s="84"/>
      <c r="C142" s="387"/>
      <c r="D142" s="85"/>
      <c r="E142" s="86"/>
      <c r="F142" s="87"/>
      <c r="G142" s="332"/>
      <c r="H142" s="361"/>
      <c r="I142" s="88"/>
      <c r="J142" s="88"/>
      <c r="K142" s="89"/>
      <c r="L142" s="89"/>
      <c r="M142" s="89"/>
      <c r="N142" s="89"/>
      <c r="O142" s="89"/>
      <c r="P142" s="89"/>
      <c r="Q142" s="89"/>
      <c r="R142" s="89"/>
      <c r="S142" s="89"/>
      <c r="T142" s="89"/>
      <c r="U142" s="89"/>
      <c r="V142" s="89"/>
      <c r="W142" s="89"/>
      <c r="X142" s="89"/>
      <c r="Y142" s="89"/>
      <c r="Z142" s="89"/>
      <c r="AA142" s="89"/>
      <c r="AB142" s="89"/>
      <c r="AC142" s="89"/>
      <c r="AD142" s="89"/>
      <c r="AE142" s="89"/>
      <c r="AF142" s="394"/>
      <c r="AG142" s="8" t="s">
        <v>463</v>
      </c>
      <c r="AH142" s="90"/>
      <c r="AI142" s="422"/>
      <c r="AJ142" s="422"/>
      <c r="AK142" s="411"/>
      <c r="AL142" s="91" t="s">
        <v>425</v>
      </c>
      <c r="AM142" s="91"/>
      <c r="AN142" s="92"/>
      <c r="AO142" s="93">
        <f>IF(AN142&lt;AM142,100000-AM142+AN142,AN142-AM142)</f>
        <v>0</v>
      </c>
      <c r="AP142" s="94" t="e">
        <f>IF(AP143=0,0,AP141/AP143)</f>
        <v>#REF!</v>
      </c>
      <c r="AQ142" s="95"/>
      <c r="AR142" s="96"/>
    </row>
    <row r="143" spans="1:44" s="82" customFormat="1" ht="12" customHeight="1" x14ac:dyDescent="0.2">
      <c r="A143" s="83"/>
      <c r="B143" s="84" t="s">
        <v>131</v>
      </c>
      <c r="C143" s="387"/>
      <c r="D143" s="85"/>
      <c r="E143" s="86"/>
      <c r="F143" s="87"/>
      <c r="G143" s="332"/>
      <c r="H143" s="361"/>
      <c r="I143" s="88"/>
      <c r="J143" s="88"/>
      <c r="K143" s="97"/>
      <c r="L143" s="97"/>
      <c r="M143" s="97"/>
      <c r="N143" s="97"/>
      <c r="O143" s="97"/>
      <c r="P143" s="97"/>
      <c r="Q143" s="97"/>
      <c r="R143" s="97"/>
      <c r="S143" s="97"/>
      <c r="T143" s="97"/>
      <c r="U143" s="97"/>
      <c r="V143" s="97"/>
      <c r="W143" s="97"/>
      <c r="X143" s="97"/>
      <c r="Y143" s="97"/>
      <c r="Z143" s="97"/>
      <c r="AA143" s="97"/>
      <c r="AB143" s="97"/>
      <c r="AC143" s="97"/>
      <c r="AD143" s="97"/>
      <c r="AE143" s="97"/>
      <c r="AF143" s="395"/>
      <c r="AG143" s="8" t="s">
        <v>464</v>
      </c>
      <c r="AH143" s="90"/>
      <c r="AI143" s="425"/>
      <c r="AJ143" s="425"/>
      <c r="AK143" s="411"/>
      <c r="AL143" s="98" t="s">
        <v>461</v>
      </c>
      <c r="AM143" s="98">
        <v>41669</v>
      </c>
      <c r="AN143" s="99">
        <v>42011</v>
      </c>
      <c r="AO143" s="100">
        <f>AN143-AM143</f>
        <v>342</v>
      </c>
      <c r="AP143" s="101" t="e">
        <f>durée_année*(YEAR(AN143)-YEAR(AM143))-INDEX(temps,DAY(AM143),MONTH(AM143))+INDEX(temps,DAY(AN143),MONTH(AN143))</f>
        <v>#REF!</v>
      </c>
      <c r="AQ143" s="95"/>
      <c r="AR143" s="96"/>
    </row>
    <row r="144" spans="1:44" s="82" customFormat="1" ht="12" customHeight="1" x14ac:dyDescent="0.2">
      <c r="A144" s="102"/>
      <c r="B144" s="103"/>
      <c r="C144" s="388"/>
      <c r="D144" s="104"/>
      <c r="E144" s="105"/>
      <c r="F144" s="106"/>
      <c r="G144" s="333"/>
      <c r="H144" s="362"/>
      <c r="I144" s="107"/>
      <c r="J144" s="107"/>
      <c r="K144" s="108"/>
      <c r="L144" s="108"/>
      <c r="M144" s="108"/>
      <c r="N144" s="108"/>
      <c r="O144" s="108"/>
      <c r="P144" s="108"/>
      <c r="Q144" s="108"/>
      <c r="R144" s="108"/>
      <c r="S144" s="108"/>
      <c r="T144" s="108"/>
      <c r="U144" s="108"/>
      <c r="V144" s="108"/>
      <c r="W144" s="108"/>
      <c r="X144" s="108"/>
      <c r="Y144" s="108"/>
      <c r="Z144" s="108"/>
      <c r="AA144" s="108"/>
      <c r="AB144" s="108"/>
      <c r="AC144" s="108"/>
      <c r="AD144" s="108"/>
      <c r="AE144" s="108"/>
      <c r="AF144" s="396"/>
      <c r="AG144" s="109" t="s">
        <v>426</v>
      </c>
      <c r="AH144" s="110"/>
      <c r="AI144" s="424"/>
      <c r="AJ144" s="424"/>
      <c r="AK144" s="411"/>
      <c r="AL144" s="111" t="s">
        <v>9</v>
      </c>
      <c r="AM144" s="111"/>
      <c r="AN144" s="112"/>
      <c r="AO144" s="113">
        <f>AN144-AM144</f>
        <v>0</v>
      </c>
      <c r="AP144" s="114"/>
      <c r="AQ144" s="95"/>
      <c r="AR144" s="96"/>
    </row>
    <row r="145" spans="1:44" s="82" customFormat="1" ht="12" customHeight="1" thickBot="1" x14ac:dyDescent="0.25">
      <c r="A145" s="115"/>
      <c r="B145" s="116"/>
      <c r="C145" s="389"/>
      <c r="D145" s="117"/>
      <c r="E145" s="118"/>
      <c r="F145" s="119"/>
      <c r="G145" s="334"/>
      <c r="H145" s="363"/>
      <c r="I145" s="120"/>
      <c r="J145" s="120"/>
      <c r="K145" s="121"/>
      <c r="L145" s="121"/>
      <c r="M145" s="121"/>
      <c r="N145" s="121"/>
      <c r="O145" s="121"/>
      <c r="P145" s="121"/>
      <c r="Q145" s="121"/>
      <c r="R145" s="121"/>
      <c r="S145" s="121"/>
      <c r="T145" s="121"/>
      <c r="U145" s="121"/>
      <c r="V145" s="121"/>
      <c r="W145" s="121"/>
      <c r="X145" s="121"/>
      <c r="Y145" s="121"/>
      <c r="Z145" s="121"/>
      <c r="AA145" s="121"/>
      <c r="AB145" s="121"/>
      <c r="AC145" s="121"/>
      <c r="AD145" s="121"/>
      <c r="AE145" s="121"/>
      <c r="AF145" s="397"/>
      <c r="AG145" s="122" t="s">
        <v>442</v>
      </c>
      <c r="AH145" s="123"/>
      <c r="AI145" s="426"/>
      <c r="AJ145" s="426"/>
      <c r="AK145" s="412"/>
      <c r="AL145" s="124"/>
      <c r="AM145" s="124"/>
      <c r="AN145" s="125"/>
      <c r="AO145" s="126">
        <f>AN145-AM145</f>
        <v>0</v>
      </c>
      <c r="AP145" s="3"/>
      <c r="AQ145" s="127"/>
      <c r="AR145" s="128"/>
    </row>
    <row r="146" spans="1:44" s="82" customFormat="1" ht="12" customHeight="1" x14ac:dyDescent="0.2">
      <c r="A146" s="68" t="s">
        <v>411</v>
      </c>
      <c r="B146" s="69" t="s">
        <v>257</v>
      </c>
      <c r="C146" s="390">
        <v>1611287944161</v>
      </c>
      <c r="D146" s="70">
        <v>364</v>
      </c>
      <c r="E146" s="71">
        <v>71</v>
      </c>
      <c r="F146" s="71">
        <v>57</v>
      </c>
      <c r="G146" s="327">
        <v>1</v>
      </c>
      <c r="H146" s="360"/>
      <c r="I146" s="383" t="e">
        <f>AP147</f>
        <v>#REF!</v>
      </c>
      <c r="J146" s="392">
        <f>SUMPRODUCT(PUISSANCE,K146:AE146)/1000</f>
        <v>7.11</v>
      </c>
      <c r="K146" s="73">
        <v>1</v>
      </c>
      <c r="L146" s="73">
        <v>0</v>
      </c>
      <c r="M146" s="73">
        <v>0</v>
      </c>
      <c r="N146" s="73">
        <v>0</v>
      </c>
      <c r="O146" s="73">
        <v>0</v>
      </c>
      <c r="P146" s="73">
        <v>0</v>
      </c>
      <c r="Q146" s="73">
        <v>0</v>
      </c>
      <c r="R146" s="73">
        <v>0</v>
      </c>
      <c r="S146" s="73">
        <v>0</v>
      </c>
      <c r="T146" s="73"/>
      <c r="U146" s="73">
        <v>0</v>
      </c>
      <c r="V146" s="73">
        <v>0</v>
      </c>
      <c r="W146" s="73">
        <v>0</v>
      </c>
      <c r="X146" s="73">
        <v>0</v>
      </c>
      <c r="Y146" s="73">
        <v>13</v>
      </c>
      <c r="Z146" s="73">
        <v>17</v>
      </c>
      <c r="AA146" s="73">
        <v>0</v>
      </c>
      <c r="AB146" s="73">
        <v>0</v>
      </c>
      <c r="AC146" s="73">
        <v>0</v>
      </c>
      <c r="AD146" s="73">
        <v>0</v>
      </c>
      <c r="AE146" s="73">
        <v>0</v>
      </c>
      <c r="AF146" s="393"/>
      <c r="AG146" s="74" t="s">
        <v>462</v>
      </c>
      <c r="AH146" s="75"/>
      <c r="AI146" s="422"/>
      <c r="AJ146" s="422"/>
      <c r="AK146" s="410"/>
      <c r="AL146" s="76" t="s">
        <v>424</v>
      </c>
      <c r="AM146" s="76">
        <v>14743</v>
      </c>
      <c r="AN146" s="77">
        <v>48416</v>
      </c>
      <c r="AO146" s="78">
        <f>IF(AN146&lt;AM146,100000-AM146+AN146,AN146-AM146)</f>
        <v>33673</v>
      </c>
      <c r="AP146" s="79">
        <f>AO146+AO147</f>
        <v>33673</v>
      </c>
      <c r="AQ146" s="80">
        <f>F146/10*$AQ$4*DAYS360(AM149,AN149)/360</f>
        <v>0</v>
      </c>
      <c r="AR146" s="81" t="e">
        <f>F146/10*AP148*$AR$4</f>
        <v>#REF!</v>
      </c>
    </row>
    <row r="147" spans="1:44" s="82" customFormat="1" ht="12" customHeight="1" x14ac:dyDescent="0.2">
      <c r="A147" s="83"/>
      <c r="B147" s="84" t="s">
        <v>39</v>
      </c>
      <c r="C147" s="387"/>
      <c r="D147" s="85"/>
      <c r="E147" s="86"/>
      <c r="F147" s="87"/>
      <c r="G147" s="332"/>
      <c r="H147" s="361"/>
      <c r="I147" s="88"/>
      <c r="J147" s="88"/>
      <c r="K147" s="89"/>
      <c r="L147" s="89"/>
      <c r="M147" s="89"/>
      <c r="N147" s="89"/>
      <c r="O147" s="89"/>
      <c r="P147" s="89"/>
      <c r="Q147" s="89"/>
      <c r="R147" s="89"/>
      <c r="S147" s="89"/>
      <c r="T147" s="89"/>
      <c r="U147" s="89"/>
      <c r="V147" s="89"/>
      <c r="W147" s="89"/>
      <c r="X147" s="89"/>
      <c r="Y147" s="89"/>
      <c r="Z147" s="89"/>
      <c r="AA147" s="89"/>
      <c r="AB147" s="89"/>
      <c r="AC147" s="89"/>
      <c r="AD147" s="89"/>
      <c r="AE147" s="89"/>
      <c r="AF147" s="394"/>
      <c r="AG147" s="8" t="s">
        <v>463</v>
      </c>
      <c r="AH147" s="90"/>
      <c r="AI147" s="422"/>
      <c r="AJ147" s="422"/>
      <c r="AK147" s="411"/>
      <c r="AL147" s="91" t="s">
        <v>425</v>
      </c>
      <c r="AM147" s="91"/>
      <c r="AN147" s="92"/>
      <c r="AO147" s="93">
        <f>IF(AN147&lt;AM147,100000-AM147+AN147,AN147-AM147)</f>
        <v>0</v>
      </c>
      <c r="AP147" s="94" t="e">
        <f>IF(AP148=0,0,AP146/AP148)</f>
        <v>#REF!</v>
      </c>
      <c r="AQ147" s="95"/>
      <c r="AR147" s="96"/>
    </row>
    <row r="148" spans="1:44" s="82" customFormat="1" ht="12" customHeight="1" x14ac:dyDescent="0.2">
      <c r="A148" s="83"/>
      <c r="B148" s="84" t="s">
        <v>40</v>
      </c>
      <c r="C148" s="387"/>
      <c r="D148" s="85"/>
      <c r="E148" s="86"/>
      <c r="F148" s="87"/>
      <c r="G148" s="332"/>
      <c r="H148" s="361"/>
      <c r="I148" s="88"/>
      <c r="J148" s="88"/>
      <c r="K148" s="97"/>
      <c r="L148" s="97"/>
      <c r="M148" s="97"/>
      <c r="N148" s="97"/>
      <c r="O148" s="97"/>
      <c r="P148" s="97"/>
      <c r="Q148" s="97"/>
      <c r="R148" s="97"/>
      <c r="S148" s="97"/>
      <c r="T148" s="97"/>
      <c r="U148" s="97"/>
      <c r="V148" s="97"/>
      <c r="W148" s="97"/>
      <c r="X148" s="97"/>
      <c r="Y148" s="97"/>
      <c r="Z148" s="97"/>
      <c r="AA148" s="97"/>
      <c r="AB148" s="97"/>
      <c r="AC148" s="97"/>
      <c r="AD148" s="97"/>
      <c r="AE148" s="97"/>
      <c r="AF148" s="395"/>
      <c r="AG148" s="8" t="s">
        <v>464</v>
      </c>
      <c r="AH148" s="90"/>
      <c r="AI148" s="425"/>
      <c r="AJ148" s="425"/>
      <c r="AK148" s="411"/>
      <c r="AL148" s="98" t="s">
        <v>461</v>
      </c>
      <c r="AM148" s="98">
        <v>41646</v>
      </c>
      <c r="AN148" s="99">
        <v>42009</v>
      </c>
      <c r="AO148" s="100">
        <f>AN148-AM148</f>
        <v>363</v>
      </c>
      <c r="AP148" s="101" t="e">
        <f>durée_année*(YEAR(AN148)-YEAR(AM148))-INDEX(temps,DAY(AM148),MONTH(AM148))+INDEX(temps,DAY(AN148),MONTH(AN148))</f>
        <v>#REF!</v>
      </c>
      <c r="AQ148" s="95"/>
      <c r="AR148" s="96"/>
    </row>
    <row r="149" spans="1:44" s="82" customFormat="1" ht="12" customHeight="1" x14ac:dyDescent="0.2">
      <c r="A149" s="102"/>
      <c r="B149" s="103"/>
      <c r="C149" s="388"/>
      <c r="D149" s="104"/>
      <c r="E149" s="105"/>
      <c r="F149" s="106"/>
      <c r="G149" s="333"/>
      <c r="H149" s="362"/>
      <c r="I149" s="107"/>
      <c r="J149" s="107"/>
      <c r="K149" s="108"/>
      <c r="L149" s="108"/>
      <c r="M149" s="108"/>
      <c r="N149" s="108"/>
      <c r="O149" s="108"/>
      <c r="P149" s="108"/>
      <c r="Q149" s="108"/>
      <c r="R149" s="108"/>
      <c r="S149" s="108"/>
      <c r="T149" s="108"/>
      <c r="U149" s="108"/>
      <c r="V149" s="108"/>
      <c r="W149" s="108"/>
      <c r="X149" s="108"/>
      <c r="Y149" s="108"/>
      <c r="Z149" s="108"/>
      <c r="AA149" s="108"/>
      <c r="AB149" s="108"/>
      <c r="AC149" s="108"/>
      <c r="AD149" s="108"/>
      <c r="AE149" s="108"/>
      <c r="AF149" s="396"/>
      <c r="AG149" s="109" t="s">
        <v>426</v>
      </c>
      <c r="AH149" s="110"/>
      <c r="AI149" s="424"/>
      <c r="AJ149" s="424"/>
      <c r="AK149" s="411"/>
      <c r="AL149" s="111" t="s">
        <v>9</v>
      </c>
      <c r="AM149" s="111"/>
      <c r="AN149" s="112"/>
      <c r="AO149" s="113">
        <f>AN149-AM149</f>
        <v>0</v>
      </c>
      <c r="AP149" s="114"/>
      <c r="AQ149" s="95"/>
      <c r="AR149" s="96"/>
    </row>
    <row r="150" spans="1:44" s="82" customFormat="1" ht="12" customHeight="1" thickBot="1" x14ac:dyDescent="0.25">
      <c r="A150" s="115"/>
      <c r="B150" s="116"/>
      <c r="C150" s="389"/>
      <c r="D150" s="117"/>
      <c r="E150" s="118"/>
      <c r="F150" s="119"/>
      <c r="G150" s="334"/>
      <c r="H150" s="363"/>
      <c r="I150" s="120"/>
      <c r="J150" s="120"/>
      <c r="K150" s="121"/>
      <c r="L150" s="121"/>
      <c r="M150" s="121"/>
      <c r="N150" s="121"/>
      <c r="O150" s="121"/>
      <c r="P150" s="121"/>
      <c r="Q150" s="121"/>
      <c r="R150" s="121"/>
      <c r="S150" s="121"/>
      <c r="T150" s="121"/>
      <c r="U150" s="121"/>
      <c r="V150" s="121"/>
      <c r="W150" s="121"/>
      <c r="X150" s="121"/>
      <c r="Y150" s="121"/>
      <c r="Z150" s="121"/>
      <c r="AA150" s="121"/>
      <c r="AB150" s="121"/>
      <c r="AC150" s="121"/>
      <c r="AD150" s="121"/>
      <c r="AE150" s="121"/>
      <c r="AF150" s="397"/>
      <c r="AG150" s="122" t="s">
        <v>442</v>
      </c>
      <c r="AH150" s="123"/>
      <c r="AI150" s="426"/>
      <c r="AJ150" s="426"/>
      <c r="AK150" s="412"/>
      <c r="AL150" s="124"/>
      <c r="AM150" s="124"/>
      <c r="AN150" s="125"/>
      <c r="AO150" s="126">
        <f>AN150-AM150</f>
        <v>0</v>
      </c>
      <c r="AP150" s="3"/>
      <c r="AQ150" s="127"/>
      <c r="AR150" s="128"/>
    </row>
    <row r="151" spans="1:44" s="82" customFormat="1" ht="12" customHeight="1" x14ac:dyDescent="0.2">
      <c r="A151" s="68" t="s">
        <v>378</v>
      </c>
      <c r="B151" s="69" t="s">
        <v>309</v>
      </c>
      <c r="C151" s="390">
        <v>1696816185465</v>
      </c>
      <c r="D151" s="70">
        <v>365</v>
      </c>
      <c r="E151" s="71">
        <v>71</v>
      </c>
      <c r="F151" s="71">
        <v>89</v>
      </c>
      <c r="G151" s="327">
        <v>1</v>
      </c>
      <c r="H151" s="360"/>
      <c r="I151" s="383" t="e">
        <f>AP152</f>
        <v>#REF!</v>
      </c>
      <c r="J151" s="392">
        <f>SUMPRODUCT(PUISSANCE,K151:AE151)/1000</f>
        <v>9.41</v>
      </c>
      <c r="K151" s="73">
        <v>0</v>
      </c>
      <c r="L151" s="73">
        <v>0</v>
      </c>
      <c r="M151" s="73">
        <v>0</v>
      </c>
      <c r="N151" s="73">
        <v>0</v>
      </c>
      <c r="O151" s="73">
        <v>0</v>
      </c>
      <c r="P151" s="73">
        <v>0</v>
      </c>
      <c r="Q151" s="73">
        <v>0</v>
      </c>
      <c r="R151" s="73">
        <v>0</v>
      </c>
      <c r="S151" s="73">
        <v>0</v>
      </c>
      <c r="T151" s="73"/>
      <c r="U151" s="73">
        <v>0</v>
      </c>
      <c r="V151" s="73">
        <v>0</v>
      </c>
      <c r="W151" s="73">
        <v>0</v>
      </c>
      <c r="X151" s="73">
        <v>30</v>
      </c>
      <c r="Y151" s="73">
        <v>27</v>
      </c>
      <c r="Z151" s="73">
        <v>5</v>
      </c>
      <c r="AA151" s="73">
        <v>0</v>
      </c>
      <c r="AB151" s="73">
        <v>0</v>
      </c>
      <c r="AC151" s="73">
        <v>0</v>
      </c>
      <c r="AD151" s="73">
        <v>0</v>
      </c>
      <c r="AE151" s="73">
        <v>0</v>
      </c>
      <c r="AF151" s="393"/>
      <c r="AG151" s="74" t="s">
        <v>462</v>
      </c>
      <c r="AH151" s="75"/>
      <c r="AI151" s="422"/>
      <c r="AJ151" s="422"/>
      <c r="AK151" s="410"/>
      <c r="AL151" s="76" t="s">
        <v>424</v>
      </c>
      <c r="AM151" s="76">
        <v>18546</v>
      </c>
      <c r="AN151" s="77">
        <v>56153</v>
      </c>
      <c r="AO151" s="78">
        <f>IF(AN151&lt;AM151,100000-AM151+AN151,AN151-AM151)</f>
        <v>37607</v>
      </c>
      <c r="AP151" s="79">
        <f>AO151+AO152</f>
        <v>89240</v>
      </c>
      <c r="AQ151" s="80">
        <f>F151/10*$AQ$4*DAYS360(AM154,AN154)/360</f>
        <v>0</v>
      </c>
      <c r="AR151" s="81" t="e">
        <f>F151/10*AP153*$AR$4</f>
        <v>#REF!</v>
      </c>
    </row>
    <row r="152" spans="1:44" s="82" customFormat="1" ht="12" customHeight="1" x14ac:dyDescent="0.2">
      <c r="A152" s="83"/>
      <c r="B152" s="84" t="s">
        <v>29</v>
      </c>
      <c r="C152" s="387"/>
      <c r="D152" s="85"/>
      <c r="E152" s="86"/>
      <c r="F152" s="87"/>
      <c r="G152" s="332"/>
      <c r="H152" s="361"/>
      <c r="I152" s="88"/>
      <c r="J152" s="88"/>
      <c r="K152" s="89"/>
      <c r="L152" s="89"/>
      <c r="M152" s="89"/>
      <c r="N152" s="89"/>
      <c r="O152" s="89"/>
      <c r="P152" s="89"/>
      <c r="Q152" s="89"/>
      <c r="R152" s="89"/>
      <c r="S152" s="89"/>
      <c r="T152" s="89"/>
      <c r="U152" s="89"/>
      <c r="V152" s="89"/>
      <c r="W152" s="89"/>
      <c r="X152" s="89"/>
      <c r="Y152" s="89"/>
      <c r="Z152" s="89"/>
      <c r="AA152" s="89"/>
      <c r="AB152" s="89"/>
      <c r="AC152" s="89"/>
      <c r="AD152" s="89"/>
      <c r="AE152" s="89"/>
      <c r="AF152" s="394"/>
      <c r="AG152" s="8" t="s">
        <v>463</v>
      </c>
      <c r="AH152" s="90"/>
      <c r="AI152" s="422"/>
      <c r="AJ152" s="422"/>
      <c r="AK152" s="411"/>
      <c r="AL152" s="91" t="s">
        <v>425</v>
      </c>
      <c r="AM152" s="91"/>
      <c r="AN152" s="92">
        <v>51633</v>
      </c>
      <c r="AO152" s="93">
        <f>IF(AN152&lt;AM152,100000-AM152+AN152,AN152-AM152)</f>
        <v>51633</v>
      </c>
      <c r="AP152" s="94" t="e">
        <f>IF(AP153=0,0,AP151/AP153)</f>
        <v>#REF!</v>
      </c>
      <c r="AQ152" s="95"/>
      <c r="AR152" s="96"/>
    </row>
    <row r="153" spans="1:44" s="82" customFormat="1" ht="12" customHeight="1" x14ac:dyDescent="0.2">
      <c r="A153" s="83"/>
      <c r="B153" s="84" t="s">
        <v>30</v>
      </c>
      <c r="C153" s="387"/>
      <c r="D153" s="85"/>
      <c r="E153" s="86"/>
      <c r="F153" s="87"/>
      <c r="G153" s="332"/>
      <c r="H153" s="361"/>
      <c r="I153" s="88"/>
      <c r="J153" s="88"/>
      <c r="K153" s="97"/>
      <c r="L153" s="97"/>
      <c r="M153" s="97"/>
      <c r="N153" s="97"/>
      <c r="O153" s="97"/>
      <c r="P153" s="97"/>
      <c r="Q153" s="97"/>
      <c r="R153" s="97"/>
      <c r="S153" s="97"/>
      <c r="T153" s="97"/>
      <c r="U153" s="97"/>
      <c r="V153" s="97"/>
      <c r="W153" s="97"/>
      <c r="X153" s="97"/>
      <c r="Y153" s="97"/>
      <c r="Z153" s="97"/>
      <c r="AA153" s="97"/>
      <c r="AB153" s="97"/>
      <c r="AC153" s="97"/>
      <c r="AD153" s="97"/>
      <c r="AE153" s="97"/>
      <c r="AF153" s="395"/>
      <c r="AG153" s="8" t="s">
        <v>464</v>
      </c>
      <c r="AH153" s="90"/>
      <c r="AI153" s="425"/>
      <c r="AJ153" s="425"/>
      <c r="AK153" s="411"/>
      <c r="AL153" s="98" t="s">
        <v>461</v>
      </c>
      <c r="AM153" s="98">
        <v>41669</v>
      </c>
      <c r="AN153" s="99">
        <v>42011</v>
      </c>
      <c r="AO153" s="100">
        <f>AN153-AM153</f>
        <v>342</v>
      </c>
      <c r="AP153" s="101" t="e">
        <f>durée_année*(YEAR(AN153)-YEAR(AM153))-INDEX(temps,DAY(AM153),MONTH(AM153))+INDEX(temps,DAY(AN153),MONTH(AN153))</f>
        <v>#REF!</v>
      </c>
      <c r="AQ153" s="95"/>
      <c r="AR153" s="96"/>
    </row>
    <row r="154" spans="1:44" s="82" customFormat="1" ht="12" customHeight="1" x14ac:dyDescent="0.2">
      <c r="A154" s="102"/>
      <c r="B154" s="103"/>
      <c r="C154" s="388"/>
      <c r="D154" s="104"/>
      <c r="E154" s="105"/>
      <c r="F154" s="106"/>
      <c r="G154" s="333"/>
      <c r="H154" s="362"/>
      <c r="I154" s="107"/>
      <c r="J154" s="107"/>
      <c r="K154" s="108"/>
      <c r="L154" s="108"/>
      <c r="M154" s="108"/>
      <c r="N154" s="108"/>
      <c r="O154" s="108"/>
      <c r="P154" s="108"/>
      <c r="Q154" s="108"/>
      <c r="R154" s="108"/>
      <c r="S154" s="108"/>
      <c r="T154" s="108"/>
      <c r="U154" s="108"/>
      <c r="V154" s="108"/>
      <c r="W154" s="108"/>
      <c r="X154" s="108"/>
      <c r="Y154" s="108"/>
      <c r="Z154" s="108"/>
      <c r="AA154" s="108"/>
      <c r="AB154" s="108"/>
      <c r="AC154" s="108"/>
      <c r="AD154" s="108"/>
      <c r="AE154" s="108"/>
      <c r="AF154" s="396"/>
      <c r="AG154" s="109" t="s">
        <v>426</v>
      </c>
      <c r="AH154" s="110"/>
      <c r="AI154" s="424"/>
      <c r="AJ154" s="424"/>
      <c r="AK154" s="411"/>
      <c r="AL154" s="111" t="s">
        <v>9</v>
      </c>
      <c r="AM154" s="111"/>
      <c r="AN154" s="112"/>
      <c r="AO154" s="113">
        <f>AN154-AM154</f>
        <v>0</v>
      </c>
      <c r="AP154" s="114"/>
      <c r="AQ154" s="95"/>
      <c r="AR154" s="96"/>
    </row>
    <row r="155" spans="1:44" s="82" customFormat="1" ht="12" customHeight="1" thickBot="1" x14ac:dyDescent="0.25">
      <c r="A155" s="115"/>
      <c r="B155" s="116"/>
      <c r="C155" s="389"/>
      <c r="D155" s="117"/>
      <c r="E155" s="118"/>
      <c r="F155" s="119"/>
      <c r="G155" s="334"/>
      <c r="H155" s="363"/>
      <c r="I155" s="120"/>
      <c r="J155" s="120"/>
      <c r="K155" s="121"/>
      <c r="L155" s="121"/>
      <c r="M155" s="121"/>
      <c r="N155" s="121"/>
      <c r="O155" s="121"/>
      <c r="P155" s="121"/>
      <c r="Q155" s="121"/>
      <c r="R155" s="121"/>
      <c r="S155" s="121"/>
      <c r="T155" s="121"/>
      <c r="U155" s="121"/>
      <c r="V155" s="121"/>
      <c r="W155" s="121"/>
      <c r="X155" s="121"/>
      <c r="Y155" s="121"/>
      <c r="Z155" s="121"/>
      <c r="AA155" s="121"/>
      <c r="AB155" s="121"/>
      <c r="AC155" s="121"/>
      <c r="AD155" s="121"/>
      <c r="AE155" s="121"/>
      <c r="AF155" s="397"/>
      <c r="AG155" s="122" t="s">
        <v>442</v>
      </c>
      <c r="AH155" s="123"/>
      <c r="AI155" s="426"/>
      <c r="AJ155" s="426"/>
      <c r="AK155" s="412"/>
      <c r="AL155" s="124"/>
      <c r="AM155" s="124"/>
      <c r="AN155" s="125"/>
      <c r="AO155" s="126">
        <f>AN155-AM155</f>
        <v>0</v>
      </c>
      <c r="AP155" s="3"/>
      <c r="AQ155" s="127"/>
      <c r="AR155" s="128"/>
    </row>
    <row r="156" spans="1:44" s="82" customFormat="1" ht="12" customHeight="1" x14ac:dyDescent="0.2">
      <c r="A156" s="68" t="s">
        <v>325</v>
      </c>
      <c r="B156" s="69" t="s">
        <v>167</v>
      </c>
      <c r="C156" s="390">
        <v>1623588993710</v>
      </c>
      <c r="D156" s="70">
        <v>365</v>
      </c>
      <c r="E156" s="71">
        <v>71</v>
      </c>
      <c r="F156" s="71">
        <v>33</v>
      </c>
      <c r="G156" s="327">
        <v>1</v>
      </c>
      <c r="H156" s="360"/>
      <c r="I156" s="383" t="e">
        <f>AP157</f>
        <v>#REF!</v>
      </c>
      <c r="J156" s="392">
        <f>SUMPRODUCT(PUISSANCE,K156:AE156)/1000</f>
        <v>1.7</v>
      </c>
      <c r="K156" s="73">
        <v>0</v>
      </c>
      <c r="L156" s="73">
        <v>0</v>
      </c>
      <c r="M156" s="73">
        <v>0</v>
      </c>
      <c r="N156" s="73">
        <v>0</v>
      </c>
      <c r="O156" s="73">
        <v>0</v>
      </c>
      <c r="P156" s="73">
        <v>0</v>
      </c>
      <c r="Q156" s="73">
        <v>0</v>
      </c>
      <c r="R156" s="73">
        <v>0</v>
      </c>
      <c r="S156" s="73">
        <v>0</v>
      </c>
      <c r="T156" s="73"/>
      <c r="U156" s="73">
        <v>0</v>
      </c>
      <c r="V156" s="73">
        <v>0</v>
      </c>
      <c r="W156" s="73">
        <v>0</v>
      </c>
      <c r="X156" s="73">
        <v>0</v>
      </c>
      <c r="Y156" s="73">
        <v>10</v>
      </c>
      <c r="Z156" s="73">
        <v>0</v>
      </c>
      <c r="AA156" s="73">
        <v>0</v>
      </c>
      <c r="AB156" s="73">
        <v>0</v>
      </c>
      <c r="AC156" s="73">
        <v>0</v>
      </c>
      <c r="AD156" s="73">
        <v>0</v>
      </c>
      <c r="AE156" s="73">
        <v>0</v>
      </c>
      <c r="AF156" s="393"/>
      <c r="AG156" s="74" t="s">
        <v>462</v>
      </c>
      <c r="AH156" s="75"/>
      <c r="AI156" s="422"/>
      <c r="AJ156" s="422"/>
      <c r="AK156" s="410"/>
      <c r="AL156" s="76" t="s">
        <v>424</v>
      </c>
      <c r="AM156" s="76">
        <v>10140</v>
      </c>
      <c r="AN156" s="77">
        <v>12039</v>
      </c>
      <c r="AO156" s="78">
        <f>IF(AN156&lt;AM156,100000-AM156+AN156,AN156-AM156)</f>
        <v>1899</v>
      </c>
      <c r="AP156" s="79">
        <f>AO156+AO157</f>
        <v>1899</v>
      </c>
      <c r="AQ156" s="80">
        <f>F156/10*$AQ$4*DAYS360(AM159,AN159)/360</f>
        <v>0</v>
      </c>
      <c r="AR156" s="81" t="e">
        <f>F156/10*AP158*$AR$4</f>
        <v>#REF!</v>
      </c>
    </row>
    <row r="157" spans="1:44" s="82" customFormat="1" ht="12" customHeight="1" x14ac:dyDescent="0.2">
      <c r="A157" s="83"/>
      <c r="B157" s="84" t="s">
        <v>62</v>
      </c>
      <c r="C157" s="387"/>
      <c r="D157" s="85"/>
      <c r="E157" s="86"/>
      <c r="F157" s="87"/>
      <c r="G157" s="332"/>
      <c r="H157" s="361"/>
      <c r="I157" s="88"/>
      <c r="J157" s="88"/>
      <c r="K157" s="89"/>
      <c r="L157" s="89"/>
      <c r="M157" s="89"/>
      <c r="N157" s="89"/>
      <c r="O157" s="89"/>
      <c r="P157" s="89"/>
      <c r="Q157" s="89"/>
      <c r="R157" s="89"/>
      <c r="S157" s="89"/>
      <c r="T157" s="89"/>
      <c r="U157" s="89"/>
      <c r="V157" s="89"/>
      <c r="W157" s="89"/>
      <c r="X157" s="89"/>
      <c r="Y157" s="89"/>
      <c r="Z157" s="89"/>
      <c r="AA157" s="89"/>
      <c r="AB157" s="89"/>
      <c r="AC157" s="89"/>
      <c r="AD157" s="89"/>
      <c r="AE157" s="89"/>
      <c r="AF157" s="394"/>
      <c r="AG157" s="8" t="s">
        <v>463</v>
      </c>
      <c r="AH157" s="90"/>
      <c r="AI157" s="422"/>
      <c r="AJ157" s="422"/>
      <c r="AK157" s="411"/>
      <c r="AL157" s="91" t="s">
        <v>425</v>
      </c>
      <c r="AM157" s="91"/>
      <c r="AN157" s="92"/>
      <c r="AO157" s="93">
        <f>IF(AN157&lt;AM157,100000-AM157+AN157,AN157-AM157)</f>
        <v>0</v>
      </c>
      <c r="AP157" s="94" t="e">
        <f>IF(AP158=0,0,AP156/AP158)</f>
        <v>#REF!</v>
      </c>
      <c r="AQ157" s="95"/>
      <c r="AR157" s="96"/>
    </row>
    <row r="158" spans="1:44" s="82" customFormat="1" ht="12" customHeight="1" x14ac:dyDescent="0.2">
      <c r="A158" s="83"/>
      <c r="B158" s="84" t="s">
        <v>63</v>
      </c>
      <c r="C158" s="387"/>
      <c r="D158" s="85"/>
      <c r="E158" s="86"/>
      <c r="F158" s="87"/>
      <c r="G158" s="332"/>
      <c r="H158" s="361"/>
      <c r="I158" s="88"/>
      <c r="J158" s="88"/>
      <c r="K158" s="97"/>
      <c r="L158" s="97"/>
      <c r="M158" s="97"/>
      <c r="N158" s="97"/>
      <c r="O158" s="97"/>
      <c r="P158" s="97"/>
      <c r="Q158" s="97"/>
      <c r="R158" s="97"/>
      <c r="S158" s="97"/>
      <c r="T158" s="97"/>
      <c r="U158" s="97"/>
      <c r="V158" s="97"/>
      <c r="W158" s="97"/>
      <c r="X158" s="97"/>
      <c r="Y158" s="97"/>
      <c r="Z158" s="97"/>
      <c r="AA158" s="97"/>
      <c r="AB158" s="97"/>
      <c r="AC158" s="97"/>
      <c r="AD158" s="97"/>
      <c r="AE158" s="97"/>
      <c r="AF158" s="395"/>
      <c r="AG158" s="8" t="s">
        <v>464</v>
      </c>
      <c r="AH158" s="90"/>
      <c r="AI158" s="425"/>
      <c r="AJ158" s="425"/>
      <c r="AK158" s="411"/>
      <c r="AL158" s="98" t="s">
        <v>461</v>
      </c>
      <c r="AM158" s="98">
        <v>41710</v>
      </c>
      <c r="AN158" s="99">
        <v>41956</v>
      </c>
      <c r="AO158" s="100">
        <f>AN158-AM158</f>
        <v>246</v>
      </c>
      <c r="AP158" s="101" t="e">
        <f>durée_année*(YEAR(AN158)-YEAR(AM158))-INDEX(temps,DAY(AM158),MONTH(AM158))+INDEX(temps,DAY(AN158),MONTH(AN158))</f>
        <v>#REF!</v>
      </c>
      <c r="AQ158" s="95"/>
      <c r="AR158" s="96"/>
    </row>
    <row r="159" spans="1:44" s="82" customFormat="1" ht="12" customHeight="1" x14ac:dyDescent="0.2">
      <c r="A159" s="102"/>
      <c r="B159" s="103"/>
      <c r="C159" s="388"/>
      <c r="D159" s="104"/>
      <c r="E159" s="105"/>
      <c r="F159" s="106"/>
      <c r="G159" s="333"/>
      <c r="H159" s="362"/>
      <c r="I159" s="107"/>
      <c r="J159" s="107"/>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396"/>
      <c r="AG159" s="109" t="s">
        <v>426</v>
      </c>
      <c r="AH159" s="110"/>
      <c r="AI159" s="424"/>
      <c r="AJ159" s="424"/>
      <c r="AK159" s="411"/>
      <c r="AL159" s="111" t="s">
        <v>9</v>
      </c>
      <c r="AM159" s="111"/>
      <c r="AN159" s="112"/>
      <c r="AO159" s="113">
        <f>AN159-AM159</f>
        <v>0</v>
      </c>
      <c r="AP159" s="114"/>
      <c r="AQ159" s="95"/>
      <c r="AR159" s="96"/>
    </row>
    <row r="160" spans="1:44" s="82" customFormat="1" ht="12" customHeight="1" thickBot="1" x14ac:dyDescent="0.25">
      <c r="A160" s="115"/>
      <c r="B160" s="116"/>
      <c r="C160" s="389"/>
      <c r="D160" s="117"/>
      <c r="E160" s="118"/>
      <c r="F160" s="119"/>
      <c r="G160" s="334"/>
      <c r="H160" s="363"/>
      <c r="I160" s="120"/>
      <c r="J160" s="120"/>
      <c r="K160" s="121"/>
      <c r="L160" s="121"/>
      <c r="M160" s="121"/>
      <c r="N160" s="121"/>
      <c r="O160" s="121"/>
      <c r="P160" s="121"/>
      <c r="Q160" s="121"/>
      <c r="R160" s="121"/>
      <c r="S160" s="121"/>
      <c r="T160" s="121"/>
      <c r="U160" s="121"/>
      <c r="V160" s="121"/>
      <c r="W160" s="121"/>
      <c r="X160" s="121"/>
      <c r="Y160" s="121"/>
      <c r="Z160" s="121"/>
      <c r="AA160" s="121"/>
      <c r="AB160" s="121"/>
      <c r="AC160" s="121"/>
      <c r="AD160" s="121"/>
      <c r="AE160" s="121"/>
      <c r="AF160" s="397"/>
      <c r="AG160" s="122" t="s">
        <v>442</v>
      </c>
      <c r="AH160" s="123"/>
      <c r="AI160" s="426"/>
      <c r="AJ160" s="426"/>
      <c r="AK160" s="412"/>
      <c r="AL160" s="124"/>
      <c r="AM160" s="124"/>
      <c r="AN160" s="125"/>
      <c r="AO160" s="126">
        <f>AN160-AM160</f>
        <v>0</v>
      </c>
      <c r="AP160" s="3"/>
      <c r="AQ160" s="127"/>
      <c r="AR160" s="128"/>
    </row>
    <row r="161" spans="1:44" s="82" customFormat="1" ht="12" customHeight="1" x14ac:dyDescent="0.2">
      <c r="A161" s="68" t="s">
        <v>320</v>
      </c>
      <c r="B161" s="69" t="s">
        <v>163</v>
      </c>
      <c r="C161" s="390">
        <v>1696092569152</v>
      </c>
      <c r="D161" s="70">
        <v>369</v>
      </c>
      <c r="E161" s="71">
        <v>71</v>
      </c>
      <c r="F161" s="71">
        <v>30</v>
      </c>
      <c r="G161" s="327">
        <v>1</v>
      </c>
      <c r="H161" s="360"/>
      <c r="I161" s="383" t="e">
        <f>AP162</f>
        <v>#REF!</v>
      </c>
      <c r="J161" s="392">
        <f>SUMPRODUCT(PUISSANCE,K161:AE161)/1000</f>
        <v>3.722</v>
      </c>
      <c r="K161" s="73">
        <v>1</v>
      </c>
      <c r="L161" s="73">
        <v>0</v>
      </c>
      <c r="M161" s="73">
        <v>0</v>
      </c>
      <c r="N161" s="73">
        <v>0</v>
      </c>
      <c r="O161" s="73">
        <v>0</v>
      </c>
      <c r="P161" s="73">
        <v>0</v>
      </c>
      <c r="Q161" s="73">
        <v>0</v>
      </c>
      <c r="R161" s="73">
        <v>0</v>
      </c>
      <c r="S161" s="73">
        <v>0</v>
      </c>
      <c r="T161" s="73"/>
      <c r="U161" s="73">
        <v>0</v>
      </c>
      <c r="V161" s="73">
        <v>0</v>
      </c>
      <c r="W161" s="73">
        <v>0</v>
      </c>
      <c r="X161" s="73">
        <v>18</v>
      </c>
      <c r="Y161" s="73">
        <v>9</v>
      </c>
      <c r="Z161" s="73">
        <v>0</v>
      </c>
      <c r="AA161" s="73">
        <v>0</v>
      </c>
      <c r="AB161" s="73">
        <v>0</v>
      </c>
      <c r="AC161" s="73">
        <v>0</v>
      </c>
      <c r="AD161" s="73">
        <v>0</v>
      </c>
      <c r="AE161" s="73">
        <v>0</v>
      </c>
      <c r="AF161" s="393"/>
      <c r="AG161" s="74" t="s">
        <v>462</v>
      </c>
      <c r="AH161" s="75"/>
      <c r="AI161" s="422"/>
      <c r="AJ161" s="422"/>
      <c r="AK161" s="410"/>
      <c r="AL161" s="76" t="s">
        <v>424</v>
      </c>
      <c r="AM161" s="76">
        <v>99516</v>
      </c>
      <c r="AN161" s="77">
        <v>14531</v>
      </c>
      <c r="AO161" s="78">
        <f>IF(AN161&lt;AM161,100000-AM161+AN161,AN161-AM161)</f>
        <v>15015</v>
      </c>
      <c r="AP161" s="79">
        <f>AO161+AO162</f>
        <v>15015</v>
      </c>
      <c r="AQ161" s="80">
        <f>F161/10*$AQ$4*DAYS360(AM164,AN164)/360</f>
        <v>0</v>
      </c>
      <c r="AR161" s="81" t="e">
        <f>F161/10*AP163*$AR$4</f>
        <v>#REF!</v>
      </c>
    </row>
    <row r="162" spans="1:44" s="82" customFormat="1" ht="12" customHeight="1" x14ac:dyDescent="0.2">
      <c r="A162" s="83"/>
      <c r="B162" s="84" t="s">
        <v>58</v>
      </c>
      <c r="C162" s="387"/>
      <c r="D162" s="85"/>
      <c r="E162" s="86"/>
      <c r="F162" s="87"/>
      <c r="G162" s="332"/>
      <c r="H162" s="361"/>
      <c r="I162" s="88"/>
      <c r="J162" s="88"/>
      <c r="K162" s="89"/>
      <c r="L162" s="89"/>
      <c r="M162" s="89"/>
      <c r="N162" s="89"/>
      <c r="O162" s="89"/>
      <c r="P162" s="89"/>
      <c r="Q162" s="89"/>
      <c r="R162" s="89"/>
      <c r="S162" s="89"/>
      <c r="T162" s="89"/>
      <c r="U162" s="89"/>
      <c r="V162" s="89"/>
      <c r="W162" s="89"/>
      <c r="X162" s="89"/>
      <c r="Y162" s="89"/>
      <c r="Z162" s="89"/>
      <c r="AA162" s="89"/>
      <c r="AB162" s="89"/>
      <c r="AC162" s="89"/>
      <c r="AD162" s="89"/>
      <c r="AE162" s="89"/>
      <c r="AF162" s="394"/>
      <c r="AG162" s="8" t="s">
        <v>463</v>
      </c>
      <c r="AH162" s="90"/>
      <c r="AI162" s="422"/>
      <c r="AJ162" s="422"/>
      <c r="AK162" s="411"/>
      <c r="AL162" s="91" t="s">
        <v>425</v>
      </c>
      <c r="AM162" s="91"/>
      <c r="AN162" s="92"/>
      <c r="AO162" s="93">
        <f>IF(AN162&lt;AM162,100000-AM162+AN162,AN162-AM162)</f>
        <v>0</v>
      </c>
      <c r="AP162" s="94" t="e">
        <f>IF(AP163=0,0,AP161/AP163)</f>
        <v>#REF!</v>
      </c>
      <c r="AQ162" s="95"/>
      <c r="AR162" s="96"/>
    </row>
    <row r="163" spans="1:44" s="82" customFormat="1" ht="12" customHeight="1" x14ac:dyDescent="0.2">
      <c r="A163" s="83"/>
      <c r="B163" s="84" t="s">
        <v>59</v>
      </c>
      <c r="C163" s="387"/>
      <c r="D163" s="85"/>
      <c r="E163" s="86"/>
      <c r="F163" s="87"/>
      <c r="G163" s="332"/>
      <c r="H163" s="361"/>
      <c r="I163" s="88"/>
      <c r="J163" s="88"/>
      <c r="K163" s="97"/>
      <c r="L163" s="97"/>
      <c r="M163" s="97"/>
      <c r="N163" s="97"/>
      <c r="O163" s="97"/>
      <c r="P163" s="97"/>
      <c r="Q163" s="97"/>
      <c r="R163" s="97"/>
      <c r="S163" s="97"/>
      <c r="T163" s="97"/>
      <c r="U163" s="97"/>
      <c r="V163" s="97"/>
      <c r="W163" s="97"/>
      <c r="X163" s="97"/>
      <c r="Y163" s="97"/>
      <c r="Z163" s="97"/>
      <c r="AA163" s="97"/>
      <c r="AB163" s="97"/>
      <c r="AC163" s="97"/>
      <c r="AD163" s="97"/>
      <c r="AE163" s="97"/>
      <c r="AF163" s="395"/>
      <c r="AG163" s="8" t="s">
        <v>464</v>
      </c>
      <c r="AH163" s="90"/>
      <c r="AI163" s="425"/>
      <c r="AJ163" s="425"/>
      <c r="AK163" s="411"/>
      <c r="AL163" s="98" t="s">
        <v>461</v>
      </c>
      <c r="AM163" s="98">
        <v>41669</v>
      </c>
      <c r="AN163" s="99">
        <v>42011</v>
      </c>
      <c r="AO163" s="100">
        <f>AN163-AM163</f>
        <v>342</v>
      </c>
      <c r="AP163" s="101" t="e">
        <f>durée_année*(YEAR(AN163)-YEAR(AM163))-INDEX(temps,DAY(AM163),MONTH(AM163))+INDEX(temps,DAY(AN163),MONTH(AN163))</f>
        <v>#REF!</v>
      </c>
      <c r="AQ163" s="95"/>
      <c r="AR163" s="96"/>
    </row>
    <row r="164" spans="1:44" s="82" customFormat="1" ht="12" customHeight="1" x14ac:dyDescent="0.2">
      <c r="A164" s="102"/>
      <c r="B164" s="103"/>
      <c r="C164" s="388"/>
      <c r="D164" s="104"/>
      <c r="E164" s="105"/>
      <c r="F164" s="106"/>
      <c r="G164" s="333"/>
      <c r="H164" s="362"/>
      <c r="I164" s="107"/>
      <c r="J164" s="107"/>
      <c r="K164" s="108"/>
      <c r="L164" s="108"/>
      <c r="M164" s="108"/>
      <c r="N164" s="108"/>
      <c r="O164" s="108"/>
      <c r="P164" s="108"/>
      <c r="Q164" s="108"/>
      <c r="R164" s="108"/>
      <c r="S164" s="108"/>
      <c r="T164" s="108"/>
      <c r="U164" s="108"/>
      <c r="V164" s="108"/>
      <c r="W164" s="108"/>
      <c r="X164" s="108"/>
      <c r="Y164" s="108"/>
      <c r="Z164" s="108"/>
      <c r="AA164" s="108"/>
      <c r="AB164" s="108"/>
      <c r="AC164" s="108"/>
      <c r="AD164" s="108"/>
      <c r="AE164" s="108"/>
      <c r="AF164" s="396"/>
      <c r="AG164" s="109" t="s">
        <v>426</v>
      </c>
      <c r="AH164" s="110"/>
      <c r="AI164" s="424"/>
      <c r="AJ164" s="424"/>
      <c r="AK164" s="411"/>
      <c r="AL164" s="111" t="s">
        <v>9</v>
      </c>
      <c r="AM164" s="111"/>
      <c r="AN164" s="112"/>
      <c r="AO164" s="113">
        <f>AN164-AM164</f>
        <v>0</v>
      </c>
      <c r="AP164" s="114"/>
      <c r="AQ164" s="95"/>
      <c r="AR164" s="96"/>
    </row>
    <row r="165" spans="1:44" s="82" customFormat="1" ht="12" customHeight="1" thickBot="1" x14ac:dyDescent="0.25">
      <c r="A165" s="115"/>
      <c r="B165" s="116"/>
      <c r="C165" s="389"/>
      <c r="D165" s="117"/>
      <c r="E165" s="118"/>
      <c r="F165" s="119"/>
      <c r="G165" s="334"/>
      <c r="H165" s="363"/>
      <c r="I165" s="120"/>
      <c r="J165" s="120"/>
      <c r="K165" s="121"/>
      <c r="L165" s="121"/>
      <c r="M165" s="121"/>
      <c r="N165" s="121"/>
      <c r="O165" s="121"/>
      <c r="P165" s="121"/>
      <c r="Q165" s="121"/>
      <c r="R165" s="121"/>
      <c r="S165" s="121"/>
      <c r="T165" s="121"/>
      <c r="U165" s="121"/>
      <c r="V165" s="121"/>
      <c r="W165" s="121"/>
      <c r="X165" s="121"/>
      <c r="Y165" s="121"/>
      <c r="Z165" s="121"/>
      <c r="AA165" s="121"/>
      <c r="AB165" s="121"/>
      <c r="AC165" s="121"/>
      <c r="AD165" s="121"/>
      <c r="AE165" s="121"/>
      <c r="AF165" s="397"/>
      <c r="AG165" s="122" t="s">
        <v>442</v>
      </c>
      <c r="AH165" s="123"/>
      <c r="AI165" s="426"/>
      <c r="AJ165" s="426"/>
      <c r="AK165" s="412"/>
      <c r="AL165" s="124"/>
      <c r="AM165" s="124"/>
      <c r="AN165" s="125"/>
      <c r="AO165" s="126">
        <f>AN165-AM165</f>
        <v>0</v>
      </c>
      <c r="AP165" s="3"/>
      <c r="AQ165" s="127"/>
      <c r="AR165" s="128"/>
    </row>
    <row r="166" spans="1:44" s="82" customFormat="1" ht="12" customHeight="1" x14ac:dyDescent="0.2">
      <c r="A166" s="68" t="s">
        <v>391</v>
      </c>
      <c r="B166" s="69" t="s">
        <v>265</v>
      </c>
      <c r="C166" s="390">
        <v>1632416750196</v>
      </c>
      <c r="D166" s="70">
        <v>372</v>
      </c>
      <c r="E166" s="71">
        <v>71</v>
      </c>
      <c r="F166" s="71">
        <v>44</v>
      </c>
      <c r="G166" s="327">
        <v>1</v>
      </c>
      <c r="H166" s="360"/>
      <c r="I166" s="383" t="e">
        <f>AP167</f>
        <v>#REF!</v>
      </c>
      <c r="J166" s="392">
        <f>SUMPRODUCT(PUISSANCE,K166:AE166)/1000</f>
        <v>3.2839999999999998</v>
      </c>
      <c r="K166" s="73">
        <v>0</v>
      </c>
      <c r="L166" s="73">
        <v>1</v>
      </c>
      <c r="M166" s="73">
        <v>0</v>
      </c>
      <c r="N166" s="73">
        <v>0</v>
      </c>
      <c r="O166" s="73">
        <v>0</v>
      </c>
      <c r="P166" s="73">
        <v>0</v>
      </c>
      <c r="Q166" s="73">
        <v>0</v>
      </c>
      <c r="R166" s="73">
        <v>0</v>
      </c>
      <c r="S166" s="73">
        <v>0</v>
      </c>
      <c r="T166" s="73"/>
      <c r="U166" s="73">
        <v>0</v>
      </c>
      <c r="V166" s="73">
        <v>0</v>
      </c>
      <c r="W166" s="73">
        <v>0</v>
      </c>
      <c r="X166" s="73">
        <v>16</v>
      </c>
      <c r="Y166" s="73">
        <v>7</v>
      </c>
      <c r="Z166" s="73">
        <v>0</v>
      </c>
      <c r="AA166" s="73">
        <v>0</v>
      </c>
      <c r="AB166" s="73">
        <v>0</v>
      </c>
      <c r="AC166" s="73">
        <v>0</v>
      </c>
      <c r="AD166" s="73">
        <v>0</v>
      </c>
      <c r="AE166" s="73">
        <v>0</v>
      </c>
      <c r="AF166" s="393"/>
      <c r="AG166" s="74" t="s">
        <v>462</v>
      </c>
      <c r="AH166" s="75"/>
      <c r="AI166" s="422"/>
      <c r="AJ166" s="422"/>
      <c r="AK166" s="410"/>
      <c r="AL166" s="76" t="s">
        <v>424</v>
      </c>
      <c r="AM166" s="76">
        <v>64335</v>
      </c>
      <c r="AN166" s="77">
        <v>80827</v>
      </c>
      <c r="AO166" s="78">
        <f>IF(AN166&lt;AM166,100000-AM166+AN166,AN166-AM166)</f>
        <v>16492</v>
      </c>
      <c r="AP166" s="79">
        <f>AO166+AO167</f>
        <v>16492</v>
      </c>
      <c r="AQ166" s="80">
        <f>F166/10*$AQ$4*DAYS360(AM169,AN169)/360</f>
        <v>0</v>
      </c>
      <c r="AR166" s="81" t="e">
        <f>F166/10*AP168*$AR$4</f>
        <v>#REF!</v>
      </c>
    </row>
    <row r="167" spans="1:44" s="82" customFormat="1" ht="12" customHeight="1" x14ac:dyDescent="0.2">
      <c r="A167" s="83"/>
      <c r="B167" s="84"/>
      <c r="C167" s="387"/>
      <c r="D167" s="85"/>
      <c r="E167" s="86"/>
      <c r="F167" s="87"/>
      <c r="G167" s="332"/>
      <c r="H167" s="361"/>
      <c r="I167" s="88"/>
      <c r="J167" s="88"/>
      <c r="K167" s="89"/>
      <c r="L167" s="89"/>
      <c r="M167" s="89"/>
      <c r="N167" s="89"/>
      <c r="O167" s="89"/>
      <c r="P167" s="89"/>
      <c r="Q167" s="89"/>
      <c r="R167" s="89"/>
      <c r="S167" s="89"/>
      <c r="T167" s="89"/>
      <c r="U167" s="89"/>
      <c r="V167" s="89"/>
      <c r="W167" s="89"/>
      <c r="X167" s="89"/>
      <c r="Y167" s="89"/>
      <c r="Z167" s="89"/>
      <c r="AA167" s="89"/>
      <c r="AB167" s="89"/>
      <c r="AC167" s="89"/>
      <c r="AD167" s="89"/>
      <c r="AE167" s="89"/>
      <c r="AF167" s="394"/>
      <c r="AG167" s="8" t="s">
        <v>463</v>
      </c>
      <c r="AH167" s="90"/>
      <c r="AI167" s="422"/>
      <c r="AJ167" s="422"/>
      <c r="AK167" s="411"/>
      <c r="AL167" s="91" t="s">
        <v>425</v>
      </c>
      <c r="AM167" s="91"/>
      <c r="AN167" s="92"/>
      <c r="AO167" s="93">
        <f>IF(AN167&lt;AM167,100000-AM167+AN167,AN167-AM167)</f>
        <v>0</v>
      </c>
      <c r="AP167" s="94" t="e">
        <f>IF(AP168=0,0,AP166/AP168)</f>
        <v>#REF!</v>
      </c>
      <c r="AQ167" s="95"/>
      <c r="AR167" s="96"/>
    </row>
    <row r="168" spans="1:44" s="82" customFormat="1" ht="12" customHeight="1" x14ac:dyDescent="0.2">
      <c r="A168" s="83"/>
      <c r="B168" s="84" t="s">
        <v>143</v>
      </c>
      <c r="C168" s="387"/>
      <c r="D168" s="85"/>
      <c r="E168" s="86"/>
      <c r="F168" s="87"/>
      <c r="G168" s="332"/>
      <c r="H168" s="361"/>
      <c r="I168" s="88"/>
      <c r="J168" s="88"/>
      <c r="K168" s="97"/>
      <c r="L168" s="97"/>
      <c r="M168" s="97"/>
      <c r="N168" s="97"/>
      <c r="O168" s="97"/>
      <c r="P168" s="97"/>
      <c r="Q168" s="97"/>
      <c r="R168" s="97"/>
      <c r="S168" s="97"/>
      <c r="T168" s="97"/>
      <c r="U168" s="97"/>
      <c r="V168" s="97"/>
      <c r="W168" s="97"/>
      <c r="X168" s="97"/>
      <c r="Y168" s="97"/>
      <c r="Z168" s="97"/>
      <c r="AA168" s="97"/>
      <c r="AB168" s="97"/>
      <c r="AC168" s="97"/>
      <c r="AD168" s="97"/>
      <c r="AE168" s="97"/>
      <c r="AF168" s="395"/>
      <c r="AG168" s="8" t="s">
        <v>464</v>
      </c>
      <c r="AH168" s="90"/>
      <c r="AI168" s="425"/>
      <c r="AJ168" s="425"/>
      <c r="AK168" s="411"/>
      <c r="AL168" s="98" t="s">
        <v>461</v>
      </c>
      <c r="AM168" s="98">
        <v>41647</v>
      </c>
      <c r="AN168" s="99">
        <v>42009</v>
      </c>
      <c r="AO168" s="100">
        <f>AN168-AM168</f>
        <v>362</v>
      </c>
      <c r="AP168" s="101" t="e">
        <f>durée_année*(YEAR(AN168)-YEAR(AM168))-INDEX(temps,DAY(AM168),MONTH(AM168))+INDEX(temps,DAY(AN168),MONTH(AN168))</f>
        <v>#REF!</v>
      </c>
      <c r="AQ168" s="95"/>
      <c r="AR168" s="96"/>
    </row>
    <row r="169" spans="1:44" s="82" customFormat="1" ht="12" customHeight="1" x14ac:dyDescent="0.2">
      <c r="A169" s="102"/>
      <c r="B169" s="103"/>
      <c r="C169" s="388"/>
      <c r="D169" s="104"/>
      <c r="E169" s="105"/>
      <c r="F169" s="106"/>
      <c r="G169" s="333"/>
      <c r="H169" s="362"/>
      <c r="I169" s="107"/>
      <c r="J169" s="107"/>
      <c r="K169" s="108"/>
      <c r="L169" s="108"/>
      <c r="M169" s="108"/>
      <c r="N169" s="108"/>
      <c r="O169" s="108"/>
      <c r="P169" s="108"/>
      <c r="Q169" s="108"/>
      <c r="R169" s="108"/>
      <c r="S169" s="108"/>
      <c r="T169" s="108"/>
      <c r="U169" s="108"/>
      <c r="V169" s="108"/>
      <c r="W169" s="108"/>
      <c r="X169" s="108"/>
      <c r="Y169" s="108"/>
      <c r="Z169" s="108"/>
      <c r="AA169" s="108"/>
      <c r="AB169" s="108"/>
      <c r="AC169" s="108"/>
      <c r="AD169" s="108"/>
      <c r="AE169" s="108"/>
      <c r="AF169" s="396"/>
      <c r="AG169" s="109" t="s">
        <v>426</v>
      </c>
      <c r="AH169" s="110"/>
      <c r="AI169" s="424"/>
      <c r="AJ169" s="424"/>
      <c r="AK169" s="411"/>
      <c r="AL169" s="111" t="s">
        <v>9</v>
      </c>
      <c r="AM169" s="111"/>
      <c r="AN169" s="112"/>
      <c r="AO169" s="113">
        <f>AN169-AM169</f>
        <v>0</v>
      </c>
      <c r="AP169" s="114"/>
      <c r="AQ169" s="95"/>
      <c r="AR169" s="96"/>
    </row>
    <row r="170" spans="1:44" s="82" customFormat="1" ht="12" customHeight="1" thickBot="1" x14ac:dyDescent="0.25">
      <c r="A170" s="115"/>
      <c r="B170" s="116"/>
      <c r="C170" s="389"/>
      <c r="D170" s="117"/>
      <c r="E170" s="118"/>
      <c r="F170" s="119"/>
      <c r="G170" s="334"/>
      <c r="H170" s="363"/>
      <c r="I170" s="120"/>
      <c r="J170" s="120"/>
      <c r="K170" s="121"/>
      <c r="L170" s="121"/>
      <c r="M170" s="121"/>
      <c r="N170" s="121"/>
      <c r="O170" s="121"/>
      <c r="P170" s="121"/>
      <c r="Q170" s="121"/>
      <c r="R170" s="121"/>
      <c r="S170" s="121"/>
      <c r="T170" s="121"/>
      <c r="U170" s="121"/>
      <c r="V170" s="121"/>
      <c r="W170" s="121"/>
      <c r="X170" s="121"/>
      <c r="Y170" s="121"/>
      <c r="Z170" s="121"/>
      <c r="AA170" s="121"/>
      <c r="AB170" s="121"/>
      <c r="AC170" s="121"/>
      <c r="AD170" s="121"/>
      <c r="AE170" s="121"/>
      <c r="AF170" s="397"/>
      <c r="AG170" s="122" t="s">
        <v>442</v>
      </c>
      <c r="AH170" s="123"/>
      <c r="AI170" s="426"/>
      <c r="AJ170" s="426"/>
      <c r="AK170" s="412"/>
      <c r="AL170" s="124"/>
      <c r="AM170" s="124"/>
      <c r="AN170" s="125"/>
      <c r="AO170" s="126">
        <f>AN170-AM170</f>
        <v>0</v>
      </c>
      <c r="AP170" s="3"/>
      <c r="AQ170" s="127"/>
      <c r="AR170" s="128"/>
    </row>
    <row r="171" spans="1:44" s="82" customFormat="1" ht="12" customHeight="1" x14ac:dyDescent="0.2">
      <c r="A171" s="68" t="s">
        <v>319</v>
      </c>
      <c r="B171" s="69" t="s">
        <v>162</v>
      </c>
      <c r="C171" s="390">
        <v>1694066519975</v>
      </c>
      <c r="D171" s="70">
        <v>381</v>
      </c>
      <c r="E171" s="71">
        <v>71</v>
      </c>
      <c r="F171" s="71">
        <v>30</v>
      </c>
      <c r="G171" s="327">
        <v>1</v>
      </c>
      <c r="H171" s="360"/>
      <c r="I171" s="383" t="e">
        <f>AP172</f>
        <v>#REF!</v>
      </c>
      <c r="J171" s="392">
        <f>SUMPRODUCT(PUISSANCE,K171:AE171)/1000</f>
        <v>2.3530000000000002</v>
      </c>
      <c r="K171" s="73">
        <v>0</v>
      </c>
      <c r="L171" s="73">
        <v>0</v>
      </c>
      <c r="M171" s="73">
        <v>0</v>
      </c>
      <c r="N171" s="73">
        <v>0</v>
      </c>
      <c r="O171" s="73">
        <v>0</v>
      </c>
      <c r="P171" s="73">
        <v>0</v>
      </c>
      <c r="Q171" s="73">
        <v>0</v>
      </c>
      <c r="R171" s="73">
        <v>0</v>
      </c>
      <c r="S171" s="73">
        <v>0</v>
      </c>
      <c r="T171" s="73"/>
      <c r="U171" s="73">
        <v>1</v>
      </c>
      <c r="V171" s="73">
        <v>0</v>
      </c>
      <c r="W171" s="73">
        <v>0</v>
      </c>
      <c r="X171" s="73">
        <v>14</v>
      </c>
      <c r="Y171" s="73">
        <v>3</v>
      </c>
      <c r="Z171" s="73">
        <v>0</v>
      </c>
      <c r="AA171" s="73">
        <v>0</v>
      </c>
      <c r="AB171" s="73">
        <v>2</v>
      </c>
      <c r="AC171" s="73">
        <v>0</v>
      </c>
      <c r="AD171" s="73">
        <v>0</v>
      </c>
      <c r="AE171" s="73">
        <v>0</v>
      </c>
      <c r="AF171" s="393"/>
      <c r="AG171" s="74" t="s">
        <v>462</v>
      </c>
      <c r="AH171" s="75"/>
      <c r="AI171" s="422"/>
      <c r="AJ171" s="422"/>
      <c r="AK171" s="410"/>
      <c r="AL171" s="76" t="s">
        <v>424</v>
      </c>
      <c r="AM171" s="76">
        <v>23870</v>
      </c>
      <c r="AN171" s="77">
        <v>29189</v>
      </c>
      <c r="AO171" s="78">
        <f>IF(AN171&lt;AM171,100000-AM171+AN171,AN171-AM171)</f>
        <v>5319</v>
      </c>
      <c r="AP171" s="79">
        <f>AO171+AO172</f>
        <v>5319</v>
      </c>
      <c r="AQ171" s="80">
        <f>F171/10*$AQ$4*DAYS360(AM174,AN174)/360</f>
        <v>0</v>
      </c>
      <c r="AR171" s="81" t="e">
        <f>F171/10*AP173*$AR$4</f>
        <v>#REF!</v>
      </c>
    </row>
    <row r="172" spans="1:44" s="82" customFormat="1" ht="12" customHeight="1" x14ac:dyDescent="0.2">
      <c r="A172" s="83"/>
      <c r="B172" s="84" t="s">
        <v>56</v>
      </c>
      <c r="C172" s="387"/>
      <c r="D172" s="85"/>
      <c r="E172" s="86"/>
      <c r="F172" s="87"/>
      <c r="G172" s="332"/>
      <c r="H172" s="361"/>
      <c r="I172" s="88"/>
      <c r="J172" s="88"/>
      <c r="K172" s="89"/>
      <c r="L172" s="89"/>
      <c r="M172" s="89"/>
      <c r="N172" s="89"/>
      <c r="O172" s="89"/>
      <c r="P172" s="89"/>
      <c r="Q172" s="89"/>
      <c r="R172" s="89"/>
      <c r="S172" s="89"/>
      <c r="T172" s="89"/>
      <c r="U172" s="89"/>
      <c r="V172" s="89"/>
      <c r="W172" s="89"/>
      <c r="X172" s="89"/>
      <c r="Y172" s="89"/>
      <c r="Z172" s="89"/>
      <c r="AA172" s="89"/>
      <c r="AB172" s="89"/>
      <c r="AC172" s="89"/>
      <c r="AD172" s="89"/>
      <c r="AE172" s="89"/>
      <c r="AF172" s="394"/>
      <c r="AG172" s="8" t="s">
        <v>463</v>
      </c>
      <c r="AH172" s="90"/>
      <c r="AI172" s="422"/>
      <c r="AJ172" s="422"/>
      <c r="AK172" s="411"/>
      <c r="AL172" s="91" t="s">
        <v>425</v>
      </c>
      <c r="AM172" s="91"/>
      <c r="AN172" s="92"/>
      <c r="AO172" s="93">
        <f>IF(AN172&lt;AM172,100000-AM172+AN172,AN172-AM172)</f>
        <v>0</v>
      </c>
      <c r="AP172" s="94" t="e">
        <f>IF(AP173=0,0,AP171/AP173)</f>
        <v>#REF!</v>
      </c>
      <c r="AQ172" s="95"/>
      <c r="AR172" s="96"/>
    </row>
    <row r="173" spans="1:44" s="82" customFormat="1" ht="12" customHeight="1" x14ac:dyDescent="0.2">
      <c r="A173" s="83"/>
      <c r="B173" s="84" t="s">
        <v>57</v>
      </c>
      <c r="C173" s="387"/>
      <c r="D173" s="85"/>
      <c r="E173" s="86"/>
      <c r="F173" s="87"/>
      <c r="G173" s="332"/>
      <c r="H173" s="361"/>
      <c r="I173" s="88"/>
      <c r="J173" s="88"/>
      <c r="K173" s="97"/>
      <c r="L173" s="97"/>
      <c r="M173" s="97"/>
      <c r="N173" s="97"/>
      <c r="O173" s="97"/>
      <c r="P173" s="97"/>
      <c r="Q173" s="97"/>
      <c r="R173" s="97"/>
      <c r="S173" s="97"/>
      <c r="T173" s="97"/>
      <c r="U173" s="97"/>
      <c r="V173" s="97"/>
      <c r="W173" s="97"/>
      <c r="X173" s="97"/>
      <c r="Y173" s="97"/>
      <c r="Z173" s="97"/>
      <c r="AA173" s="97"/>
      <c r="AB173" s="97"/>
      <c r="AC173" s="97"/>
      <c r="AD173" s="97"/>
      <c r="AE173" s="97"/>
      <c r="AF173" s="395"/>
      <c r="AG173" s="8" t="s">
        <v>464</v>
      </c>
      <c r="AH173" s="90"/>
      <c r="AI173" s="425"/>
      <c r="AJ173" s="425"/>
      <c r="AK173" s="411"/>
      <c r="AL173" s="98" t="s">
        <v>461</v>
      </c>
      <c r="AM173" s="98">
        <v>41647</v>
      </c>
      <c r="AN173" s="99">
        <v>42009</v>
      </c>
      <c r="AO173" s="100">
        <f>AN173-AM173</f>
        <v>362</v>
      </c>
      <c r="AP173" s="101" t="e">
        <f>durée_année*(YEAR(AN173)-YEAR(AM173))-INDEX(temps,DAY(AM173),MONTH(AM173))+INDEX(temps,DAY(AN173),MONTH(AN173))</f>
        <v>#REF!</v>
      </c>
      <c r="AQ173" s="95"/>
      <c r="AR173" s="96"/>
    </row>
    <row r="174" spans="1:44" s="82" customFormat="1" ht="12" customHeight="1" x14ac:dyDescent="0.2">
      <c r="A174" s="102"/>
      <c r="B174" s="103"/>
      <c r="C174" s="388"/>
      <c r="D174" s="104"/>
      <c r="E174" s="105"/>
      <c r="F174" s="106"/>
      <c r="G174" s="333"/>
      <c r="H174" s="362"/>
      <c r="I174" s="107"/>
      <c r="J174" s="107"/>
      <c r="K174" s="108"/>
      <c r="L174" s="108"/>
      <c r="M174" s="108"/>
      <c r="N174" s="108"/>
      <c r="O174" s="108"/>
      <c r="P174" s="108"/>
      <c r="Q174" s="108"/>
      <c r="R174" s="108"/>
      <c r="S174" s="108"/>
      <c r="T174" s="108"/>
      <c r="U174" s="108"/>
      <c r="V174" s="108"/>
      <c r="W174" s="108"/>
      <c r="X174" s="108"/>
      <c r="Y174" s="108"/>
      <c r="Z174" s="108"/>
      <c r="AA174" s="108"/>
      <c r="AB174" s="108"/>
      <c r="AC174" s="108"/>
      <c r="AD174" s="108"/>
      <c r="AE174" s="108"/>
      <c r="AF174" s="396"/>
      <c r="AG174" s="109" t="s">
        <v>426</v>
      </c>
      <c r="AH174" s="110"/>
      <c r="AI174" s="424"/>
      <c r="AJ174" s="424"/>
      <c r="AK174" s="411"/>
      <c r="AL174" s="111" t="s">
        <v>9</v>
      </c>
      <c r="AM174" s="111"/>
      <c r="AN174" s="112"/>
      <c r="AO174" s="113">
        <f>AN174-AM174</f>
        <v>0</v>
      </c>
      <c r="AP174" s="114"/>
      <c r="AQ174" s="95"/>
      <c r="AR174" s="96"/>
    </row>
    <row r="175" spans="1:44" s="82" customFormat="1" ht="12" customHeight="1" thickBot="1" x14ac:dyDescent="0.25">
      <c r="A175" s="115"/>
      <c r="B175" s="116"/>
      <c r="C175" s="389"/>
      <c r="D175" s="117"/>
      <c r="E175" s="118"/>
      <c r="F175" s="119"/>
      <c r="G175" s="334"/>
      <c r="H175" s="363"/>
      <c r="I175" s="120"/>
      <c r="J175" s="120"/>
      <c r="K175" s="121"/>
      <c r="L175" s="121"/>
      <c r="M175" s="121"/>
      <c r="N175" s="121"/>
      <c r="O175" s="121"/>
      <c r="P175" s="121"/>
      <c r="Q175" s="121"/>
      <c r="R175" s="121"/>
      <c r="S175" s="121"/>
      <c r="T175" s="121"/>
      <c r="U175" s="121"/>
      <c r="V175" s="121"/>
      <c r="W175" s="121"/>
      <c r="X175" s="121"/>
      <c r="Y175" s="121"/>
      <c r="Z175" s="121"/>
      <c r="AA175" s="121"/>
      <c r="AB175" s="121"/>
      <c r="AC175" s="121"/>
      <c r="AD175" s="121"/>
      <c r="AE175" s="121"/>
      <c r="AF175" s="397"/>
      <c r="AG175" s="122" t="s">
        <v>442</v>
      </c>
      <c r="AH175" s="123"/>
      <c r="AI175" s="426"/>
      <c r="AJ175" s="426"/>
      <c r="AK175" s="412"/>
      <c r="AL175" s="124"/>
      <c r="AM175" s="124"/>
      <c r="AN175" s="125"/>
      <c r="AO175" s="126">
        <f>AN175-AM175</f>
        <v>0</v>
      </c>
      <c r="AP175" s="3"/>
      <c r="AQ175" s="127"/>
      <c r="AR175" s="128"/>
    </row>
    <row r="176" spans="1:44" s="82" customFormat="1" ht="12" customHeight="1" x14ac:dyDescent="0.2">
      <c r="A176" s="68" t="s">
        <v>399</v>
      </c>
      <c r="B176" s="69" t="s">
        <v>266</v>
      </c>
      <c r="C176" s="390">
        <v>1618523853606</v>
      </c>
      <c r="D176" s="70">
        <v>389</v>
      </c>
      <c r="E176" s="71">
        <v>94</v>
      </c>
      <c r="F176" s="71">
        <v>126</v>
      </c>
      <c r="G176" s="327">
        <v>1</v>
      </c>
      <c r="H176" s="360"/>
      <c r="I176" s="383" t="e">
        <f>AP177</f>
        <v>#REF!</v>
      </c>
      <c r="J176" s="392">
        <f>SUMPRODUCT(PUISSANCE,K176:AE176)/1000</f>
        <v>7.5679999999999996</v>
      </c>
      <c r="K176" s="73">
        <v>0</v>
      </c>
      <c r="L176" s="73">
        <v>0</v>
      </c>
      <c r="M176" s="73">
        <v>0</v>
      </c>
      <c r="N176" s="73">
        <v>0</v>
      </c>
      <c r="O176" s="73">
        <v>0</v>
      </c>
      <c r="P176" s="73">
        <v>0</v>
      </c>
      <c r="Q176" s="73">
        <v>0</v>
      </c>
      <c r="R176" s="73">
        <v>0</v>
      </c>
      <c r="S176" s="73">
        <v>0</v>
      </c>
      <c r="T176" s="73"/>
      <c r="U176" s="73">
        <v>0</v>
      </c>
      <c r="V176" s="73">
        <v>0</v>
      </c>
      <c r="W176" s="73">
        <v>0</v>
      </c>
      <c r="X176" s="73">
        <v>57</v>
      </c>
      <c r="Y176" s="73">
        <v>3</v>
      </c>
      <c r="Z176" s="73">
        <v>2</v>
      </c>
      <c r="AA176" s="73">
        <v>0</v>
      </c>
      <c r="AB176" s="73">
        <v>0</v>
      </c>
      <c r="AC176" s="73">
        <v>0</v>
      </c>
      <c r="AD176" s="73">
        <v>0</v>
      </c>
      <c r="AE176" s="73">
        <v>0</v>
      </c>
      <c r="AF176" s="393"/>
      <c r="AG176" s="74" t="s">
        <v>462</v>
      </c>
      <c r="AH176" s="75"/>
      <c r="AI176" s="422"/>
      <c r="AJ176" s="422"/>
      <c r="AK176" s="410"/>
      <c r="AL176" s="76" t="s">
        <v>424</v>
      </c>
      <c r="AM176" s="76">
        <v>68717</v>
      </c>
      <c r="AN176" s="77">
        <v>96153</v>
      </c>
      <c r="AO176" s="78">
        <f>IF(AN176&lt;AM176,100000-AM176+AN176,AN176-AM176)</f>
        <v>27436</v>
      </c>
      <c r="AP176" s="79">
        <f>AO176+AO177</f>
        <v>27436</v>
      </c>
      <c r="AQ176" s="80">
        <f>F176/10*$AQ$4*DAYS360(AM179,AN179)/360</f>
        <v>0</v>
      </c>
      <c r="AR176" s="81" t="e">
        <f>F176/10*AP178*$AR$4</f>
        <v>#REF!</v>
      </c>
    </row>
    <row r="177" spans="1:44" s="82" customFormat="1" ht="12" customHeight="1" x14ac:dyDescent="0.2">
      <c r="A177" s="83"/>
      <c r="B177" s="84"/>
      <c r="C177" s="387"/>
      <c r="D177" s="85"/>
      <c r="E177" s="86"/>
      <c r="F177" s="87"/>
      <c r="G177" s="332"/>
      <c r="H177" s="361"/>
      <c r="I177" s="88"/>
      <c r="J177" s="88"/>
      <c r="K177" s="89"/>
      <c r="L177" s="89"/>
      <c r="M177" s="89"/>
      <c r="N177" s="89"/>
      <c r="O177" s="89"/>
      <c r="P177" s="89"/>
      <c r="Q177" s="89"/>
      <c r="R177" s="89"/>
      <c r="S177" s="89"/>
      <c r="T177" s="89"/>
      <c r="U177" s="89"/>
      <c r="V177" s="89"/>
      <c r="W177" s="89"/>
      <c r="X177" s="89"/>
      <c r="Y177" s="89"/>
      <c r="Z177" s="89"/>
      <c r="AA177" s="89"/>
      <c r="AB177" s="89"/>
      <c r="AC177" s="89"/>
      <c r="AD177" s="89"/>
      <c r="AE177" s="89"/>
      <c r="AF177" s="394"/>
      <c r="AG177" s="8" t="s">
        <v>463</v>
      </c>
      <c r="AH177" s="90"/>
      <c r="AI177" s="422"/>
      <c r="AJ177" s="422"/>
      <c r="AK177" s="411"/>
      <c r="AL177" s="91" t="s">
        <v>425</v>
      </c>
      <c r="AM177" s="91"/>
      <c r="AN177" s="92"/>
      <c r="AO177" s="93">
        <f>IF(AN177&lt;AM177,100000-AM177+AN177,AN177-AM177)</f>
        <v>0</v>
      </c>
      <c r="AP177" s="94" t="e">
        <f>IF(AP178=0,0,AP176/AP178)</f>
        <v>#REF!</v>
      </c>
      <c r="AQ177" s="95"/>
      <c r="AR177" s="96"/>
    </row>
    <row r="178" spans="1:44" s="82" customFormat="1" ht="12" customHeight="1" x14ac:dyDescent="0.2">
      <c r="A178" s="83"/>
      <c r="B178" s="84" t="s">
        <v>22</v>
      </c>
      <c r="C178" s="387"/>
      <c r="D178" s="85"/>
      <c r="E178" s="86"/>
      <c r="F178" s="87"/>
      <c r="G178" s="332"/>
      <c r="H178" s="361"/>
      <c r="I178" s="88"/>
      <c r="J178" s="88"/>
      <c r="K178" s="97"/>
      <c r="L178" s="97"/>
      <c r="M178" s="97"/>
      <c r="N178" s="97"/>
      <c r="O178" s="97"/>
      <c r="P178" s="97"/>
      <c r="Q178" s="97"/>
      <c r="R178" s="97"/>
      <c r="S178" s="97"/>
      <c r="T178" s="97"/>
      <c r="U178" s="97"/>
      <c r="V178" s="97"/>
      <c r="W178" s="97"/>
      <c r="X178" s="97"/>
      <c r="Y178" s="97"/>
      <c r="Z178" s="97"/>
      <c r="AA178" s="97"/>
      <c r="AB178" s="97"/>
      <c r="AC178" s="97"/>
      <c r="AD178" s="97"/>
      <c r="AE178" s="97"/>
      <c r="AF178" s="395"/>
      <c r="AG178" s="8" t="s">
        <v>464</v>
      </c>
      <c r="AH178" s="90"/>
      <c r="AI178" s="425"/>
      <c r="AJ178" s="425"/>
      <c r="AK178" s="411"/>
      <c r="AL178" s="98" t="s">
        <v>461</v>
      </c>
      <c r="AM178" s="98">
        <v>41669</v>
      </c>
      <c r="AN178" s="99">
        <v>42011</v>
      </c>
      <c r="AO178" s="100">
        <f>AN178-AM178</f>
        <v>342</v>
      </c>
      <c r="AP178" s="101" t="e">
        <f>durée_année*(YEAR(AN178)-YEAR(AM178))-INDEX(temps,DAY(AM178),MONTH(AM178))+INDEX(temps,DAY(AN178),MONTH(AN178))</f>
        <v>#REF!</v>
      </c>
      <c r="AQ178" s="95"/>
      <c r="AR178" s="96"/>
    </row>
    <row r="179" spans="1:44" s="82" customFormat="1" ht="12" customHeight="1" x14ac:dyDescent="0.2">
      <c r="A179" s="102"/>
      <c r="B179" s="103"/>
      <c r="C179" s="388"/>
      <c r="D179" s="104"/>
      <c r="E179" s="105"/>
      <c r="F179" s="106"/>
      <c r="G179" s="333"/>
      <c r="H179" s="362"/>
      <c r="I179" s="107"/>
      <c r="J179" s="107"/>
      <c r="K179" s="108"/>
      <c r="L179" s="108"/>
      <c r="M179" s="108"/>
      <c r="N179" s="108"/>
      <c r="O179" s="108"/>
      <c r="P179" s="108"/>
      <c r="Q179" s="108"/>
      <c r="R179" s="108"/>
      <c r="S179" s="108"/>
      <c r="T179" s="108"/>
      <c r="U179" s="108"/>
      <c r="V179" s="108"/>
      <c r="W179" s="108"/>
      <c r="X179" s="108"/>
      <c r="Y179" s="108"/>
      <c r="Z179" s="108"/>
      <c r="AA179" s="108"/>
      <c r="AB179" s="108"/>
      <c r="AC179" s="108"/>
      <c r="AD179" s="108"/>
      <c r="AE179" s="108"/>
      <c r="AF179" s="396"/>
      <c r="AG179" s="109" t="s">
        <v>426</v>
      </c>
      <c r="AH179" s="110"/>
      <c r="AI179" s="424"/>
      <c r="AJ179" s="424"/>
      <c r="AK179" s="411"/>
      <c r="AL179" s="111" t="s">
        <v>9</v>
      </c>
      <c r="AM179" s="111"/>
      <c r="AN179" s="112"/>
      <c r="AO179" s="113">
        <f>AN179-AM179</f>
        <v>0</v>
      </c>
      <c r="AP179" s="114"/>
      <c r="AQ179" s="95"/>
      <c r="AR179" s="96"/>
    </row>
    <row r="180" spans="1:44" s="82" customFormat="1" ht="12" customHeight="1" thickBot="1" x14ac:dyDescent="0.25">
      <c r="A180" s="115"/>
      <c r="B180" s="116"/>
      <c r="C180" s="389"/>
      <c r="D180" s="117"/>
      <c r="E180" s="118"/>
      <c r="F180" s="119"/>
      <c r="G180" s="334"/>
      <c r="H180" s="363"/>
      <c r="I180" s="120"/>
      <c r="J180" s="120"/>
      <c r="K180" s="121"/>
      <c r="L180" s="121"/>
      <c r="M180" s="121"/>
      <c r="N180" s="121"/>
      <c r="O180" s="121"/>
      <c r="P180" s="121"/>
      <c r="Q180" s="121"/>
      <c r="R180" s="121"/>
      <c r="S180" s="121"/>
      <c r="T180" s="121"/>
      <c r="U180" s="121"/>
      <c r="V180" s="121"/>
      <c r="W180" s="121"/>
      <c r="X180" s="121"/>
      <c r="Y180" s="121"/>
      <c r="Z180" s="121"/>
      <c r="AA180" s="121"/>
      <c r="AB180" s="121"/>
      <c r="AC180" s="121"/>
      <c r="AD180" s="121"/>
      <c r="AE180" s="121"/>
      <c r="AF180" s="397"/>
      <c r="AG180" s="122" t="s">
        <v>442</v>
      </c>
      <c r="AH180" s="123"/>
      <c r="AI180" s="426"/>
      <c r="AJ180" s="426"/>
      <c r="AK180" s="412"/>
      <c r="AL180" s="124"/>
      <c r="AM180" s="124"/>
      <c r="AN180" s="125"/>
      <c r="AO180" s="126">
        <f>AN180-AM180</f>
        <v>0</v>
      </c>
      <c r="AP180" s="3"/>
      <c r="AQ180" s="127"/>
      <c r="AR180" s="128"/>
    </row>
    <row r="181" spans="1:44" s="82" customFormat="1" ht="12" customHeight="1" x14ac:dyDescent="0.2">
      <c r="A181" s="68" t="s">
        <v>423</v>
      </c>
      <c r="B181" s="69" t="s">
        <v>309</v>
      </c>
      <c r="C181" s="390">
        <v>1692764058215</v>
      </c>
      <c r="D181" s="70">
        <v>416</v>
      </c>
      <c r="E181" s="71">
        <v>71</v>
      </c>
      <c r="F181" s="71">
        <v>24</v>
      </c>
      <c r="G181" s="327">
        <v>1</v>
      </c>
      <c r="H181" s="360"/>
      <c r="I181" s="383" t="e">
        <f>AP182</f>
        <v>#REF!</v>
      </c>
      <c r="J181" s="392">
        <f>SUMPRODUCT(PUISSANCE,K181:AE181)/1000</f>
        <v>3</v>
      </c>
      <c r="K181" s="73">
        <v>2</v>
      </c>
      <c r="L181" s="73">
        <v>0</v>
      </c>
      <c r="M181" s="73">
        <v>0</v>
      </c>
      <c r="N181" s="73">
        <v>0</v>
      </c>
      <c r="O181" s="73">
        <v>0</v>
      </c>
      <c r="P181" s="73">
        <v>0</v>
      </c>
      <c r="Q181" s="73">
        <v>0</v>
      </c>
      <c r="R181" s="73">
        <v>15</v>
      </c>
      <c r="S181" s="73">
        <v>0</v>
      </c>
      <c r="T181" s="73"/>
      <c r="U181" s="73">
        <v>0</v>
      </c>
      <c r="V181" s="73">
        <v>0</v>
      </c>
      <c r="W181" s="73">
        <v>0</v>
      </c>
      <c r="X181" s="73">
        <v>0</v>
      </c>
      <c r="Y181" s="73">
        <v>1</v>
      </c>
      <c r="Z181" s="73">
        <v>0</v>
      </c>
      <c r="AA181" s="73">
        <v>0</v>
      </c>
      <c r="AB181" s="73">
        <v>0</v>
      </c>
      <c r="AC181" s="73">
        <v>0</v>
      </c>
      <c r="AD181" s="73">
        <v>0</v>
      </c>
      <c r="AE181" s="73">
        <v>0</v>
      </c>
      <c r="AF181" s="393"/>
      <c r="AG181" s="74" t="s">
        <v>462</v>
      </c>
      <c r="AH181" s="75"/>
      <c r="AI181" s="422"/>
      <c r="AJ181" s="422"/>
      <c r="AK181" s="410"/>
      <c r="AL181" s="91" t="s">
        <v>424</v>
      </c>
      <c r="AM181" s="91">
        <v>65566</v>
      </c>
      <c r="AN181" s="92">
        <v>83064</v>
      </c>
      <c r="AO181" s="93">
        <f>IF(AN181&lt;AM181,100000-AM181+AN181,AN181-AM181)</f>
        <v>17498</v>
      </c>
      <c r="AP181" s="172">
        <f>AO181+AO182</f>
        <v>17498</v>
      </c>
      <c r="AQ181" s="80">
        <f>F181/10*$AQ$4*DAYS360(AM184,AN184)/360</f>
        <v>0</v>
      </c>
      <c r="AR181" s="81" t="e">
        <f>F181/10*AP183*$AR$4</f>
        <v>#REF!</v>
      </c>
    </row>
    <row r="182" spans="1:44" s="82" customFormat="1" ht="12" customHeight="1" x14ac:dyDescent="0.2">
      <c r="A182" s="83"/>
      <c r="B182" s="84" t="s">
        <v>125</v>
      </c>
      <c r="C182" s="387"/>
      <c r="D182" s="85"/>
      <c r="E182" s="86"/>
      <c r="F182" s="87"/>
      <c r="G182" s="332"/>
      <c r="H182" s="361"/>
      <c r="I182" s="88"/>
      <c r="J182" s="88"/>
      <c r="K182" s="89"/>
      <c r="L182" s="89"/>
      <c r="M182" s="89"/>
      <c r="N182" s="89"/>
      <c r="O182" s="89"/>
      <c r="P182" s="89"/>
      <c r="Q182" s="89"/>
      <c r="R182" s="89"/>
      <c r="S182" s="89"/>
      <c r="T182" s="89"/>
      <c r="U182" s="89"/>
      <c r="V182" s="89"/>
      <c r="W182" s="89"/>
      <c r="X182" s="89"/>
      <c r="Y182" s="89"/>
      <c r="Z182" s="89"/>
      <c r="AA182" s="89"/>
      <c r="AB182" s="89"/>
      <c r="AC182" s="89"/>
      <c r="AD182" s="89"/>
      <c r="AE182" s="89"/>
      <c r="AF182" s="394"/>
      <c r="AG182" s="8" t="s">
        <v>463</v>
      </c>
      <c r="AH182" s="90"/>
      <c r="AI182" s="422"/>
      <c r="AJ182" s="422"/>
      <c r="AK182" s="411"/>
      <c r="AL182" s="91" t="s">
        <v>425</v>
      </c>
      <c r="AM182" s="91"/>
      <c r="AN182" s="92"/>
      <c r="AO182" s="93">
        <f>IF(AN182&lt;AM182,100000-AM182+AN182,AN182-AM182)</f>
        <v>0</v>
      </c>
      <c r="AP182" s="94" t="e">
        <f>IF(AP183=0,0,AP181/AP183)</f>
        <v>#REF!</v>
      </c>
      <c r="AQ182" s="95"/>
      <c r="AR182" s="96"/>
    </row>
    <row r="183" spans="1:44" s="82" customFormat="1" ht="12" customHeight="1" x14ac:dyDescent="0.2">
      <c r="A183" s="83"/>
      <c r="B183" s="84" t="s">
        <v>112</v>
      </c>
      <c r="C183" s="387"/>
      <c r="D183" s="85"/>
      <c r="E183" s="86"/>
      <c r="F183" s="87"/>
      <c r="G183" s="332"/>
      <c r="H183" s="361"/>
      <c r="I183" s="88"/>
      <c r="J183" s="88"/>
      <c r="K183" s="97"/>
      <c r="L183" s="97"/>
      <c r="M183" s="97"/>
      <c r="N183" s="97"/>
      <c r="O183" s="97"/>
      <c r="P183" s="97"/>
      <c r="Q183" s="97"/>
      <c r="R183" s="97"/>
      <c r="S183" s="97"/>
      <c r="T183" s="97"/>
      <c r="U183" s="97"/>
      <c r="V183" s="97"/>
      <c r="W183" s="97"/>
      <c r="X183" s="97"/>
      <c r="Y183" s="97"/>
      <c r="Z183" s="97"/>
      <c r="AA183" s="97"/>
      <c r="AB183" s="97"/>
      <c r="AC183" s="97"/>
      <c r="AD183" s="97"/>
      <c r="AE183" s="97"/>
      <c r="AF183" s="395"/>
      <c r="AG183" s="8" t="s">
        <v>464</v>
      </c>
      <c r="AH183" s="90"/>
      <c r="AI183" s="425"/>
      <c r="AJ183" s="425"/>
      <c r="AK183" s="411"/>
      <c r="AL183" s="98" t="s">
        <v>461</v>
      </c>
      <c r="AM183" s="98">
        <v>41669</v>
      </c>
      <c r="AN183" s="99">
        <v>42009</v>
      </c>
      <c r="AO183" s="100">
        <f>AN183-AM183</f>
        <v>340</v>
      </c>
      <c r="AP183" s="101" t="e">
        <f>durée_année*(YEAR(AN183)-YEAR(AM183))-INDEX(temps,DAY(AM183),MONTH(AM183))+INDEX(temps,DAY(AN183),MONTH(AN183))</f>
        <v>#REF!</v>
      </c>
      <c r="AQ183" s="95"/>
      <c r="AR183" s="96"/>
    </row>
    <row r="184" spans="1:44" s="82" customFormat="1" ht="12" customHeight="1" x14ac:dyDescent="0.2">
      <c r="A184" s="102"/>
      <c r="B184" s="103"/>
      <c r="C184" s="388"/>
      <c r="D184" s="104"/>
      <c r="E184" s="105"/>
      <c r="F184" s="106"/>
      <c r="G184" s="333"/>
      <c r="H184" s="362"/>
      <c r="I184" s="107"/>
      <c r="J184" s="107"/>
      <c r="K184" s="108"/>
      <c r="L184" s="108"/>
      <c r="M184" s="108"/>
      <c r="N184" s="108"/>
      <c r="O184" s="108"/>
      <c r="P184" s="108"/>
      <c r="Q184" s="108"/>
      <c r="R184" s="108"/>
      <c r="S184" s="108"/>
      <c r="T184" s="108"/>
      <c r="U184" s="108"/>
      <c r="V184" s="108"/>
      <c r="W184" s="108"/>
      <c r="X184" s="108"/>
      <c r="Y184" s="108"/>
      <c r="Z184" s="108"/>
      <c r="AA184" s="108"/>
      <c r="AB184" s="108"/>
      <c r="AC184" s="108"/>
      <c r="AD184" s="108"/>
      <c r="AE184" s="108"/>
      <c r="AF184" s="396"/>
      <c r="AG184" s="109" t="s">
        <v>426</v>
      </c>
      <c r="AH184" s="110"/>
      <c r="AI184" s="424"/>
      <c r="AJ184" s="424"/>
      <c r="AK184" s="411"/>
      <c r="AL184" s="111" t="s">
        <v>9</v>
      </c>
      <c r="AM184" s="111"/>
      <c r="AN184" s="112"/>
      <c r="AO184" s="113">
        <f>AN184-AM184</f>
        <v>0</v>
      </c>
      <c r="AP184" s="114"/>
      <c r="AQ184" s="95"/>
      <c r="AR184" s="96"/>
    </row>
    <row r="185" spans="1:44" s="82" customFormat="1" ht="12" customHeight="1" thickBot="1" x14ac:dyDescent="0.25">
      <c r="A185" s="115"/>
      <c r="B185" s="116"/>
      <c r="C185" s="389"/>
      <c r="D185" s="117"/>
      <c r="E185" s="118"/>
      <c r="F185" s="119"/>
      <c r="G185" s="334"/>
      <c r="H185" s="363"/>
      <c r="I185" s="120"/>
      <c r="J185" s="120"/>
      <c r="K185" s="121"/>
      <c r="L185" s="121"/>
      <c r="M185" s="121"/>
      <c r="N185" s="121"/>
      <c r="O185" s="121"/>
      <c r="P185" s="121"/>
      <c r="Q185" s="121"/>
      <c r="R185" s="121"/>
      <c r="S185" s="121"/>
      <c r="T185" s="121"/>
      <c r="U185" s="121"/>
      <c r="V185" s="121"/>
      <c r="W185" s="121"/>
      <c r="X185" s="121"/>
      <c r="Y185" s="121"/>
      <c r="Z185" s="121"/>
      <c r="AA185" s="121"/>
      <c r="AB185" s="121"/>
      <c r="AC185" s="121"/>
      <c r="AD185" s="121"/>
      <c r="AE185" s="121"/>
      <c r="AF185" s="397"/>
      <c r="AG185" s="122" t="s">
        <v>442</v>
      </c>
      <c r="AH185" s="123"/>
      <c r="AI185" s="426"/>
      <c r="AJ185" s="426"/>
      <c r="AK185" s="411"/>
      <c r="AL185" s="135"/>
      <c r="AM185" s="135"/>
      <c r="AN185" s="125"/>
      <c r="AO185" s="113">
        <f>AN185-AM185</f>
        <v>0</v>
      </c>
      <c r="AP185" s="101"/>
      <c r="AQ185" s="127"/>
      <c r="AR185" s="128"/>
    </row>
    <row r="186" spans="1:44" s="82" customFormat="1" ht="12" customHeight="1" x14ac:dyDescent="0.2">
      <c r="A186" s="68" t="s">
        <v>353</v>
      </c>
      <c r="B186" s="69" t="s">
        <v>210</v>
      </c>
      <c r="C186" s="390">
        <v>1674240190627</v>
      </c>
      <c r="D186" s="70">
        <v>424</v>
      </c>
      <c r="E186" s="71">
        <v>71</v>
      </c>
      <c r="F186" s="71">
        <v>89</v>
      </c>
      <c r="G186" s="327">
        <v>1</v>
      </c>
      <c r="H186" s="360"/>
      <c r="I186" s="383" t="e">
        <f>AP187</f>
        <v>#REF!</v>
      </c>
      <c r="J186" s="392">
        <f>SUMPRODUCT(PUISSANCE,K186:AE186)/1000</f>
        <v>6.34</v>
      </c>
      <c r="K186" s="73">
        <v>0</v>
      </c>
      <c r="L186" s="73">
        <v>0</v>
      </c>
      <c r="M186" s="73">
        <v>0</v>
      </c>
      <c r="N186" s="73">
        <v>0</v>
      </c>
      <c r="O186" s="73">
        <v>0</v>
      </c>
      <c r="P186" s="73">
        <v>0</v>
      </c>
      <c r="Q186" s="73">
        <v>0</v>
      </c>
      <c r="R186" s="73">
        <v>0</v>
      </c>
      <c r="S186" s="73">
        <v>0</v>
      </c>
      <c r="T186" s="73"/>
      <c r="U186" s="73">
        <v>0</v>
      </c>
      <c r="V186" s="73">
        <v>0</v>
      </c>
      <c r="W186" s="73">
        <v>0</v>
      </c>
      <c r="X186" s="73">
        <v>0</v>
      </c>
      <c r="Y186" s="73">
        <v>6</v>
      </c>
      <c r="Z186" s="73">
        <v>19</v>
      </c>
      <c r="AA186" s="73">
        <v>0</v>
      </c>
      <c r="AB186" s="73">
        <v>0</v>
      </c>
      <c r="AC186" s="73">
        <v>0</v>
      </c>
      <c r="AD186" s="73">
        <v>0</v>
      </c>
      <c r="AE186" s="73">
        <v>0</v>
      </c>
      <c r="AF186" s="393"/>
      <c r="AG186" s="74" t="s">
        <v>462</v>
      </c>
      <c r="AH186" s="75"/>
      <c r="AI186" s="422"/>
      <c r="AJ186" s="422"/>
      <c r="AK186" s="410"/>
      <c r="AL186" s="76" t="s">
        <v>424</v>
      </c>
      <c r="AM186" s="173">
        <v>57646</v>
      </c>
      <c r="AN186" s="77">
        <v>87065</v>
      </c>
      <c r="AO186" s="78">
        <f>IF(AN186&lt;AM186,100000-AM186+AN186,AN186-AM186)</f>
        <v>29419</v>
      </c>
      <c r="AP186" s="79">
        <f>AO186+AO187</f>
        <v>29419</v>
      </c>
      <c r="AQ186" s="80">
        <f>F186/10*$AQ$4*DAYS360(AM189,AN189)/360</f>
        <v>0</v>
      </c>
      <c r="AR186" s="81" t="e">
        <f>F186/10*AP188*$AR$4</f>
        <v>#REF!</v>
      </c>
    </row>
    <row r="187" spans="1:44" s="82" customFormat="1" ht="12" customHeight="1" x14ac:dyDescent="0.2">
      <c r="A187" s="83"/>
      <c r="B187" s="84" t="s">
        <v>97</v>
      </c>
      <c r="C187" s="387"/>
      <c r="D187" s="85"/>
      <c r="E187" s="86"/>
      <c r="F187" s="87"/>
      <c r="G187" s="332"/>
      <c r="H187" s="361"/>
      <c r="I187" s="88"/>
      <c r="J187" s="88"/>
      <c r="K187" s="89"/>
      <c r="L187" s="89"/>
      <c r="M187" s="89"/>
      <c r="N187" s="89"/>
      <c r="O187" s="89"/>
      <c r="P187" s="89"/>
      <c r="Q187" s="89"/>
      <c r="R187" s="89"/>
      <c r="S187" s="89"/>
      <c r="T187" s="89"/>
      <c r="U187" s="89"/>
      <c r="V187" s="89"/>
      <c r="W187" s="89"/>
      <c r="X187" s="89"/>
      <c r="Y187" s="89"/>
      <c r="Z187" s="89"/>
      <c r="AA187" s="89"/>
      <c r="AB187" s="89"/>
      <c r="AC187" s="89"/>
      <c r="AD187" s="89"/>
      <c r="AE187" s="89"/>
      <c r="AF187" s="394"/>
      <c r="AG187" s="8" t="s">
        <v>463</v>
      </c>
      <c r="AH187" s="90"/>
      <c r="AI187" s="422"/>
      <c r="AJ187" s="422"/>
      <c r="AK187" s="411"/>
      <c r="AL187" s="91" t="s">
        <v>425</v>
      </c>
      <c r="AM187" s="174"/>
      <c r="AN187" s="92"/>
      <c r="AO187" s="93">
        <f>IF(AN187&lt;AM187,100000-AM187+AN187,AN187-AM187)</f>
        <v>0</v>
      </c>
      <c r="AP187" s="94" t="e">
        <f>IF(AP188=0,0,AP186/AP188)</f>
        <v>#REF!</v>
      </c>
      <c r="AQ187" s="95"/>
      <c r="AR187" s="96"/>
    </row>
    <row r="188" spans="1:44" s="82" customFormat="1" ht="12" customHeight="1" x14ac:dyDescent="0.2">
      <c r="A188" s="83"/>
      <c r="B188" s="84" t="s">
        <v>98</v>
      </c>
      <c r="C188" s="387"/>
      <c r="D188" s="85"/>
      <c r="E188" s="86"/>
      <c r="F188" s="87"/>
      <c r="G188" s="332"/>
      <c r="H188" s="361"/>
      <c r="I188" s="88"/>
      <c r="J188" s="88"/>
      <c r="K188" s="97"/>
      <c r="L188" s="97"/>
      <c r="M188" s="97"/>
      <c r="N188" s="97"/>
      <c r="O188" s="97"/>
      <c r="P188" s="97"/>
      <c r="Q188" s="97"/>
      <c r="R188" s="97"/>
      <c r="S188" s="97"/>
      <c r="T188" s="97"/>
      <c r="U188" s="97"/>
      <c r="V188" s="97"/>
      <c r="W188" s="97"/>
      <c r="X188" s="97"/>
      <c r="Y188" s="97"/>
      <c r="Z188" s="97"/>
      <c r="AA188" s="97"/>
      <c r="AB188" s="97"/>
      <c r="AC188" s="97"/>
      <c r="AD188" s="97"/>
      <c r="AE188" s="97"/>
      <c r="AF188" s="395"/>
      <c r="AG188" s="8" t="s">
        <v>464</v>
      </c>
      <c r="AH188" s="90"/>
      <c r="AI188" s="425"/>
      <c r="AJ188" s="425"/>
      <c r="AK188" s="411"/>
      <c r="AL188" s="98" t="s">
        <v>461</v>
      </c>
      <c r="AM188" s="175">
        <v>41647</v>
      </c>
      <c r="AN188" s="99">
        <v>42009</v>
      </c>
      <c r="AO188" s="100">
        <f>AN188-AM188</f>
        <v>362</v>
      </c>
      <c r="AP188" s="101" t="e">
        <f>durée_année*(YEAR(AN188)-YEAR(AM188))-INDEX(temps,DAY(AM188),MONTH(AM188))+INDEX(temps,DAY(AN188),MONTH(AN188))</f>
        <v>#REF!</v>
      </c>
      <c r="AQ188" s="95"/>
      <c r="AR188" s="96"/>
    </row>
    <row r="189" spans="1:44" s="82" customFormat="1" ht="12" customHeight="1" x14ac:dyDescent="0.2">
      <c r="A189" s="102"/>
      <c r="B189" s="103"/>
      <c r="C189" s="388"/>
      <c r="D189" s="104"/>
      <c r="E189" s="105"/>
      <c r="F189" s="106"/>
      <c r="G189" s="333"/>
      <c r="H189" s="362"/>
      <c r="I189" s="107"/>
      <c r="J189" s="107"/>
      <c r="K189" s="108"/>
      <c r="L189" s="108"/>
      <c r="M189" s="108"/>
      <c r="N189" s="108"/>
      <c r="O189" s="108"/>
      <c r="P189" s="108"/>
      <c r="Q189" s="108"/>
      <c r="R189" s="108"/>
      <c r="S189" s="108"/>
      <c r="T189" s="108"/>
      <c r="U189" s="108"/>
      <c r="V189" s="108"/>
      <c r="W189" s="108"/>
      <c r="X189" s="108"/>
      <c r="Y189" s="108"/>
      <c r="Z189" s="108"/>
      <c r="AA189" s="108"/>
      <c r="AB189" s="108"/>
      <c r="AC189" s="108"/>
      <c r="AD189" s="108"/>
      <c r="AE189" s="108"/>
      <c r="AF189" s="396"/>
      <c r="AG189" s="109" t="s">
        <v>426</v>
      </c>
      <c r="AH189" s="110"/>
      <c r="AI189" s="424"/>
      <c r="AJ189" s="424"/>
      <c r="AK189" s="411"/>
      <c r="AL189" s="111" t="s">
        <v>9</v>
      </c>
      <c r="AM189" s="176"/>
      <c r="AN189" s="112"/>
      <c r="AO189" s="113">
        <f>AN189-AM189</f>
        <v>0</v>
      </c>
      <c r="AP189" s="114"/>
      <c r="AQ189" s="95"/>
      <c r="AR189" s="96"/>
    </row>
    <row r="190" spans="1:44" s="82" customFormat="1" ht="12" customHeight="1" thickBot="1" x14ac:dyDescent="0.25">
      <c r="A190" s="115"/>
      <c r="B190" s="116"/>
      <c r="C190" s="389"/>
      <c r="D190" s="117"/>
      <c r="E190" s="118"/>
      <c r="F190" s="119"/>
      <c r="G190" s="334"/>
      <c r="H190" s="363"/>
      <c r="I190" s="120"/>
      <c r="J190" s="120"/>
      <c r="K190" s="121"/>
      <c r="L190" s="121"/>
      <c r="M190" s="121"/>
      <c r="N190" s="121"/>
      <c r="O190" s="121"/>
      <c r="P190" s="121"/>
      <c r="Q190" s="121"/>
      <c r="R190" s="121"/>
      <c r="S190" s="121"/>
      <c r="T190" s="121"/>
      <c r="U190" s="121"/>
      <c r="V190" s="121"/>
      <c r="W190" s="121"/>
      <c r="X190" s="121"/>
      <c r="Y190" s="121"/>
      <c r="Z190" s="121"/>
      <c r="AA190" s="121"/>
      <c r="AB190" s="121"/>
      <c r="AC190" s="121"/>
      <c r="AD190" s="121"/>
      <c r="AE190" s="121"/>
      <c r="AF190" s="397"/>
      <c r="AG190" s="122" t="s">
        <v>442</v>
      </c>
      <c r="AH190" s="123"/>
      <c r="AI190" s="426"/>
      <c r="AJ190" s="426"/>
      <c r="AK190" s="412"/>
      <c r="AL190" s="124"/>
      <c r="AM190" s="124"/>
      <c r="AN190" s="125"/>
      <c r="AO190" s="126">
        <f>AN190-AM190</f>
        <v>0</v>
      </c>
      <c r="AP190" s="3"/>
      <c r="AQ190" s="127"/>
      <c r="AR190" s="128"/>
    </row>
    <row r="191" spans="1:44" s="82" customFormat="1" ht="12" customHeight="1" x14ac:dyDescent="0.2">
      <c r="A191" s="68" t="s">
        <v>390</v>
      </c>
      <c r="B191" s="69" t="s">
        <v>259</v>
      </c>
      <c r="C191" s="390">
        <v>1626628038154</v>
      </c>
      <c r="D191" s="70">
        <v>425</v>
      </c>
      <c r="E191" s="71">
        <v>71</v>
      </c>
      <c r="F191" s="71">
        <v>76</v>
      </c>
      <c r="G191" s="327">
        <v>1</v>
      </c>
      <c r="H191" s="360"/>
      <c r="I191" s="383" t="e">
        <f>AP192</f>
        <v>#REF!</v>
      </c>
      <c r="J191" s="392">
        <f>SUMPRODUCT(PUISSANCE,K191:AE191)/1000</f>
        <v>5.5670000000000002</v>
      </c>
      <c r="K191" s="73">
        <v>0</v>
      </c>
      <c r="L191" s="73">
        <v>0</v>
      </c>
      <c r="M191" s="73">
        <v>0</v>
      </c>
      <c r="N191" s="73">
        <v>0</v>
      </c>
      <c r="O191" s="73">
        <v>0</v>
      </c>
      <c r="P191" s="73">
        <v>0</v>
      </c>
      <c r="Q191" s="73">
        <v>0</v>
      </c>
      <c r="R191" s="73">
        <v>0</v>
      </c>
      <c r="S191" s="73">
        <v>2</v>
      </c>
      <c r="T191" s="73"/>
      <c r="U191" s="73">
        <v>11</v>
      </c>
      <c r="V191" s="73">
        <v>0</v>
      </c>
      <c r="W191" s="73">
        <v>0</v>
      </c>
      <c r="X191" s="73">
        <v>3</v>
      </c>
      <c r="Y191" s="73">
        <v>22</v>
      </c>
      <c r="Z191" s="73">
        <v>0</v>
      </c>
      <c r="AA191" s="73">
        <v>0</v>
      </c>
      <c r="AB191" s="73">
        <v>0</v>
      </c>
      <c r="AC191" s="73">
        <v>0</v>
      </c>
      <c r="AD191" s="73">
        <v>0</v>
      </c>
      <c r="AE191" s="73">
        <v>0</v>
      </c>
      <c r="AF191" s="393"/>
      <c r="AG191" s="74" t="s">
        <v>462</v>
      </c>
      <c r="AH191" s="75"/>
      <c r="AI191" s="422"/>
      <c r="AJ191" s="422"/>
      <c r="AK191" s="410"/>
      <c r="AL191" s="76" t="s">
        <v>424</v>
      </c>
      <c r="AM191" s="76">
        <v>79772</v>
      </c>
      <c r="AN191" s="77">
        <v>88435</v>
      </c>
      <c r="AO191" s="78">
        <f>IF(AN191&lt;AM191,100000-AM191+AN191,AN191-AM191)</f>
        <v>8663</v>
      </c>
      <c r="AP191" s="79">
        <f>AO191+AO192</f>
        <v>8663</v>
      </c>
      <c r="AQ191" s="80">
        <f>F191/10*$AQ$4*DAYS360(AM194,AN194)/360</f>
        <v>0</v>
      </c>
      <c r="AR191" s="81" t="e">
        <f>F191/10*AP193*$AR$4</f>
        <v>#REF!</v>
      </c>
    </row>
    <row r="192" spans="1:44" s="82" customFormat="1" ht="12" customHeight="1" x14ac:dyDescent="0.2">
      <c r="A192" s="83"/>
      <c r="B192" s="84"/>
      <c r="C192" s="387"/>
      <c r="D192" s="85"/>
      <c r="E192" s="86"/>
      <c r="F192" s="87"/>
      <c r="G192" s="332"/>
      <c r="H192" s="361"/>
      <c r="I192" s="88"/>
      <c r="J192" s="88"/>
      <c r="K192" s="89"/>
      <c r="L192" s="89"/>
      <c r="M192" s="89"/>
      <c r="N192" s="89"/>
      <c r="O192" s="89"/>
      <c r="P192" s="89"/>
      <c r="Q192" s="89"/>
      <c r="R192" s="89"/>
      <c r="S192" s="89"/>
      <c r="T192" s="89"/>
      <c r="U192" s="89"/>
      <c r="V192" s="89"/>
      <c r="W192" s="89"/>
      <c r="X192" s="89"/>
      <c r="Y192" s="89"/>
      <c r="Z192" s="89"/>
      <c r="AA192" s="89"/>
      <c r="AB192" s="89"/>
      <c r="AC192" s="89"/>
      <c r="AD192" s="89"/>
      <c r="AE192" s="89"/>
      <c r="AF192" s="394"/>
      <c r="AG192" s="8" t="s">
        <v>463</v>
      </c>
      <c r="AH192" s="90"/>
      <c r="AI192" s="422"/>
      <c r="AJ192" s="422"/>
      <c r="AK192" s="411"/>
      <c r="AL192" s="91" t="s">
        <v>425</v>
      </c>
      <c r="AM192" s="91"/>
      <c r="AN192" s="92"/>
      <c r="AO192" s="93">
        <f>IF(AN192&lt;AM192,100000-AM192+AN192,AN192-AM192)</f>
        <v>0</v>
      </c>
      <c r="AP192" s="94" t="e">
        <f>IF(AP193=0,0,AP191/AP193)</f>
        <v>#REF!</v>
      </c>
      <c r="AQ192" s="95"/>
      <c r="AR192" s="96"/>
    </row>
    <row r="193" spans="1:44" s="82" customFormat="1" ht="12" customHeight="1" x14ac:dyDescent="0.2">
      <c r="A193" s="83"/>
      <c r="B193" s="84" t="s">
        <v>142</v>
      </c>
      <c r="C193" s="387"/>
      <c r="D193" s="85"/>
      <c r="E193" s="86"/>
      <c r="F193" s="87"/>
      <c r="G193" s="332"/>
      <c r="H193" s="361"/>
      <c r="I193" s="88"/>
      <c r="J193" s="88"/>
      <c r="K193" s="97"/>
      <c r="L193" s="97"/>
      <c r="M193" s="97"/>
      <c r="N193" s="97"/>
      <c r="O193" s="97"/>
      <c r="P193" s="97"/>
      <c r="Q193" s="97"/>
      <c r="R193" s="97"/>
      <c r="S193" s="97"/>
      <c r="T193" s="97"/>
      <c r="U193" s="97"/>
      <c r="V193" s="97"/>
      <c r="W193" s="97"/>
      <c r="X193" s="97"/>
      <c r="Y193" s="97"/>
      <c r="Z193" s="97"/>
      <c r="AA193" s="97"/>
      <c r="AB193" s="97"/>
      <c r="AC193" s="97"/>
      <c r="AD193" s="97"/>
      <c r="AE193" s="97"/>
      <c r="AF193" s="395"/>
      <c r="AG193" s="8" t="s">
        <v>464</v>
      </c>
      <c r="AH193" s="90"/>
      <c r="AI193" s="425"/>
      <c r="AJ193" s="425"/>
      <c r="AK193" s="411"/>
      <c r="AL193" s="98" t="s">
        <v>461</v>
      </c>
      <c r="AM193" s="98">
        <v>41669</v>
      </c>
      <c r="AN193" s="99">
        <v>42009</v>
      </c>
      <c r="AO193" s="100">
        <f>AN193-AM193</f>
        <v>340</v>
      </c>
      <c r="AP193" s="101" t="e">
        <f>durée_année*(YEAR(AN193)-YEAR(AM193))-INDEX(temps,DAY(AM193),MONTH(AM193))+INDEX(temps,DAY(AN193),MONTH(AN193))</f>
        <v>#REF!</v>
      </c>
      <c r="AQ193" s="95"/>
      <c r="AR193" s="96"/>
    </row>
    <row r="194" spans="1:44" s="82" customFormat="1" ht="12" customHeight="1" x14ac:dyDescent="0.2">
      <c r="A194" s="102"/>
      <c r="B194" s="103"/>
      <c r="C194" s="388"/>
      <c r="D194" s="104"/>
      <c r="E194" s="105"/>
      <c r="F194" s="106"/>
      <c r="G194" s="333"/>
      <c r="H194" s="362"/>
      <c r="I194" s="107"/>
      <c r="J194" s="107"/>
      <c r="K194" s="108"/>
      <c r="L194" s="108"/>
      <c r="M194" s="108"/>
      <c r="N194" s="108"/>
      <c r="O194" s="108"/>
      <c r="P194" s="108"/>
      <c r="Q194" s="108"/>
      <c r="R194" s="108"/>
      <c r="S194" s="108"/>
      <c r="T194" s="108"/>
      <c r="U194" s="108"/>
      <c r="V194" s="108"/>
      <c r="W194" s="108"/>
      <c r="X194" s="108"/>
      <c r="Y194" s="108"/>
      <c r="Z194" s="108"/>
      <c r="AA194" s="108"/>
      <c r="AB194" s="108"/>
      <c r="AC194" s="108"/>
      <c r="AD194" s="108"/>
      <c r="AE194" s="108"/>
      <c r="AF194" s="396"/>
      <c r="AG194" s="109" t="s">
        <v>426</v>
      </c>
      <c r="AH194" s="110"/>
      <c r="AI194" s="424"/>
      <c r="AJ194" s="424"/>
      <c r="AK194" s="411"/>
      <c r="AL194" s="111" t="s">
        <v>9</v>
      </c>
      <c r="AM194" s="111"/>
      <c r="AN194" s="112"/>
      <c r="AO194" s="113">
        <f>AN194-AM194</f>
        <v>0</v>
      </c>
      <c r="AP194" s="114"/>
      <c r="AQ194" s="95"/>
      <c r="AR194" s="96"/>
    </row>
    <row r="195" spans="1:44" s="82" customFormat="1" ht="12" customHeight="1" thickBot="1" x14ac:dyDescent="0.25">
      <c r="A195" s="115"/>
      <c r="B195" s="116"/>
      <c r="C195" s="389"/>
      <c r="D195" s="117"/>
      <c r="E195" s="118"/>
      <c r="F195" s="119"/>
      <c r="G195" s="334"/>
      <c r="H195" s="363"/>
      <c r="I195" s="120"/>
      <c r="J195" s="120"/>
      <c r="K195" s="121"/>
      <c r="L195" s="121"/>
      <c r="M195" s="121"/>
      <c r="N195" s="121"/>
      <c r="O195" s="121"/>
      <c r="P195" s="121"/>
      <c r="Q195" s="121"/>
      <c r="R195" s="121"/>
      <c r="S195" s="121"/>
      <c r="T195" s="121"/>
      <c r="U195" s="121"/>
      <c r="V195" s="121"/>
      <c r="W195" s="121"/>
      <c r="X195" s="121"/>
      <c r="Y195" s="121"/>
      <c r="Z195" s="121"/>
      <c r="AA195" s="121"/>
      <c r="AB195" s="121"/>
      <c r="AC195" s="121"/>
      <c r="AD195" s="121"/>
      <c r="AE195" s="121"/>
      <c r="AF195" s="397"/>
      <c r="AG195" s="122" t="s">
        <v>442</v>
      </c>
      <c r="AH195" s="123"/>
      <c r="AI195" s="426"/>
      <c r="AJ195" s="426"/>
      <c r="AK195" s="412"/>
      <c r="AL195" s="124"/>
      <c r="AM195" s="124"/>
      <c r="AN195" s="125"/>
      <c r="AO195" s="126">
        <f>AN195-AM195</f>
        <v>0</v>
      </c>
      <c r="AP195" s="3"/>
      <c r="AQ195" s="127"/>
      <c r="AR195" s="128"/>
    </row>
    <row r="196" spans="1:44" s="82" customFormat="1" ht="12" customHeight="1" x14ac:dyDescent="0.2">
      <c r="A196" s="68" t="s">
        <v>333</v>
      </c>
      <c r="B196" s="69" t="s">
        <v>180</v>
      </c>
      <c r="C196" s="390">
        <v>1646020242335</v>
      </c>
      <c r="D196" s="70">
        <v>454</v>
      </c>
      <c r="E196" s="71">
        <v>71</v>
      </c>
      <c r="F196" s="71">
        <v>5</v>
      </c>
      <c r="G196" s="327">
        <v>1</v>
      </c>
      <c r="H196" s="360"/>
      <c r="I196" s="383" t="e">
        <f>AP197</f>
        <v>#REF!</v>
      </c>
      <c r="J196" s="392">
        <f>SUMPRODUCT(PUISSANCE,K196:AE196)/1000</f>
        <v>0.51</v>
      </c>
      <c r="K196" s="73">
        <v>0</v>
      </c>
      <c r="L196" s="73">
        <v>0</v>
      </c>
      <c r="M196" s="73">
        <v>0</v>
      </c>
      <c r="N196" s="73">
        <v>0</v>
      </c>
      <c r="O196" s="73">
        <v>0</v>
      </c>
      <c r="P196" s="73">
        <v>0</v>
      </c>
      <c r="Q196" s="73">
        <v>0</v>
      </c>
      <c r="R196" s="73">
        <v>0</v>
      </c>
      <c r="S196" s="73">
        <v>0</v>
      </c>
      <c r="T196" s="73"/>
      <c r="U196" s="73">
        <v>0</v>
      </c>
      <c r="V196" s="73">
        <v>0</v>
      </c>
      <c r="W196" s="73">
        <v>0</v>
      </c>
      <c r="X196" s="73">
        <v>0</v>
      </c>
      <c r="Y196" s="73">
        <v>3</v>
      </c>
      <c r="Z196" s="73">
        <v>0</v>
      </c>
      <c r="AA196" s="73">
        <v>0</v>
      </c>
      <c r="AB196" s="73">
        <v>0</v>
      </c>
      <c r="AC196" s="73">
        <v>0</v>
      </c>
      <c r="AD196" s="73">
        <v>0</v>
      </c>
      <c r="AE196" s="73">
        <v>0</v>
      </c>
      <c r="AF196" s="393"/>
      <c r="AG196" s="74" t="s">
        <v>462</v>
      </c>
      <c r="AH196" s="75"/>
      <c r="AI196" s="422"/>
      <c r="AJ196" s="422"/>
      <c r="AK196" s="410"/>
      <c r="AL196" s="76" t="s">
        <v>424</v>
      </c>
      <c r="AM196" s="76">
        <v>49089</v>
      </c>
      <c r="AN196" s="77">
        <v>51116</v>
      </c>
      <c r="AO196" s="78">
        <f>IF(AN196&lt;AM196,100000-AM196+AN196,AN196-AM196)</f>
        <v>2027</v>
      </c>
      <c r="AP196" s="79">
        <f>AO196+AO197</f>
        <v>2027</v>
      </c>
      <c r="AQ196" s="80">
        <f>F196/10*$AQ$4*DAYS360(AM199,AN199)/360</f>
        <v>0</v>
      </c>
      <c r="AR196" s="81" t="e">
        <f>F196/10*AP198*$AR$4</f>
        <v>#REF!</v>
      </c>
    </row>
    <row r="197" spans="1:44" s="82" customFormat="1" ht="12" customHeight="1" x14ac:dyDescent="0.2">
      <c r="A197" s="83"/>
      <c r="B197" s="84" t="s">
        <v>182</v>
      </c>
      <c r="C197" s="387"/>
      <c r="D197" s="85"/>
      <c r="E197" s="86"/>
      <c r="F197" s="87"/>
      <c r="G197" s="332"/>
      <c r="H197" s="361"/>
      <c r="I197" s="88"/>
      <c r="J197" s="88"/>
      <c r="K197" s="89"/>
      <c r="L197" s="89"/>
      <c r="M197" s="89"/>
      <c r="N197" s="89"/>
      <c r="O197" s="89"/>
      <c r="P197" s="89"/>
      <c r="Q197" s="89"/>
      <c r="R197" s="89"/>
      <c r="S197" s="89"/>
      <c r="T197" s="89"/>
      <c r="U197" s="89"/>
      <c r="V197" s="89"/>
      <c r="W197" s="89"/>
      <c r="X197" s="89"/>
      <c r="Y197" s="89"/>
      <c r="Z197" s="89"/>
      <c r="AA197" s="89"/>
      <c r="AB197" s="89"/>
      <c r="AC197" s="89"/>
      <c r="AD197" s="89"/>
      <c r="AE197" s="89"/>
      <c r="AF197" s="394"/>
      <c r="AG197" s="8" t="s">
        <v>463</v>
      </c>
      <c r="AH197" s="90"/>
      <c r="AI197" s="422"/>
      <c r="AJ197" s="422"/>
      <c r="AK197" s="411"/>
      <c r="AL197" s="91" t="s">
        <v>425</v>
      </c>
      <c r="AM197" s="91"/>
      <c r="AN197" s="92"/>
      <c r="AO197" s="93">
        <f>IF(AN197&lt;AM197,100000-AM197+AN197,AN197-AM197)</f>
        <v>0</v>
      </c>
      <c r="AP197" s="94" t="e">
        <f>IF(AP198=0,0,AP196/AP198)</f>
        <v>#REF!</v>
      </c>
      <c r="AQ197" s="95"/>
      <c r="AR197" s="96"/>
    </row>
    <row r="198" spans="1:44" s="82" customFormat="1" ht="12" customHeight="1" x14ac:dyDescent="0.2">
      <c r="A198" s="83"/>
      <c r="B198" s="84" t="s">
        <v>73</v>
      </c>
      <c r="C198" s="387"/>
      <c r="D198" s="85"/>
      <c r="E198" s="86"/>
      <c r="F198" s="87"/>
      <c r="G198" s="332"/>
      <c r="H198" s="361"/>
      <c r="I198" s="88"/>
      <c r="J198" s="88"/>
      <c r="K198" s="97"/>
      <c r="L198" s="97"/>
      <c r="M198" s="97"/>
      <c r="N198" s="97"/>
      <c r="O198" s="97"/>
      <c r="P198" s="97"/>
      <c r="Q198" s="97"/>
      <c r="R198" s="97"/>
      <c r="S198" s="97"/>
      <c r="T198" s="97"/>
      <c r="U198" s="97"/>
      <c r="V198" s="97"/>
      <c r="W198" s="97"/>
      <c r="X198" s="97"/>
      <c r="Y198" s="97"/>
      <c r="Z198" s="97"/>
      <c r="AA198" s="97"/>
      <c r="AB198" s="97"/>
      <c r="AC198" s="97"/>
      <c r="AD198" s="97"/>
      <c r="AE198" s="97"/>
      <c r="AF198" s="395"/>
      <c r="AG198" s="8" t="s">
        <v>464</v>
      </c>
      <c r="AH198" s="90"/>
      <c r="AI198" s="425"/>
      <c r="AJ198" s="425"/>
      <c r="AK198" s="411"/>
      <c r="AL198" s="98" t="s">
        <v>461</v>
      </c>
      <c r="AM198" s="98">
        <v>41668</v>
      </c>
      <c r="AN198" s="99">
        <v>42009</v>
      </c>
      <c r="AO198" s="100">
        <f>AN198-AM198</f>
        <v>341</v>
      </c>
      <c r="AP198" s="101" t="e">
        <f>durée_année*(YEAR(AN198)-YEAR(AM198))-INDEX(temps,DAY(AM198),MONTH(AM198))+INDEX(temps,DAY(AN198),MONTH(AN198))</f>
        <v>#REF!</v>
      </c>
      <c r="AQ198" s="95"/>
      <c r="AR198" s="96"/>
    </row>
    <row r="199" spans="1:44" s="82" customFormat="1" ht="12" customHeight="1" x14ac:dyDescent="0.2">
      <c r="A199" s="102"/>
      <c r="B199" s="103"/>
      <c r="C199" s="388"/>
      <c r="D199" s="104"/>
      <c r="E199" s="105"/>
      <c r="F199" s="106"/>
      <c r="G199" s="333"/>
      <c r="H199" s="362"/>
      <c r="I199" s="107"/>
      <c r="J199" s="107"/>
      <c r="K199" s="108"/>
      <c r="L199" s="108"/>
      <c r="M199" s="108"/>
      <c r="N199" s="108"/>
      <c r="O199" s="108"/>
      <c r="P199" s="108"/>
      <c r="Q199" s="108"/>
      <c r="R199" s="108"/>
      <c r="S199" s="108"/>
      <c r="T199" s="108"/>
      <c r="U199" s="108"/>
      <c r="V199" s="108"/>
      <c r="W199" s="108"/>
      <c r="X199" s="108"/>
      <c r="Y199" s="108"/>
      <c r="Z199" s="108"/>
      <c r="AA199" s="108"/>
      <c r="AB199" s="108"/>
      <c r="AC199" s="108"/>
      <c r="AD199" s="108"/>
      <c r="AE199" s="108"/>
      <c r="AF199" s="396"/>
      <c r="AG199" s="109" t="s">
        <v>426</v>
      </c>
      <c r="AH199" s="110"/>
      <c r="AI199" s="424"/>
      <c r="AJ199" s="424"/>
      <c r="AK199" s="411"/>
      <c r="AL199" s="111" t="s">
        <v>9</v>
      </c>
      <c r="AM199" s="111"/>
      <c r="AN199" s="112"/>
      <c r="AO199" s="113">
        <f>AN199-AM199</f>
        <v>0</v>
      </c>
      <c r="AP199" s="114"/>
      <c r="AQ199" s="95"/>
      <c r="AR199" s="96"/>
    </row>
    <row r="200" spans="1:44" s="82" customFormat="1" ht="12" customHeight="1" thickBot="1" x14ac:dyDescent="0.25">
      <c r="A200" s="83"/>
      <c r="B200" s="84"/>
      <c r="C200" s="389"/>
      <c r="D200" s="85"/>
      <c r="E200" s="86"/>
      <c r="F200" s="87"/>
      <c r="G200" s="332"/>
      <c r="H200" s="361"/>
      <c r="I200" s="120"/>
      <c r="J200" s="88"/>
      <c r="K200" s="97"/>
      <c r="L200" s="97"/>
      <c r="M200" s="97"/>
      <c r="N200" s="97"/>
      <c r="O200" s="97"/>
      <c r="P200" s="97"/>
      <c r="Q200" s="97"/>
      <c r="R200" s="97"/>
      <c r="S200" s="97"/>
      <c r="T200" s="97"/>
      <c r="U200" s="97"/>
      <c r="V200" s="97"/>
      <c r="W200" s="97"/>
      <c r="X200" s="97"/>
      <c r="Y200" s="97"/>
      <c r="Z200" s="97"/>
      <c r="AA200" s="97"/>
      <c r="AB200" s="97"/>
      <c r="AC200" s="97"/>
      <c r="AD200" s="97"/>
      <c r="AE200" s="97"/>
      <c r="AF200" s="395"/>
      <c r="AG200" s="8" t="s">
        <v>442</v>
      </c>
      <c r="AH200" s="90"/>
      <c r="AI200" s="426"/>
      <c r="AJ200" s="426"/>
      <c r="AK200" s="412"/>
      <c r="AL200" s="124"/>
      <c r="AM200" s="124"/>
      <c r="AN200" s="125"/>
      <c r="AO200" s="126">
        <f>AN200-AM200</f>
        <v>0</v>
      </c>
      <c r="AP200" s="3"/>
      <c r="AQ200" s="127"/>
      <c r="AR200" s="128"/>
    </row>
    <row r="201" spans="1:44" s="130" customFormat="1" ht="12" customHeight="1" thickTop="1" x14ac:dyDescent="0.2">
      <c r="A201" s="68" t="s">
        <v>482</v>
      </c>
      <c r="B201" s="69" t="s">
        <v>433</v>
      </c>
      <c r="C201" s="390">
        <v>1613748148494</v>
      </c>
      <c r="D201" s="177">
        <v>455</v>
      </c>
      <c r="E201" s="178">
        <v>86</v>
      </c>
      <c r="F201" s="71">
        <v>30</v>
      </c>
      <c r="G201" s="339">
        <v>1</v>
      </c>
      <c r="H201" s="368"/>
      <c r="I201" s="383" t="e">
        <f>AP202</f>
        <v>#REF!</v>
      </c>
      <c r="J201" s="392">
        <f>SUMPRODUCT(PUISSANCE,K201:AE201)/1000</f>
        <v>3.4</v>
      </c>
      <c r="K201" s="179"/>
      <c r="L201" s="179"/>
      <c r="M201" s="179"/>
      <c r="N201" s="179"/>
      <c r="O201" s="179"/>
      <c r="P201" s="179"/>
      <c r="Q201" s="179"/>
      <c r="R201" s="179">
        <v>20</v>
      </c>
      <c r="S201" s="179"/>
      <c r="T201" s="179"/>
      <c r="U201" s="179"/>
      <c r="V201" s="179"/>
      <c r="W201" s="179"/>
      <c r="X201" s="179"/>
      <c r="Y201" s="179"/>
      <c r="Z201" s="179"/>
      <c r="AA201" s="179"/>
      <c r="AB201" s="179"/>
      <c r="AC201" s="179"/>
      <c r="AD201" s="179"/>
      <c r="AE201" s="179"/>
      <c r="AF201" s="399"/>
      <c r="AG201" s="74" t="s">
        <v>462</v>
      </c>
      <c r="AH201" s="75"/>
      <c r="AI201" s="422"/>
      <c r="AJ201" s="422"/>
      <c r="AK201" s="415"/>
      <c r="AL201" s="77" t="s">
        <v>424</v>
      </c>
      <c r="AM201" s="76">
        <v>12566</v>
      </c>
      <c r="AN201" s="77">
        <v>68720</v>
      </c>
      <c r="AO201" s="78">
        <f>IF(AN201&lt;AM201,100000-AM201+AN201,AN201-AM201)</f>
        <v>56154</v>
      </c>
      <c r="AP201" s="79">
        <f>AO201+AO202</f>
        <v>56154</v>
      </c>
      <c r="AQ201" s="80">
        <f>F201/10*$AQ$4*DAYS360(AM204,AN204)/360</f>
        <v>0</v>
      </c>
      <c r="AR201" s="81" t="e">
        <f>F201/10*AP203*$AR$4</f>
        <v>#REF!</v>
      </c>
    </row>
    <row r="202" spans="1:44" s="82" customFormat="1" ht="12" customHeight="1" x14ac:dyDescent="0.2">
      <c r="A202" s="83"/>
      <c r="B202" s="84"/>
      <c r="C202" s="387"/>
      <c r="D202" s="180"/>
      <c r="E202" s="181"/>
      <c r="F202" s="87"/>
      <c r="G202" s="340"/>
      <c r="H202" s="369"/>
      <c r="I202" s="88"/>
      <c r="J202" s="88"/>
      <c r="K202" s="97"/>
      <c r="L202" s="97"/>
      <c r="M202" s="97"/>
      <c r="N202" s="97"/>
      <c r="O202" s="97"/>
      <c r="P202" s="97"/>
      <c r="Q202" s="97"/>
      <c r="R202" s="97"/>
      <c r="S202" s="97"/>
      <c r="T202" s="97"/>
      <c r="U202" s="97"/>
      <c r="V202" s="97"/>
      <c r="W202" s="97"/>
      <c r="X202" s="97"/>
      <c r="Y202" s="97"/>
      <c r="Z202" s="97"/>
      <c r="AA202" s="97"/>
      <c r="AB202" s="97"/>
      <c r="AC202" s="97"/>
      <c r="AD202" s="97"/>
      <c r="AE202" s="97"/>
      <c r="AF202" s="395"/>
      <c r="AG202" s="8" t="s">
        <v>463</v>
      </c>
      <c r="AH202" s="90"/>
      <c r="AI202" s="425"/>
      <c r="AJ202" s="425"/>
      <c r="AK202" s="413"/>
      <c r="AL202" s="92" t="s">
        <v>425</v>
      </c>
      <c r="AM202" s="91"/>
      <c r="AN202" s="92"/>
      <c r="AO202" s="93">
        <f>IF(AN202&lt;AM202,100000-AM202+AN202,AN202-AM202)</f>
        <v>0</v>
      </c>
      <c r="AP202" s="94" t="e">
        <f>IF(AP203=0,0,AP201/AP203)</f>
        <v>#REF!</v>
      </c>
      <c r="AQ202" s="95"/>
      <c r="AR202" s="96"/>
    </row>
    <row r="203" spans="1:44" s="82" customFormat="1" ht="12" customHeight="1" x14ac:dyDescent="0.2">
      <c r="A203" s="83"/>
      <c r="B203" s="84"/>
      <c r="C203" s="387"/>
      <c r="D203" s="180"/>
      <c r="E203" s="181"/>
      <c r="F203" s="87"/>
      <c r="G203" s="340"/>
      <c r="H203" s="369"/>
      <c r="I203" s="88"/>
      <c r="J203" s="88"/>
      <c r="K203" s="97"/>
      <c r="L203" s="97"/>
      <c r="M203" s="97"/>
      <c r="N203" s="97"/>
      <c r="O203" s="97"/>
      <c r="P203" s="97"/>
      <c r="Q203" s="97"/>
      <c r="R203" s="97"/>
      <c r="S203" s="97"/>
      <c r="T203" s="97"/>
      <c r="U203" s="97"/>
      <c r="V203" s="97"/>
      <c r="W203" s="97"/>
      <c r="X203" s="97"/>
      <c r="Y203" s="97"/>
      <c r="Z203" s="97"/>
      <c r="AA203" s="97"/>
      <c r="AB203" s="97"/>
      <c r="AC203" s="97"/>
      <c r="AD203" s="97"/>
      <c r="AE203" s="97"/>
      <c r="AF203" s="395"/>
      <c r="AG203" s="8" t="s">
        <v>464</v>
      </c>
      <c r="AH203" s="90"/>
      <c r="AI203" s="425"/>
      <c r="AJ203" s="425"/>
      <c r="AK203" s="413"/>
      <c r="AL203" s="98" t="s">
        <v>461</v>
      </c>
      <c r="AM203" s="98">
        <v>41669</v>
      </c>
      <c r="AN203" s="99">
        <v>42012</v>
      </c>
      <c r="AO203" s="100">
        <f>AN203-AM203</f>
        <v>343</v>
      </c>
      <c r="AP203" s="101" t="e">
        <f>durée_année*(YEAR(AN203)-YEAR(AM203))-INDEX(temps,DAY(AM203),MONTH(AM203))+INDEX(temps,DAY(AN203),MONTH(AN203))</f>
        <v>#REF!</v>
      </c>
      <c r="AQ203" s="95"/>
      <c r="AR203" s="96"/>
    </row>
    <row r="204" spans="1:44" s="82" customFormat="1" ht="12" customHeight="1" x14ac:dyDescent="0.2">
      <c r="A204" s="83"/>
      <c r="B204" s="84"/>
      <c r="C204" s="388"/>
      <c r="D204" s="183"/>
      <c r="E204" s="184"/>
      <c r="F204" s="106"/>
      <c r="G204" s="341"/>
      <c r="H204" s="370"/>
      <c r="I204" s="107"/>
      <c r="J204" s="107"/>
      <c r="K204" s="97"/>
      <c r="L204" s="97"/>
      <c r="M204" s="97"/>
      <c r="N204" s="97"/>
      <c r="O204" s="97"/>
      <c r="P204" s="97"/>
      <c r="Q204" s="97"/>
      <c r="R204" s="97"/>
      <c r="S204" s="97"/>
      <c r="T204" s="97"/>
      <c r="U204" s="97"/>
      <c r="V204" s="97"/>
      <c r="W204" s="97"/>
      <c r="X204" s="97"/>
      <c r="Y204" s="97"/>
      <c r="Z204" s="97"/>
      <c r="AA204" s="97"/>
      <c r="AB204" s="97"/>
      <c r="AC204" s="97"/>
      <c r="AD204" s="97"/>
      <c r="AE204" s="97"/>
      <c r="AF204" s="395"/>
      <c r="AG204" s="8" t="s">
        <v>426</v>
      </c>
      <c r="AH204" s="90"/>
      <c r="AI204" s="424"/>
      <c r="AJ204" s="424"/>
      <c r="AK204" s="413"/>
      <c r="AL204" s="111" t="s">
        <v>9</v>
      </c>
      <c r="AM204" s="111"/>
      <c r="AN204" s="112"/>
      <c r="AO204" s="113">
        <f>AN204-AM204</f>
        <v>0</v>
      </c>
      <c r="AP204" s="1"/>
      <c r="AQ204" s="95"/>
      <c r="AR204" s="96"/>
    </row>
    <row r="205" spans="1:44" s="82" customFormat="1" ht="12" customHeight="1" thickBot="1" x14ac:dyDescent="0.25">
      <c r="A205" s="164"/>
      <c r="B205" s="138"/>
      <c r="C205" s="389"/>
      <c r="D205" s="165"/>
      <c r="E205" s="166"/>
      <c r="F205" s="167"/>
      <c r="G205" s="338"/>
      <c r="H205" s="367"/>
      <c r="I205" s="120"/>
      <c r="J205" s="168"/>
      <c r="K205" s="142"/>
      <c r="L205" s="142"/>
      <c r="M205" s="142"/>
      <c r="N205" s="142"/>
      <c r="O205" s="142"/>
      <c r="P205" s="142"/>
      <c r="Q205" s="142"/>
      <c r="R205" s="142"/>
      <c r="S205" s="142"/>
      <c r="T205" s="142"/>
      <c r="U205" s="142"/>
      <c r="V205" s="142"/>
      <c r="W205" s="142"/>
      <c r="X205" s="142"/>
      <c r="Y205" s="142"/>
      <c r="Z205" s="142"/>
      <c r="AA205" s="142"/>
      <c r="AB205" s="142"/>
      <c r="AC205" s="142"/>
      <c r="AD205" s="142"/>
      <c r="AE205" s="142"/>
      <c r="AF205" s="398"/>
      <c r="AG205" s="143" t="s">
        <v>442</v>
      </c>
      <c r="AH205" s="144"/>
      <c r="AI205" s="426"/>
      <c r="AJ205" s="426"/>
      <c r="AK205" s="416"/>
      <c r="AL205" s="124"/>
      <c r="AM205" s="124"/>
      <c r="AN205" s="125"/>
      <c r="AO205" s="145">
        <f>AN205-AM205</f>
        <v>0</v>
      </c>
      <c r="AP205" s="2"/>
      <c r="AQ205" s="127"/>
      <c r="AR205" s="128"/>
    </row>
    <row r="206" spans="1:44" s="82" customFormat="1" ht="12" customHeight="1" x14ac:dyDescent="0.2">
      <c r="A206" s="68" t="s">
        <v>412</v>
      </c>
      <c r="B206" s="69" t="s">
        <v>258</v>
      </c>
      <c r="C206" s="390">
        <v>1611577379755</v>
      </c>
      <c r="D206" s="70">
        <v>456</v>
      </c>
      <c r="E206" s="71">
        <v>94</v>
      </c>
      <c r="F206" s="71">
        <v>111</v>
      </c>
      <c r="G206" s="327">
        <v>1</v>
      </c>
      <c r="H206" s="360"/>
      <c r="I206" s="383" t="e">
        <f>AP207</f>
        <v>#REF!</v>
      </c>
      <c r="J206" s="392">
        <f>SUMPRODUCT(PUISSANCE,K206:AE206)/1000</f>
        <v>4.4880000000000004</v>
      </c>
      <c r="K206" s="73">
        <v>0</v>
      </c>
      <c r="L206" s="73">
        <v>0</v>
      </c>
      <c r="M206" s="73">
        <v>0</v>
      </c>
      <c r="N206" s="73">
        <v>0</v>
      </c>
      <c r="O206" s="73">
        <v>0</v>
      </c>
      <c r="P206" s="73">
        <v>0</v>
      </c>
      <c r="Q206" s="73">
        <v>2</v>
      </c>
      <c r="R206" s="73">
        <v>0</v>
      </c>
      <c r="S206" s="73">
        <v>0</v>
      </c>
      <c r="T206" s="73"/>
      <c r="U206" s="73">
        <v>0</v>
      </c>
      <c r="V206" s="73">
        <v>0</v>
      </c>
      <c r="W206" s="73">
        <v>0</v>
      </c>
      <c r="X206" s="73">
        <v>15</v>
      </c>
      <c r="Y206" s="73">
        <v>15</v>
      </c>
      <c r="Z206" s="73">
        <v>0</v>
      </c>
      <c r="AA206" s="73">
        <v>0</v>
      </c>
      <c r="AB206" s="73">
        <v>0</v>
      </c>
      <c r="AC206" s="73">
        <v>0</v>
      </c>
      <c r="AD206" s="73">
        <v>0</v>
      </c>
      <c r="AE206" s="73">
        <v>0</v>
      </c>
      <c r="AF206" s="393"/>
      <c r="AG206" s="74" t="s">
        <v>462</v>
      </c>
      <c r="AH206" s="75"/>
      <c r="AI206" s="422"/>
      <c r="AJ206" s="422"/>
      <c r="AK206" s="410"/>
      <c r="AL206" s="76" t="s">
        <v>424</v>
      </c>
      <c r="AM206" s="76">
        <v>63170</v>
      </c>
      <c r="AN206" s="77">
        <v>67637</v>
      </c>
      <c r="AO206" s="78">
        <f>IF(AN206&lt;AM206,100000-AM206+AN206,AN206-AM206)</f>
        <v>4467</v>
      </c>
      <c r="AP206" s="79">
        <f>AO206+AO207</f>
        <v>4467</v>
      </c>
      <c r="AQ206" s="80">
        <f>F206/10*$AQ$4*DAYS360(AM209,AN209)/360</f>
        <v>0</v>
      </c>
      <c r="AR206" s="81" t="e">
        <f>F206/10*AP208*$AR$4</f>
        <v>#REF!</v>
      </c>
    </row>
    <row r="207" spans="1:44" s="82" customFormat="1" ht="12" customHeight="1" x14ac:dyDescent="0.2">
      <c r="A207" s="83"/>
      <c r="B207" s="84" t="s">
        <v>41</v>
      </c>
      <c r="C207" s="387"/>
      <c r="D207" s="85"/>
      <c r="E207" s="86"/>
      <c r="F207" s="87"/>
      <c r="G207" s="332"/>
      <c r="H207" s="361"/>
      <c r="I207" s="88"/>
      <c r="J207" s="88"/>
      <c r="K207" s="89"/>
      <c r="L207" s="89"/>
      <c r="M207" s="89"/>
      <c r="N207" s="89"/>
      <c r="O207" s="89"/>
      <c r="P207" s="89"/>
      <c r="Q207" s="89"/>
      <c r="R207" s="89"/>
      <c r="S207" s="89"/>
      <c r="T207" s="89"/>
      <c r="U207" s="89"/>
      <c r="V207" s="89"/>
      <c r="W207" s="89"/>
      <c r="X207" s="89"/>
      <c r="Y207" s="89"/>
      <c r="Z207" s="89"/>
      <c r="AA207" s="89"/>
      <c r="AB207" s="89"/>
      <c r="AC207" s="89"/>
      <c r="AD207" s="89"/>
      <c r="AE207" s="89"/>
      <c r="AF207" s="394"/>
      <c r="AG207" s="8" t="s">
        <v>463</v>
      </c>
      <c r="AH207" s="90"/>
      <c r="AI207" s="422"/>
      <c r="AJ207" s="422"/>
      <c r="AK207" s="411"/>
      <c r="AL207" s="91" t="s">
        <v>425</v>
      </c>
      <c r="AM207" s="91"/>
      <c r="AN207" s="92"/>
      <c r="AO207" s="93">
        <f>IF(AN207&lt;AM207,100000-AM207+AN207,AN207-AM207)</f>
        <v>0</v>
      </c>
      <c r="AP207" s="94" t="e">
        <f>IF(AP208=0,0,AP206/AP208)</f>
        <v>#REF!</v>
      </c>
      <c r="AQ207" s="95"/>
      <c r="AR207" s="96"/>
    </row>
    <row r="208" spans="1:44" s="82" customFormat="1" ht="12" customHeight="1" x14ac:dyDescent="0.2">
      <c r="A208" s="83"/>
      <c r="B208" s="84" t="s">
        <v>42</v>
      </c>
      <c r="C208" s="387"/>
      <c r="D208" s="85"/>
      <c r="E208" s="86"/>
      <c r="F208" s="87"/>
      <c r="G208" s="332"/>
      <c r="H208" s="361"/>
      <c r="I208" s="88"/>
      <c r="J208" s="88"/>
      <c r="K208" s="97"/>
      <c r="L208" s="97"/>
      <c r="M208" s="97"/>
      <c r="N208" s="97"/>
      <c r="O208" s="97"/>
      <c r="P208" s="97"/>
      <c r="Q208" s="97"/>
      <c r="R208" s="97"/>
      <c r="S208" s="97"/>
      <c r="T208" s="97"/>
      <c r="U208" s="97"/>
      <c r="V208" s="97"/>
      <c r="W208" s="97"/>
      <c r="X208" s="97"/>
      <c r="Y208" s="97"/>
      <c r="Z208" s="97"/>
      <c r="AA208" s="97"/>
      <c r="AB208" s="97"/>
      <c r="AC208" s="97"/>
      <c r="AD208" s="97"/>
      <c r="AE208" s="97"/>
      <c r="AF208" s="395"/>
      <c r="AG208" s="8" t="s">
        <v>464</v>
      </c>
      <c r="AH208" s="90"/>
      <c r="AI208" s="425"/>
      <c r="AJ208" s="425"/>
      <c r="AK208" s="411"/>
      <c r="AL208" s="98" t="s">
        <v>461</v>
      </c>
      <c r="AM208" s="98">
        <v>41647</v>
      </c>
      <c r="AN208" s="99">
        <v>42009</v>
      </c>
      <c r="AO208" s="100">
        <f>AN208-AM208</f>
        <v>362</v>
      </c>
      <c r="AP208" s="101" t="e">
        <f>durée_année*(YEAR(AN208)-YEAR(AM208))-INDEX(temps,DAY(AM208),MONTH(AM208))+INDEX(temps,DAY(AN208),MONTH(AN208))</f>
        <v>#REF!</v>
      </c>
      <c r="AQ208" s="95"/>
      <c r="AR208" s="96"/>
    </row>
    <row r="209" spans="1:44" s="82" customFormat="1" ht="12" customHeight="1" x14ac:dyDescent="0.2">
      <c r="A209" s="102"/>
      <c r="B209" s="103"/>
      <c r="C209" s="388"/>
      <c r="D209" s="104"/>
      <c r="E209" s="105"/>
      <c r="F209" s="106"/>
      <c r="G209" s="333"/>
      <c r="H209" s="362"/>
      <c r="I209" s="107"/>
      <c r="J209" s="107"/>
      <c r="K209" s="108"/>
      <c r="L209" s="108"/>
      <c r="M209" s="108"/>
      <c r="N209" s="108"/>
      <c r="O209" s="108"/>
      <c r="P209" s="108"/>
      <c r="Q209" s="108"/>
      <c r="R209" s="108"/>
      <c r="S209" s="108"/>
      <c r="T209" s="108"/>
      <c r="U209" s="108"/>
      <c r="V209" s="108"/>
      <c r="W209" s="108"/>
      <c r="X209" s="108"/>
      <c r="Y209" s="108"/>
      <c r="Z209" s="108"/>
      <c r="AA209" s="108"/>
      <c r="AB209" s="108"/>
      <c r="AC209" s="108"/>
      <c r="AD209" s="108"/>
      <c r="AE209" s="108"/>
      <c r="AF209" s="396"/>
      <c r="AG209" s="109" t="s">
        <v>426</v>
      </c>
      <c r="AH209" s="110"/>
      <c r="AI209" s="424"/>
      <c r="AJ209" s="424"/>
      <c r="AK209" s="411"/>
      <c r="AL209" s="111" t="s">
        <v>9</v>
      </c>
      <c r="AM209" s="111"/>
      <c r="AN209" s="112"/>
      <c r="AO209" s="113">
        <f>AN209-AM209</f>
        <v>0</v>
      </c>
      <c r="AP209" s="114"/>
      <c r="AQ209" s="95"/>
      <c r="AR209" s="96"/>
    </row>
    <row r="210" spans="1:44" s="82" customFormat="1" ht="12" customHeight="1" thickBot="1" x14ac:dyDescent="0.25">
      <c r="A210" s="115"/>
      <c r="B210" s="116"/>
      <c r="C210" s="389"/>
      <c r="D210" s="117"/>
      <c r="E210" s="118"/>
      <c r="F210" s="119"/>
      <c r="G210" s="334"/>
      <c r="H210" s="363"/>
      <c r="I210" s="120"/>
      <c r="J210" s="120"/>
      <c r="K210" s="121"/>
      <c r="L210" s="121"/>
      <c r="M210" s="121"/>
      <c r="N210" s="121"/>
      <c r="O210" s="121"/>
      <c r="P210" s="121"/>
      <c r="Q210" s="121"/>
      <c r="R210" s="121"/>
      <c r="S210" s="121"/>
      <c r="T210" s="121"/>
      <c r="U210" s="121"/>
      <c r="V210" s="121"/>
      <c r="W210" s="121"/>
      <c r="X210" s="121"/>
      <c r="Y210" s="121"/>
      <c r="Z210" s="121"/>
      <c r="AA210" s="121"/>
      <c r="AB210" s="121"/>
      <c r="AC210" s="121"/>
      <c r="AD210" s="121"/>
      <c r="AE210" s="121"/>
      <c r="AF210" s="397"/>
      <c r="AG210" s="122" t="s">
        <v>442</v>
      </c>
      <c r="AH210" s="123"/>
      <c r="AI210" s="426"/>
      <c r="AJ210" s="426"/>
      <c r="AK210" s="412"/>
      <c r="AL210" s="124"/>
      <c r="AM210" s="124"/>
      <c r="AN210" s="125"/>
      <c r="AO210" s="126">
        <f>AN210-AM210</f>
        <v>0</v>
      </c>
      <c r="AP210" s="3"/>
      <c r="AQ210" s="127"/>
      <c r="AR210" s="128"/>
    </row>
    <row r="211" spans="1:44" s="82" customFormat="1" ht="12" customHeight="1" x14ac:dyDescent="0.2">
      <c r="A211" s="68" t="s">
        <v>392</v>
      </c>
      <c r="B211" s="69" t="s">
        <v>287</v>
      </c>
      <c r="C211" s="390">
        <v>1629956561784</v>
      </c>
      <c r="D211" s="70">
        <v>460</v>
      </c>
      <c r="E211" s="71">
        <v>71</v>
      </c>
      <c r="F211" s="71">
        <v>53</v>
      </c>
      <c r="G211" s="327">
        <v>1</v>
      </c>
      <c r="H211" s="360"/>
      <c r="I211" s="383" t="e">
        <f>AP212</f>
        <v>#REF!</v>
      </c>
      <c r="J211" s="392">
        <f>SUMPRODUCT(PUISSANCE,K211:AE211)/1000</f>
        <v>8.66</v>
      </c>
      <c r="K211" s="73">
        <v>0</v>
      </c>
      <c r="L211" s="73">
        <v>0</v>
      </c>
      <c r="M211" s="73">
        <v>0</v>
      </c>
      <c r="N211" s="73">
        <v>0</v>
      </c>
      <c r="O211" s="73">
        <v>0</v>
      </c>
      <c r="P211" s="73">
        <v>0</v>
      </c>
      <c r="Q211" s="73">
        <v>0</v>
      </c>
      <c r="R211" s="73">
        <v>0</v>
      </c>
      <c r="S211" s="73">
        <v>0</v>
      </c>
      <c r="T211" s="73"/>
      <c r="U211" s="73">
        <v>6</v>
      </c>
      <c r="V211" s="73">
        <v>0</v>
      </c>
      <c r="W211" s="73">
        <v>0</v>
      </c>
      <c r="X211" s="73">
        <v>0</v>
      </c>
      <c r="Y211" s="73">
        <v>18</v>
      </c>
      <c r="Z211" s="73">
        <v>8</v>
      </c>
      <c r="AA211" s="73">
        <v>6</v>
      </c>
      <c r="AB211" s="73">
        <v>0</v>
      </c>
      <c r="AC211" s="73">
        <v>0</v>
      </c>
      <c r="AD211" s="73">
        <v>6</v>
      </c>
      <c r="AE211" s="73">
        <v>0</v>
      </c>
      <c r="AF211" s="393"/>
      <c r="AG211" s="74" t="s">
        <v>462</v>
      </c>
      <c r="AH211" s="75"/>
      <c r="AI211" s="422"/>
      <c r="AJ211" s="422"/>
      <c r="AK211" s="410"/>
      <c r="AL211" s="76" t="s">
        <v>424</v>
      </c>
      <c r="AM211" s="76">
        <v>12833</v>
      </c>
      <c r="AN211" s="77">
        <v>52291</v>
      </c>
      <c r="AO211" s="78">
        <f>IF(AN211&lt;AM211,100000-AM211+AN211,AN211-AM211)</f>
        <v>39458</v>
      </c>
      <c r="AP211" s="79">
        <f>AO211+AO212</f>
        <v>39458</v>
      </c>
      <c r="AQ211" s="80">
        <f>F211/10*$AQ$4*DAYS360(AM214,AN214)/360</f>
        <v>0</v>
      </c>
      <c r="AR211" s="81" t="e">
        <f>F211/10*AP213*$AR$4</f>
        <v>#REF!</v>
      </c>
    </row>
    <row r="212" spans="1:44" s="82" customFormat="1" ht="12" customHeight="1" x14ac:dyDescent="0.2">
      <c r="A212" s="83"/>
      <c r="B212" s="84" t="s">
        <v>14</v>
      </c>
      <c r="C212" s="387"/>
      <c r="D212" s="85"/>
      <c r="E212" s="86"/>
      <c r="F212" s="87"/>
      <c r="G212" s="332"/>
      <c r="H212" s="361"/>
      <c r="I212" s="88"/>
      <c r="J212" s="88"/>
      <c r="K212" s="89"/>
      <c r="L212" s="89"/>
      <c r="M212" s="89"/>
      <c r="N212" s="89"/>
      <c r="O212" s="89"/>
      <c r="P212" s="89"/>
      <c r="Q212" s="89"/>
      <c r="R212" s="89"/>
      <c r="S212" s="89"/>
      <c r="T212" s="89"/>
      <c r="U212" s="89"/>
      <c r="V212" s="89"/>
      <c r="W212" s="89"/>
      <c r="X212" s="89"/>
      <c r="Y212" s="89"/>
      <c r="Z212" s="89"/>
      <c r="AA212" s="89"/>
      <c r="AB212" s="89"/>
      <c r="AC212" s="89"/>
      <c r="AD212" s="89"/>
      <c r="AE212" s="89"/>
      <c r="AF212" s="394"/>
      <c r="AG212" s="8" t="s">
        <v>463</v>
      </c>
      <c r="AH212" s="90"/>
      <c r="AI212" s="422"/>
      <c r="AJ212" s="422"/>
      <c r="AK212" s="411"/>
      <c r="AL212" s="91" t="s">
        <v>425</v>
      </c>
      <c r="AM212" s="91"/>
      <c r="AN212" s="92"/>
      <c r="AO212" s="93">
        <f>IF(AN212&lt;AM212,100000-AM212+AN212,AN212-AM212)</f>
        <v>0</v>
      </c>
      <c r="AP212" s="94" t="e">
        <f>IF(AP213=0,0,AP211/AP213)</f>
        <v>#REF!</v>
      </c>
      <c r="AQ212" s="95"/>
      <c r="AR212" s="96"/>
    </row>
    <row r="213" spans="1:44" s="82" customFormat="1" ht="12" customHeight="1" x14ac:dyDescent="0.2">
      <c r="A213" s="83"/>
      <c r="B213" s="84" t="s">
        <v>15</v>
      </c>
      <c r="C213" s="387"/>
      <c r="D213" s="85"/>
      <c r="E213" s="86"/>
      <c r="F213" s="87"/>
      <c r="G213" s="332"/>
      <c r="H213" s="361"/>
      <c r="I213" s="88"/>
      <c r="J213" s="88"/>
      <c r="K213" s="97"/>
      <c r="L213" s="97"/>
      <c r="M213" s="97"/>
      <c r="N213" s="97"/>
      <c r="O213" s="97"/>
      <c r="P213" s="97"/>
      <c r="Q213" s="97"/>
      <c r="R213" s="97"/>
      <c r="S213" s="97"/>
      <c r="T213" s="97"/>
      <c r="U213" s="97"/>
      <c r="V213" s="97"/>
      <c r="W213" s="97"/>
      <c r="X213" s="97"/>
      <c r="Y213" s="97"/>
      <c r="Z213" s="97"/>
      <c r="AA213" s="97"/>
      <c r="AB213" s="97"/>
      <c r="AC213" s="97"/>
      <c r="AD213" s="97"/>
      <c r="AE213" s="97"/>
      <c r="AF213" s="395"/>
      <c r="AG213" s="8" t="s">
        <v>464</v>
      </c>
      <c r="AH213" s="90"/>
      <c r="AI213" s="425"/>
      <c r="AJ213" s="425"/>
      <c r="AK213" s="411"/>
      <c r="AL213" s="98" t="s">
        <v>461</v>
      </c>
      <c r="AM213" s="98">
        <v>41670</v>
      </c>
      <c r="AN213" s="99">
        <v>42010</v>
      </c>
      <c r="AO213" s="100">
        <f>AN213-AM213</f>
        <v>340</v>
      </c>
      <c r="AP213" s="101" t="e">
        <f>durée_année*(YEAR(AN213)-YEAR(AM213))-INDEX(temps,DAY(AM213),MONTH(AM213))+INDEX(temps,DAY(AN213),MONTH(AN213))</f>
        <v>#REF!</v>
      </c>
      <c r="AQ213" s="95"/>
      <c r="AR213" s="96"/>
    </row>
    <row r="214" spans="1:44" s="82" customFormat="1" ht="12" customHeight="1" x14ac:dyDescent="0.2">
      <c r="A214" s="102"/>
      <c r="B214" s="103"/>
      <c r="C214" s="388"/>
      <c r="D214" s="104"/>
      <c r="E214" s="105"/>
      <c r="F214" s="106"/>
      <c r="G214" s="333"/>
      <c r="H214" s="362"/>
      <c r="I214" s="107"/>
      <c r="J214" s="107"/>
      <c r="K214" s="108"/>
      <c r="L214" s="108"/>
      <c r="M214" s="108"/>
      <c r="N214" s="108"/>
      <c r="O214" s="108"/>
      <c r="P214" s="108"/>
      <c r="Q214" s="108"/>
      <c r="R214" s="108"/>
      <c r="S214" s="108"/>
      <c r="T214" s="108"/>
      <c r="U214" s="108"/>
      <c r="V214" s="108"/>
      <c r="W214" s="108"/>
      <c r="X214" s="108"/>
      <c r="Y214" s="108"/>
      <c r="Z214" s="108"/>
      <c r="AA214" s="108"/>
      <c r="AB214" s="108"/>
      <c r="AC214" s="108"/>
      <c r="AD214" s="108"/>
      <c r="AE214" s="108"/>
      <c r="AF214" s="396"/>
      <c r="AG214" s="109" t="s">
        <v>426</v>
      </c>
      <c r="AH214" s="110"/>
      <c r="AI214" s="424"/>
      <c r="AJ214" s="424"/>
      <c r="AK214" s="411"/>
      <c r="AL214" s="111" t="s">
        <v>9</v>
      </c>
      <c r="AM214" s="111"/>
      <c r="AN214" s="112"/>
      <c r="AO214" s="113">
        <f>AN214-AM214</f>
        <v>0</v>
      </c>
      <c r="AP214" s="114"/>
      <c r="AQ214" s="95"/>
      <c r="AR214" s="96"/>
    </row>
    <row r="215" spans="1:44" s="82" customFormat="1" ht="12" customHeight="1" thickBot="1" x14ac:dyDescent="0.25">
      <c r="A215" s="115"/>
      <c r="B215" s="116"/>
      <c r="C215" s="389"/>
      <c r="D215" s="117"/>
      <c r="E215" s="118"/>
      <c r="F215" s="119"/>
      <c r="G215" s="334"/>
      <c r="H215" s="363"/>
      <c r="I215" s="120"/>
      <c r="J215" s="120"/>
      <c r="K215" s="121"/>
      <c r="L215" s="121"/>
      <c r="M215" s="121"/>
      <c r="N215" s="121"/>
      <c r="O215" s="121"/>
      <c r="P215" s="121"/>
      <c r="Q215" s="121"/>
      <c r="R215" s="121"/>
      <c r="S215" s="121"/>
      <c r="T215" s="121"/>
      <c r="U215" s="121"/>
      <c r="V215" s="121"/>
      <c r="W215" s="121"/>
      <c r="X215" s="121"/>
      <c r="Y215" s="121"/>
      <c r="Z215" s="121"/>
      <c r="AA215" s="121"/>
      <c r="AB215" s="121"/>
      <c r="AC215" s="121"/>
      <c r="AD215" s="121"/>
      <c r="AE215" s="121"/>
      <c r="AF215" s="397"/>
      <c r="AG215" s="122" t="s">
        <v>442</v>
      </c>
      <c r="AH215" s="123"/>
      <c r="AI215" s="426"/>
      <c r="AJ215" s="426"/>
      <c r="AK215" s="412"/>
      <c r="AL215" s="124"/>
      <c r="AM215" s="124"/>
      <c r="AN215" s="125"/>
      <c r="AO215" s="126">
        <f>AN215-AM215</f>
        <v>0</v>
      </c>
      <c r="AP215" s="3"/>
      <c r="AQ215" s="127"/>
      <c r="AR215" s="128"/>
    </row>
    <row r="216" spans="1:44" s="82" customFormat="1" ht="12" customHeight="1" x14ac:dyDescent="0.2">
      <c r="A216" s="68" t="s">
        <v>326</v>
      </c>
      <c r="B216" s="69" t="s">
        <v>169</v>
      </c>
      <c r="C216" s="390">
        <v>1625615042935</v>
      </c>
      <c r="D216" s="70">
        <v>465</v>
      </c>
      <c r="E216" s="71">
        <v>71</v>
      </c>
      <c r="F216" s="71">
        <v>44</v>
      </c>
      <c r="G216" s="327">
        <v>1</v>
      </c>
      <c r="H216" s="360"/>
      <c r="I216" s="383" t="e">
        <f>AP217</f>
        <v>#REF!</v>
      </c>
      <c r="J216" s="392">
        <f>SUMPRODUCT(PUISSANCE,K216:AE216)/1000</f>
        <v>3.6440000000000001</v>
      </c>
      <c r="K216" s="73">
        <v>0</v>
      </c>
      <c r="L216" s="73">
        <v>0</v>
      </c>
      <c r="M216" s="73">
        <v>0</v>
      </c>
      <c r="N216" s="73">
        <v>0</v>
      </c>
      <c r="O216" s="73">
        <v>0</v>
      </c>
      <c r="P216" s="73">
        <v>0</v>
      </c>
      <c r="Q216" s="73">
        <v>0</v>
      </c>
      <c r="R216" s="73">
        <v>0</v>
      </c>
      <c r="S216" s="73">
        <v>0</v>
      </c>
      <c r="T216" s="73"/>
      <c r="U216" s="73">
        <v>0</v>
      </c>
      <c r="V216" s="73">
        <v>0</v>
      </c>
      <c r="W216" s="73">
        <v>0</v>
      </c>
      <c r="X216" s="73">
        <v>26</v>
      </c>
      <c r="Y216" s="73">
        <v>4</v>
      </c>
      <c r="Z216" s="73">
        <v>0</v>
      </c>
      <c r="AA216" s="73">
        <v>0</v>
      </c>
      <c r="AB216" s="73">
        <v>0</v>
      </c>
      <c r="AC216" s="73">
        <v>0</v>
      </c>
      <c r="AD216" s="73">
        <v>0</v>
      </c>
      <c r="AE216" s="73">
        <v>0</v>
      </c>
      <c r="AF216" s="393"/>
      <c r="AG216" s="74" t="s">
        <v>462</v>
      </c>
      <c r="AH216" s="75"/>
      <c r="AI216" s="422"/>
      <c r="AJ216" s="422"/>
      <c r="AK216" s="410"/>
      <c r="AL216" s="76" t="s">
        <v>424</v>
      </c>
      <c r="AM216" s="76">
        <v>31563</v>
      </c>
      <c r="AN216" s="77">
        <v>48775</v>
      </c>
      <c r="AO216" s="78">
        <f>IF(AN216&lt;AM216,100000-AM216+AN216,AN216-AM216)</f>
        <v>17212</v>
      </c>
      <c r="AP216" s="79">
        <f>AO216+AO217</f>
        <v>17212</v>
      </c>
      <c r="AQ216" s="80">
        <f>F216/10*$AQ$4*DAYS360(AM219,AN219)/360</f>
        <v>0</v>
      </c>
      <c r="AR216" s="81" t="e">
        <f>F216/10*AP218*$AR$4</f>
        <v>#REF!</v>
      </c>
    </row>
    <row r="217" spans="1:44" s="82" customFormat="1" ht="12" customHeight="1" x14ac:dyDescent="0.2">
      <c r="A217" s="83"/>
      <c r="B217" s="84"/>
      <c r="C217" s="387"/>
      <c r="D217" s="85"/>
      <c r="E217" s="86"/>
      <c r="F217" s="87"/>
      <c r="G217" s="332"/>
      <c r="H217" s="361"/>
      <c r="I217" s="88"/>
      <c r="J217" s="88"/>
      <c r="K217" s="89"/>
      <c r="L217" s="89"/>
      <c r="M217" s="89"/>
      <c r="N217" s="89"/>
      <c r="O217" s="89"/>
      <c r="P217" s="89"/>
      <c r="Q217" s="89"/>
      <c r="R217" s="89"/>
      <c r="S217" s="89"/>
      <c r="T217" s="89"/>
      <c r="U217" s="89"/>
      <c r="V217" s="89"/>
      <c r="W217" s="89"/>
      <c r="X217" s="89"/>
      <c r="Y217" s="89"/>
      <c r="Z217" s="89"/>
      <c r="AA217" s="89"/>
      <c r="AB217" s="89"/>
      <c r="AC217" s="89"/>
      <c r="AD217" s="89"/>
      <c r="AE217" s="89"/>
      <c r="AF217" s="394"/>
      <c r="AG217" s="8" t="s">
        <v>463</v>
      </c>
      <c r="AH217" s="90"/>
      <c r="AI217" s="422"/>
      <c r="AJ217" s="422"/>
      <c r="AK217" s="411"/>
      <c r="AL217" s="91" t="s">
        <v>425</v>
      </c>
      <c r="AM217" s="91"/>
      <c r="AN217" s="92"/>
      <c r="AO217" s="93">
        <f>IF(AN217&lt;AM217,100000-AM217+AN217,AN217-AM217)</f>
        <v>0</v>
      </c>
      <c r="AP217" s="94" t="e">
        <f>IF(AP218=0,0,AP216/AP218)</f>
        <v>#REF!</v>
      </c>
      <c r="AQ217" s="95"/>
      <c r="AR217" s="96"/>
    </row>
    <row r="218" spans="1:44" s="82" customFormat="1" ht="12" customHeight="1" x14ac:dyDescent="0.2">
      <c r="A218" s="83"/>
      <c r="B218" s="84" t="s">
        <v>64</v>
      </c>
      <c r="C218" s="387"/>
      <c r="D218" s="85"/>
      <c r="E218" s="86"/>
      <c r="F218" s="87"/>
      <c r="G218" s="332"/>
      <c r="H218" s="361"/>
      <c r="I218" s="88"/>
      <c r="J218" s="88"/>
      <c r="K218" s="97"/>
      <c r="L218" s="97"/>
      <c r="M218" s="97"/>
      <c r="N218" s="97"/>
      <c r="O218" s="97"/>
      <c r="P218" s="97"/>
      <c r="Q218" s="97"/>
      <c r="R218" s="97"/>
      <c r="S218" s="97"/>
      <c r="T218" s="97"/>
      <c r="U218" s="97"/>
      <c r="V218" s="97"/>
      <c r="W218" s="97"/>
      <c r="X218" s="97"/>
      <c r="Y218" s="97"/>
      <c r="Z218" s="97"/>
      <c r="AA218" s="97"/>
      <c r="AB218" s="97"/>
      <c r="AC218" s="97"/>
      <c r="AD218" s="97"/>
      <c r="AE218" s="97"/>
      <c r="AF218" s="395"/>
      <c r="AG218" s="8" t="s">
        <v>464</v>
      </c>
      <c r="AH218" s="90"/>
      <c r="AI218" s="425"/>
      <c r="AJ218" s="425"/>
      <c r="AK218" s="411"/>
      <c r="AL218" s="98" t="s">
        <v>461</v>
      </c>
      <c r="AM218" s="98">
        <v>41647</v>
      </c>
      <c r="AN218" s="99">
        <v>42011</v>
      </c>
      <c r="AO218" s="100">
        <f>AN218-AM218</f>
        <v>364</v>
      </c>
      <c r="AP218" s="101" t="e">
        <f>durée_année*(YEAR(AN218)-YEAR(AM218))-INDEX(temps,DAY(AM218),MONTH(AM218))+INDEX(temps,DAY(AN218),MONTH(AN218))</f>
        <v>#REF!</v>
      </c>
      <c r="AQ218" s="95"/>
      <c r="AR218" s="96"/>
    </row>
    <row r="219" spans="1:44" s="82" customFormat="1" ht="12" customHeight="1" x14ac:dyDescent="0.2">
      <c r="A219" s="102"/>
      <c r="B219" s="103"/>
      <c r="C219" s="388"/>
      <c r="D219" s="104"/>
      <c r="E219" s="105"/>
      <c r="F219" s="106"/>
      <c r="G219" s="333"/>
      <c r="H219" s="362"/>
      <c r="I219" s="107"/>
      <c r="J219" s="107"/>
      <c r="K219" s="108"/>
      <c r="L219" s="108"/>
      <c r="M219" s="108"/>
      <c r="N219" s="108"/>
      <c r="O219" s="108"/>
      <c r="P219" s="108"/>
      <c r="Q219" s="108"/>
      <c r="R219" s="108"/>
      <c r="S219" s="108"/>
      <c r="T219" s="108"/>
      <c r="U219" s="108"/>
      <c r="V219" s="108"/>
      <c r="W219" s="108"/>
      <c r="X219" s="108"/>
      <c r="Y219" s="108"/>
      <c r="Z219" s="108"/>
      <c r="AA219" s="108"/>
      <c r="AB219" s="108"/>
      <c r="AC219" s="108"/>
      <c r="AD219" s="108"/>
      <c r="AE219" s="108"/>
      <c r="AF219" s="396"/>
      <c r="AG219" s="109" t="s">
        <v>426</v>
      </c>
      <c r="AH219" s="110"/>
      <c r="AI219" s="424"/>
      <c r="AJ219" s="424"/>
      <c r="AK219" s="411"/>
      <c r="AL219" s="111" t="s">
        <v>9</v>
      </c>
      <c r="AM219" s="111"/>
      <c r="AN219" s="112"/>
      <c r="AO219" s="113">
        <f>AN219-AM219</f>
        <v>0</v>
      </c>
      <c r="AP219" s="114"/>
      <c r="AQ219" s="95"/>
      <c r="AR219" s="96"/>
    </row>
    <row r="220" spans="1:44" s="82" customFormat="1" ht="12" customHeight="1" thickBot="1" x14ac:dyDescent="0.25">
      <c r="A220" s="115"/>
      <c r="B220" s="116"/>
      <c r="C220" s="389"/>
      <c r="D220" s="117"/>
      <c r="E220" s="118"/>
      <c r="F220" s="119"/>
      <c r="G220" s="334"/>
      <c r="H220" s="363"/>
      <c r="I220" s="120"/>
      <c r="J220" s="120"/>
      <c r="K220" s="121"/>
      <c r="L220" s="121"/>
      <c r="M220" s="121"/>
      <c r="N220" s="121"/>
      <c r="O220" s="121"/>
      <c r="P220" s="121"/>
      <c r="Q220" s="121"/>
      <c r="R220" s="121"/>
      <c r="S220" s="121"/>
      <c r="T220" s="121"/>
      <c r="U220" s="121"/>
      <c r="V220" s="121"/>
      <c r="W220" s="121"/>
      <c r="X220" s="121"/>
      <c r="Y220" s="121"/>
      <c r="Z220" s="121"/>
      <c r="AA220" s="121"/>
      <c r="AB220" s="121"/>
      <c r="AC220" s="121"/>
      <c r="AD220" s="121"/>
      <c r="AE220" s="121"/>
      <c r="AF220" s="397"/>
      <c r="AG220" s="122" t="s">
        <v>442</v>
      </c>
      <c r="AH220" s="123"/>
      <c r="AI220" s="426"/>
      <c r="AJ220" s="426"/>
      <c r="AK220" s="412"/>
      <c r="AL220" s="124"/>
      <c r="AM220" s="124"/>
      <c r="AN220" s="125"/>
      <c r="AO220" s="126">
        <f>AN220-AM220</f>
        <v>0</v>
      </c>
      <c r="AP220" s="3"/>
      <c r="AQ220" s="127"/>
      <c r="AR220" s="128"/>
    </row>
    <row r="221" spans="1:44" s="82" customFormat="1" ht="12" customHeight="1" x14ac:dyDescent="0.2">
      <c r="A221" s="68" t="s">
        <v>373</v>
      </c>
      <c r="B221" s="69" t="s">
        <v>178</v>
      </c>
      <c r="C221" s="390">
        <v>1644862499920</v>
      </c>
      <c r="D221" s="70">
        <v>478</v>
      </c>
      <c r="E221" s="71">
        <v>71</v>
      </c>
      <c r="F221" s="71">
        <v>106</v>
      </c>
      <c r="G221" s="327">
        <v>1</v>
      </c>
      <c r="H221" s="360"/>
      <c r="I221" s="383" t="e">
        <f>AP222</f>
        <v>#REF!</v>
      </c>
      <c r="J221" s="392">
        <f>SUMPRODUCT(PUISSANCE,K221:AE221)/1000</f>
        <v>5.7279999999999998</v>
      </c>
      <c r="K221" s="73">
        <v>0</v>
      </c>
      <c r="L221" s="73">
        <v>0</v>
      </c>
      <c r="M221" s="73">
        <v>0</v>
      </c>
      <c r="N221" s="73">
        <v>0</v>
      </c>
      <c r="O221" s="73">
        <v>0</v>
      </c>
      <c r="P221" s="73">
        <v>0</v>
      </c>
      <c r="Q221" s="73">
        <v>0</v>
      </c>
      <c r="R221" s="73">
        <v>0</v>
      </c>
      <c r="S221" s="73">
        <v>0</v>
      </c>
      <c r="T221" s="73"/>
      <c r="U221" s="73">
        <v>0</v>
      </c>
      <c r="V221" s="73">
        <v>0</v>
      </c>
      <c r="W221" s="73">
        <v>0</v>
      </c>
      <c r="X221" s="73">
        <v>7</v>
      </c>
      <c r="Y221" s="73">
        <v>1</v>
      </c>
      <c r="Z221" s="73">
        <v>17</v>
      </c>
      <c r="AA221" s="73">
        <v>0</v>
      </c>
      <c r="AB221" s="73">
        <v>0</v>
      </c>
      <c r="AC221" s="73">
        <v>0</v>
      </c>
      <c r="AD221" s="73">
        <v>0</v>
      </c>
      <c r="AE221" s="73">
        <v>0</v>
      </c>
      <c r="AF221" s="393"/>
      <c r="AG221" s="74" t="s">
        <v>462</v>
      </c>
      <c r="AH221" s="75"/>
      <c r="AI221" s="422"/>
      <c r="AJ221" s="422"/>
      <c r="AK221" s="410"/>
      <c r="AL221" s="76" t="s">
        <v>424</v>
      </c>
      <c r="AM221" s="76">
        <v>27190</v>
      </c>
      <c r="AN221" s="77">
        <v>33847</v>
      </c>
      <c r="AO221" s="78">
        <f>IF(AN221&lt;AM221,100000-AM221+AN221,AN221-AM221)</f>
        <v>6657</v>
      </c>
      <c r="AP221" s="79">
        <f>AO221+AO222</f>
        <v>6657</v>
      </c>
      <c r="AQ221" s="80">
        <f>F221/10*$AQ$4*DAYS360(AM224,AN224)/360</f>
        <v>0</v>
      </c>
      <c r="AR221" s="81" t="e">
        <f>F221/10*AP223*$AR$4</f>
        <v>#REF!</v>
      </c>
    </row>
    <row r="222" spans="1:44" s="82" customFormat="1" ht="12" customHeight="1" x14ac:dyDescent="0.2">
      <c r="A222" s="83"/>
      <c r="B222" s="84" t="s">
        <v>70</v>
      </c>
      <c r="C222" s="387"/>
      <c r="D222" s="85"/>
      <c r="E222" s="86"/>
      <c r="F222" s="87"/>
      <c r="G222" s="332"/>
      <c r="H222" s="361"/>
      <c r="I222" s="88"/>
      <c r="J222" s="88"/>
      <c r="K222" s="89"/>
      <c r="L222" s="89"/>
      <c r="M222" s="89"/>
      <c r="N222" s="89"/>
      <c r="O222" s="89"/>
      <c r="P222" s="89"/>
      <c r="Q222" s="89"/>
      <c r="R222" s="89"/>
      <c r="S222" s="89"/>
      <c r="T222" s="89"/>
      <c r="U222" s="89"/>
      <c r="V222" s="89"/>
      <c r="W222" s="89"/>
      <c r="X222" s="89"/>
      <c r="Y222" s="89"/>
      <c r="Z222" s="89"/>
      <c r="AA222" s="89"/>
      <c r="AB222" s="89"/>
      <c r="AC222" s="89"/>
      <c r="AD222" s="89"/>
      <c r="AE222" s="89"/>
      <c r="AF222" s="394"/>
      <c r="AG222" s="8" t="s">
        <v>463</v>
      </c>
      <c r="AH222" s="90"/>
      <c r="AI222" s="422"/>
      <c r="AJ222" s="422"/>
      <c r="AK222" s="411"/>
      <c r="AL222" s="91" t="s">
        <v>425</v>
      </c>
      <c r="AM222" s="91"/>
      <c r="AN222" s="92"/>
      <c r="AO222" s="93">
        <f>IF(AN222&lt;AM222,100000-AM222+AN222,AN222-AM222)</f>
        <v>0</v>
      </c>
      <c r="AP222" s="94" t="e">
        <f>IF(AP223=0,0,AP221/AP223)</f>
        <v>#REF!</v>
      </c>
      <c r="AQ222" s="95"/>
      <c r="AR222" s="96"/>
    </row>
    <row r="223" spans="1:44" s="82" customFormat="1" ht="12" customHeight="1" x14ac:dyDescent="0.2">
      <c r="A223" s="83"/>
      <c r="B223" s="84" t="s">
        <v>71</v>
      </c>
      <c r="C223" s="387"/>
      <c r="D223" s="85"/>
      <c r="E223" s="86"/>
      <c r="F223" s="87"/>
      <c r="G223" s="332"/>
      <c r="H223" s="361"/>
      <c r="I223" s="88"/>
      <c r="J223" s="88"/>
      <c r="K223" s="97"/>
      <c r="L223" s="97"/>
      <c r="M223" s="97"/>
      <c r="N223" s="97"/>
      <c r="O223" s="97"/>
      <c r="P223" s="97"/>
      <c r="Q223" s="97"/>
      <c r="R223" s="97"/>
      <c r="S223" s="97"/>
      <c r="T223" s="97"/>
      <c r="U223" s="97"/>
      <c r="V223" s="97"/>
      <c r="W223" s="97"/>
      <c r="X223" s="97"/>
      <c r="Y223" s="97"/>
      <c r="Z223" s="97"/>
      <c r="AA223" s="97"/>
      <c r="AB223" s="97"/>
      <c r="AC223" s="97"/>
      <c r="AD223" s="97"/>
      <c r="AE223" s="97"/>
      <c r="AF223" s="395"/>
      <c r="AG223" s="8" t="s">
        <v>464</v>
      </c>
      <c r="AH223" s="90"/>
      <c r="AI223" s="425"/>
      <c r="AJ223" s="425"/>
      <c r="AK223" s="411"/>
      <c r="AL223" s="98" t="s">
        <v>461</v>
      </c>
      <c r="AM223" s="98">
        <v>41640</v>
      </c>
      <c r="AN223" s="99">
        <v>41960</v>
      </c>
      <c r="AO223" s="100">
        <f>AN223-AM223</f>
        <v>320</v>
      </c>
      <c r="AP223" s="101" t="e">
        <f>durée_année*(YEAR(AN223)-YEAR(AM223))-INDEX(temps,DAY(AM223),MONTH(AM223))+INDEX(temps,DAY(AN223),MONTH(AN223))</f>
        <v>#REF!</v>
      </c>
      <c r="AQ223" s="95"/>
      <c r="AR223" s="96"/>
    </row>
    <row r="224" spans="1:44" s="82" customFormat="1" ht="12" customHeight="1" x14ac:dyDescent="0.2">
      <c r="A224" s="83"/>
      <c r="B224" s="84"/>
      <c r="C224" s="388"/>
      <c r="D224" s="85"/>
      <c r="E224" s="86"/>
      <c r="F224" s="87"/>
      <c r="G224" s="332"/>
      <c r="H224" s="361"/>
      <c r="I224" s="107"/>
      <c r="J224" s="88"/>
      <c r="K224" s="97"/>
      <c r="L224" s="97"/>
      <c r="M224" s="97"/>
      <c r="N224" s="97"/>
      <c r="O224" s="97"/>
      <c r="P224" s="97"/>
      <c r="Q224" s="97"/>
      <c r="R224" s="97"/>
      <c r="S224" s="97"/>
      <c r="T224" s="97"/>
      <c r="U224" s="97"/>
      <c r="V224" s="97"/>
      <c r="W224" s="97"/>
      <c r="X224" s="97"/>
      <c r="Y224" s="97"/>
      <c r="Z224" s="97"/>
      <c r="AA224" s="97"/>
      <c r="AB224" s="97"/>
      <c r="AC224" s="97"/>
      <c r="AD224" s="97"/>
      <c r="AE224" s="97"/>
      <c r="AF224" s="395"/>
      <c r="AG224" s="8" t="s">
        <v>426</v>
      </c>
      <c r="AH224" s="90"/>
      <c r="AI224" s="424"/>
      <c r="AJ224" s="424"/>
      <c r="AK224" s="411"/>
      <c r="AL224" s="111" t="s">
        <v>9</v>
      </c>
      <c r="AM224" s="111"/>
      <c r="AN224" s="112"/>
      <c r="AO224" s="113">
        <f>AN224-AM224</f>
        <v>0</v>
      </c>
      <c r="AP224" s="1"/>
      <c r="AQ224" s="95"/>
      <c r="AR224" s="96"/>
    </row>
    <row r="225" spans="1:44" s="82" customFormat="1" ht="12" customHeight="1" thickBot="1" x14ac:dyDescent="0.25">
      <c r="A225" s="164"/>
      <c r="B225" s="138"/>
      <c r="C225" s="389"/>
      <c r="D225" s="165"/>
      <c r="E225" s="166"/>
      <c r="F225" s="167"/>
      <c r="G225" s="338"/>
      <c r="H225" s="367"/>
      <c r="I225" s="120"/>
      <c r="J225" s="168"/>
      <c r="K225" s="142"/>
      <c r="L225" s="142"/>
      <c r="M225" s="142"/>
      <c r="N225" s="142"/>
      <c r="O225" s="142"/>
      <c r="P225" s="142"/>
      <c r="Q225" s="142"/>
      <c r="R225" s="142"/>
      <c r="S225" s="142"/>
      <c r="T225" s="142"/>
      <c r="U225" s="142"/>
      <c r="V225" s="142"/>
      <c r="W225" s="142"/>
      <c r="X225" s="142"/>
      <c r="Y225" s="142"/>
      <c r="Z225" s="142"/>
      <c r="AA225" s="142"/>
      <c r="AB225" s="142"/>
      <c r="AC225" s="142"/>
      <c r="AD225" s="142"/>
      <c r="AE225" s="142"/>
      <c r="AF225" s="398"/>
      <c r="AG225" s="143" t="s">
        <v>442</v>
      </c>
      <c r="AH225" s="144"/>
      <c r="AI225" s="426"/>
      <c r="AJ225" s="426"/>
      <c r="AK225" s="412"/>
      <c r="AL225" s="124"/>
      <c r="AM225" s="124"/>
      <c r="AN225" s="125"/>
      <c r="AO225" s="145">
        <f>AN225-AM225</f>
        <v>0</v>
      </c>
      <c r="AP225" s="2"/>
      <c r="AQ225" s="127"/>
      <c r="AR225" s="128"/>
    </row>
    <row r="226" spans="1:44" s="130" customFormat="1" ht="12" customHeight="1" thickTop="1" x14ac:dyDescent="0.2">
      <c r="A226" s="83" t="s">
        <v>381</v>
      </c>
      <c r="B226" s="84" t="s">
        <v>277</v>
      </c>
      <c r="C226" s="390">
        <v>1694645389611</v>
      </c>
      <c r="D226" s="129">
        <v>479</v>
      </c>
      <c r="E226" s="87">
        <v>71</v>
      </c>
      <c r="F226" s="87">
        <v>55</v>
      </c>
      <c r="G226" s="325">
        <v>1</v>
      </c>
      <c r="H226" s="364"/>
      <c r="I226" s="383" t="e">
        <f>AP227</f>
        <v>#REF!</v>
      </c>
      <c r="J226" s="392">
        <f>SUMPRODUCT(PUISSANCE,K226:AE226)/1000</f>
        <v>11.18</v>
      </c>
      <c r="K226" s="89">
        <v>10</v>
      </c>
      <c r="L226" s="89">
        <v>0</v>
      </c>
      <c r="M226" s="89">
        <v>0</v>
      </c>
      <c r="N226" s="89">
        <v>0</v>
      </c>
      <c r="O226" s="89">
        <v>0</v>
      </c>
      <c r="P226" s="89">
        <v>0</v>
      </c>
      <c r="Q226" s="89">
        <v>0</v>
      </c>
      <c r="R226" s="89">
        <v>18</v>
      </c>
      <c r="S226" s="89">
        <v>0</v>
      </c>
      <c r="T226" s="89"/>
      <c r="U226" s="89">
        <v>0</v>
      </c>
      <c r="V226" s="89">
        <v>0</v>
      </c>
      <c r="W226" s="89">
        <v>0</v>
      </c>
      <c r="X226" s="89">
        <v>0</v>
      </c>
      <c r="Y226" s="89">
        <v>0</v>
      </c>
      <c r="Z226" s="89">
        <v>24</v>
      </c>
      <c r="AA226" s="89">
        <v>0</v>
      </c>
      <c r="AB226" s="89">
        <v>0</v>
      </c>
      <c r="AC226" s="89">
        <v>0</v>
      </c>
      <c r="AD226" s="89">
        <v>0</v>
      </c>
      <c r="AE226" s="89">
        <v>0</v>
      </c>
      <c r="AF226" s="394"/>
      <c r="AG226" s="8" t="s">
        <v>462</v>
      </c>
      <c r="AH226" s="90"/>
      <c r="AI226" s="422"/>
      <c r="AJ226" s="422"/>
      <c r="AK226" s="410"/>
      <c r="AL226" s="76" t="s">
        <v>424</v>
      </c>
      <c r="AM226" s="76">
        <v>42702</v>
      </c>
      <c r="AN226" s="77">
        <v>87314</v>
      </c>
      <c r="AO226" s="78">
        <f>IF(AN226&lt;AM226,100000-AM226+AN226,AN226-AM226)</f>
        <v>44612</v>
      </c>
      <c r="AP226" s="79">
        <f>AO226+AO227</f>
        <v>44612</v>
      </c>
      <c r="AQ226" s="80">
        <f>F226/10*$AQ$4*DAYS360(AM229,AN229)/360</f>
        <v>0</v>
      </c>
      <c r="AR226" s="81" t="e">
        <f>F226/10*AP228*$AR$4</f>
        <v>#REF!</v>
      </c>
    </row>
    <row r="227" spans="1:44" s="82" customFormat="1" ht="12" customHeight="1" x14ac:dyDescent="0.2">
      <c r="A227" s="83"/>
      <c r="B227" s="84" t="s">
        <v>43</v>
      </c>
      <c r="C227" s="387"/>
      <c r="D227" s="85"/>
      <c r="E227" s="86"/>
      <c r="F227" s="87"/>
      <c r="G227" s="332"/>
      <c r="H227" s="361"/>
      <c r="I227" s="88"/>
      <c r="J227" s="88"/>
      <c r="K227" s="89"/>
      <c r="L227" s="89"/>
      <c r="M227" s="89"/>
      <c r="N227" s="89"/>
      <c r="O227" s="89"/>
      <c r="P227" s="89"/>
      <c r="Q227" s="89"/>
      <c r="R227" s="89"/>
      <c r="S227" s="89"/>
      <c r="T227" s="89"/>
      <c r="U227" s="89"/>
      <c r="V227" s="89"/>
      <c r="W227" s="89"/>
      <c r="X227" s="89"/>
      <c r="Y227" s="89"/>
      <c r="Z227" s="89"/>
      <c r="AA227" s="89"/>
      <c r="AB227" s="89"/>
      <c r="AC227" s="89"/>
      <c r="AD227" s="89"/>
      <c r="AE227" s="89"/>
      <c r="AF227" s="394"/>
      <c r="AG227" s="8" t="s">
        <v>463</v>
      </c>
      <c r="AH227" s="90"/>
      <c r="AI227" s="422"/>
      <c r="AJ227" s="422"/>
      <c r="AK227" s="411"/>
      <c r="AL227" s="91" t="s">
        <v>425</v>
      </c>
      <c r="AM227" s="91"/>
      <c r="AN227" s="92"/>
      <c r="AO227" s="93">
        <f>IF(AN227&lt;AM227,100000-AM227+AN227,AN227-AM227)</f>
        <v>0</v>
      </c>
      <c r="AP227" s="94" t="e">
        <f>IF(AP228=0,0,AP226/AP228)</f>
        <v>#REF!</v>
      </c>
      <c r="AQ227" s="95"/>
      <c r="AR227" s="96"/>
    </row>
    <row r="228" spans="1:44" s="82" customFormat="1" ht="12" customHeight="1" x14ac:dyDescent="0.2">
      <c r="A228" s="83"/>
      <c r="B228" s="84" t="s">
        <v>44</v>
      </c>
      <c r="C228" s="387"/>
      <c r="D228" s="85"/>
      <c r="E228" s="86"/>
      <c r="F228" s="87"/>
      <c r="G228" s="332"/>
      <c r="H228" s="361"/>
      <c r="I228" s="88"/>
      <c r="J228" s="88"/>
      <c r="K228" s="97"/>
      <c r="L228" s="97"/>
      <c r="M228" s="97"/>
      <c r="N228" s="97"/>
      <c r="O228" s="97"/>
      <c r="P228" s="97"/>
      <c r="Q228" s="97"/>
      <c r="R228" s="97"/>
      <c r="S228" s="97"/>
      <c r="T228" s="97"/>
      <c r="U228" s="97"/>
      <c r="V228" s="97"/>
      <c r="W228" s="97"/>
      <c r="X228" s="97"/>
      <c r="Y228" s="97"/>
      <c r="Z228" s="97"/>
      <c r="AA228" s="97"/>
      <c r="AB228" s="97"/>
      <c r="AC228" s="97"/>
      <c r="AD228" s="97"/>
      <c r="AE228" s="97"/>
      <c r="AF228" s="395"/>
      <c r="AG228" s="8" t="s">
        <v>464</v>
      </c>
      <c r="AH228" s="90"/>
      <c r="AI228" s="425"/>
      <c r="AJ228" s="425"/>
      <c r="AK228" s="411"/>
      <c r="AL228" s="98" t="s">
        <v>461</v>
      </c>
      <c r="AM228" s="98">
        <v>41648</v>
      </c>
      <c r="AN228" s="99">
        <v>42009</v>
      </c>
      <c r="AO228" s="100">
        <f>AN228-AM228</f>
        <v>361</v>
      </c>
      <c r="AP228" s="101" t="e">
        <f>durée_année*(YEAR(AN228)-YEAR(AM228))-INDEX(temps,DAY(AM228),MONTH(AM228))+INDEX(temps,DAY(AN228),MONTH(AN228))</f>
        <v>#REF!</v>
      </c>
      <c r="AQ228" s="95"/>
      <c r="AR228" s="96"/>
    </row>
    <row r="229" spans="1:44" s="82" customFormat="1" ht="12" customHeight="1" x14ac:dyDescent="0.2">
      <c r="A229" s="102"/>
      <c r="B229" s="103"/>
      <c r="C229" s="388"/>
      <c r="D229" s="104"/>
      <c r="E229" s="105"/>
      <c r="F229" s="106"/>
      <c r="G229" s="333"/>
      <c r="H229" s="362"/>
      <c r="I229" s="107"/>
      <c r="J229" s="107"/>
      <c r="K229" s="108"/>
      <c r="L229" s="108"/>
      <c r="M229" s="108"/>
      <c r="N229" s="108"/>
      <c r="O229" s="108"/>
      <c r="P229" s="108"/>
      <c r="Q229" s="108"/>
      <c r="R229" s="108"/>
      <c r="S229" s="108"/>
      <c r="T229" s="108"/>
      <c r="U229" s="108"/>
      <c r="V229" s="108"/>
      <c r="W229" s="108"/>
      <c r="X229" s="108"/>
      <c r="Y229" s="108"/>
      <c r="Z229" s="108"/>
      <c r="AA229" s="108"/>
      <c r="AB229" s="108"/>
      <c r="AC229" s="108"/>
      <c r="AD229" s="108"/>
      <c r="AE229" s="108"/>
      <c r="AF229" s="396"/>
      <c r="AG229" s="109" t="s">
        <v>426</v>
      </c>
      <c r="AH229" s="110"/>
      <c r="AI229" s="424"/>
      <c r="AJ229" s="424"/>
      <c r="AK229" s="411"/>
      <c r="AL229" s="111" t="s">
        <v>9</v>
      </c>
      <c r="AM229" s="111"/>
      <c r="AN229" s="112"/>
      <c r="AO229" s="113">
        <f>AN229-AM229</f>
        <v>0</v>
      </c>
      <c r="AP229" s="114"/>
      <c r="AQ229" s="95"/>
      <c r="AR229" s="96"/>
    </row>
    <row r="230" spans="1:44" s="82" customFormat="1" ht="12" customHeight="1" thickBot="1" x14ac:dyDescent="0.25">
      <c r="A230" s="115"/>
      <c r="B230" s="116"/>
      <c r="C230" s="389"/>
      <c r="D230" s="117"/>
      <c r="E230" s="118"/>
      <c r="F230" s="119"/>
      <c r="G230" s="334"/>
      <c r="H230" s="363"/>
      <c r="I230" s="120"/>
      <c r="J230" s="120"/>
      <c r="K230" s="121"/>
      <c r="L230" s="121"/>
      <c r="M230" s="121"/>
      <c r="N230" s="121"/>
      <c r="O230" s="121"/>
      <c r="P230" s="121"/>
      <c r="Q230" s="121"/>
      <c r="R230" s="121"/>
      <c r="S230" s="121"/>
      <c r="T230" s="121"/>
      <c r="U230" s="121"/>
      <c r="V230" s="121"/>
      <c r="W230" s="121"/>
      <c r="X230" s="121"/>
      <c r="Y230" s="121"/>
      <c r="Z230" s="121"/>
      <c r="AA230" s="121"/>
      <c r="AB230" s="121"/>
      <c r="AC230" s="121"/>
      <c r="AD230" s="121"/>
      <c r="AE230" s="121"/>
      <c r="AF230" s="397"/>
      <c r="AG230" s="122" t="s">
        <v>442</v>
      </c>
      <c r="AH230" s="123"/>
      <c r="AI230" s="426"/>
      <c r="AJ230" s="426"/>
      <c r="AK230" s="412"/>
      <c r="AL230" s="124"/>
      <c r="AM230" s="124"/>
      <c r="AN230" s="125"/>
      <c r="AO230" s="126">
        <f>AN230-AM230</f>
        <v>0</v>
      </c>
      <c r="AP230" s="3"/>
      <c r="AQ230" s="127"/>
      <c r="AR230" s="128"/>
    </row>
    <row r="231" spans="1:44" s="82" customFormat="1" ht="12" customHeight="1" x14ac:dyDescent="0.2">
      <c r="A231" s="131" t="s">
        <v>407</v>
      </c>
      <c r="B231" s="84" t="s">
        <v>262</v>
      </c>
      <c r="C231" s="390">
        <v>1699999977045</v>
      </c>
      <c r="D231" s="132">
        <v>480</v>
      </c>
      <c r="E231" s="133">
        <v>71</v>
      </c>
      <c r="F231" s="133">
        <v>30</v>
      </c>
      <c r="G231" s="335">
        <v>1</v>
      </c>
      <c r="H231" s="365"/>
      <c r="I231" s="383" t="e">
        <f>AP232</f>
        <v>#REF!</v>
      </c>
      <c r="J231" s="392">
        <f>SUMPRODUCT(PUISSANCE,K231:AE231)/1000</f>
        <v>3.02</v>
      </c>
      <c r="K231" s="134">
        <v>0</v>
      </c>
      <c r="L231" s="134">
        <v>0</v>
      </c>
      <c r="M231" s="134">
        <v>0</v>
      </c>
      <c r="N231" s="134">
        <v>0</v>
      </c>
      <c r="O231" s="134">
        <v>0</v>
      </c>
      <c r="P231" s="134">
        <v>0</v>
      </c>
      <c r="Q231" s="134">
        <v>0</v>
      </c>
      <c r="R231" s="134">
        <v>0</v>
      </c>
      <c r="S231" s="134">
        <v>0</v>
      </c>
      <c r="T231" s="134"/>
      <c r="U231" s="134">
        <v>0</v>
      </c>
      <c r="V231" s="134">
        <v>0</v>
      </c>
      <c r="W231" s="134">
        <v>0</v>
      </c>
      <c r="X231" s="134">
        <v>25</v>
      </c>
      <c r="Y231" s="134">
        <v>1</v>
      </c>
      <c r="Z231" s="134">
        <v>0</v>
      </c>
      <c r="AA231" s="134">
        <v>0</v>
      </c>
      <c r="AB231" s="134">
        <v>0</v>
      </c>
      <c r="AC231" s="134">
        <v>0</v>
      </c>
      <c r="AD231" s="134">
        <v>0</v>
      </c>
      <c r="AE231" s="134">
        <v>0</v>
      </c>
      <c r="AF231" s="394"/>
      <c r="AG231" s="8" t="s">
        <v>462</v>
      </c>
      <c r="AH231" s="90"/>
      <c r="AI231" s="422"/>
      <c r="AJ231" s="422"/>
      <c r="AK231" s="410"/>
      <c r="AL231" s="76" t="s">
        <v>424</v>
      </c>
      <c r="AM231" s="76">
        <v>12693</v>
      </c>
      <c r="AN231" s="77">
        <v>25674</v>
      </c>
      <c r="AO231" s="78">
        <f>IF(AN231&lt;AM231,100000-AM231+AN231,AN231-AM231)</f>
        <v>12981</v>
      </c>
      <c r="AP231" s="79">
        <f>AO231+AO232</f>
        <v>12981</v>
      </c>
      <c r="AQ231" s="80">
        <f>F231/10*$AQ$4*DAYS360(AM234,AN234)/360</f>
        <v>0</v>
      </c>
      <c r="AR231" s="81" t="e">
        <f>F231/10*AP233*$AR$4</f>
        <v>#REF!</v>
      </c>
    </row>
    <row r="232" spans="1:44" s="82" customFormat="1" ht="12" customHeight="1" x14ac:dyDescent="0.2">
      <c r="A232" s="83"/>
      <c r="B232" s="84" t="s">
        <v>31</v>
      </c>
      <c r="C232" s="387"/>
      <c r="D232" s="85"/>
      <c r="E232" s="86"/>
      <c r="F232" s="87"/>
      <c r="G232" s="332"/>
      <c r="H232" s="361"/>
      <c r="I232" s="88"/>
      <c r="J232" s="88"/>
      <c r="K232" s="89"/>
      <c r="L232" s="89"/>
      <c r="M232" s="89"/>
      <c r="N232" s="89"/>
      <c r="O232" s="89"/>
      <c r="P232" s="89"/>
      <c r="Q232" s="89"/>
      <c r="R232" s="89"/>
      <c r="S232" s="89"/>
      <c r="T232" s="89"/>
      <c r="U232" s="89"/>
      <c r="V232" s="89"/>
      <c r="W232" s="89"/>
      <c r="X232" s="89"/>
      <c r="Y232" s="89"/>
      <c r="Z232" s="89"/>
      <c r="AA232" s="89"/>
      <c r="AB232" s="89"/>
      <c r="AC232" s="89"/>
      <c r="AD232" s="89"/>
      <c r="AE232" s="89"/>
      <c r="AF232" s="394"/>
      <c r="AG232" s="8" t="s">
        <v>463</v>
      </c>
      <c r="AH232" s="90"/>
      <c r="AI232" s="422"/>
      <c r="AJ232" s="422"/>
      <c r="AK232" s="411"/>
      <c r="AL232" s="91" t="s">
        <v>425</v>
      </c>
      <c r="AM232" s="91"/>
      <c r="AN232" s="92"/>
      <c r="AO232" s="93">
        <f>IF(AN232&lt;AM232,100000-AM232+AN232,AN232-AM232)</f>
        <v>0</v>
      </c>
      <c r="AP232" s="94" t="e">
        <f>IF(AP233=0,0,AP231/AP233)</f>
        <v>#REF!</v>
      </c>
      <c r="AQ232" s="95"/>
      <c r="AR232" s="96"/>
    </row>
    <row r="233" spans="1:44" s="82" customFormat="1" ht="12" customHeight="1" x14ac:dyDescent="0.2">
      <c r="A233" s="83"/>
      <c r="B233" s="84"/>
      <c r="C233" s="387"/>
      <c r="D233" s="85"/>
      <c r="E233" s="86"/>
      <c r="F233" s="87"/>
      <c r="G233" s="332"/>
      <c r="H233" s="361"/>
      <c r="I233" s="88"/>
      <c r="J233" s="88"/>
      <c r="K233" s="97"/>
      <c r="L233" s="97"/>
      <c r="M233" s="97"/>
      <c r="N233" s="97"/>
      <c r="O233" s="97"/>
      <c r="P233" s="97"/>
      <c r="Q233" s="97"/>
      <c r="R233" s="97"/>
      <c r="S233" s="97"/>
      <c r="T233" s="97"/>
      <c r="U233" s="97"/>
      <c r="V233" s="97"/>
      <c r="W233" s="97"/>
      <c r="X233" s="97"/>
      <c r="Y233" s="97"/>
      <c r="Z233" s="97"/>
      <c r="AA233" s="97"/>
      <c r="AB233" s="97"/>
      <c r="AC233" s="97"/>
      <c r="AD233" s="97"/>
      <c r="AE233" s="97"/>
      <c r="AF233" s="395"/>
      <c r="AG233" s="8" t="s">
        <v>464</v>
      </c>
      <c r="AH233" s="90"/>
      <c r="AI233" s="425"/>
      <c r="AJ233" s="425"/>
      <c r="AK233" s="411"/>
      <c r="AL233" s="98" t="s">
        <v>461</v>
      </c>
      <c r="AM233" s="98">
        <v>41648</v>
      </c>
      <c r="AN233" s="99">
        <v>42009</v>
      </c>
      <c r="AO233" s="100">
        <f>AN233-AM233</f>
        <v>361</v>
      </c>
      <c r="AP233" s="101" t="e">
        <f>durée_année*(YEAR(AN233)-YEAR(AM233))-INDEX(temps,DAY(AM233),MONTH(AM233))+INDEX(temps,DAY(AN233),MONTH(AN233))</f>
        <v>#REF!</v>
      </c>
      <c r="AQ233" s="95"/>
      <c r="AR233" s="96"/>
    </row>
    <row r="234" spans="1:44" s="82" customFormat="1" ht="12" customHeight="1" x14ac:dyDescent="0.2">
      <c r="A234" s="102"/>
      <c r="B234" s="103"/>
      <c r="C234" s="388"/>
      <c r="D234" s="104"/>
      <c r="E234" s="105"/>
      <c r="F234" s="106"/>
      <c r="G234" s="333"/>
      <c r="H234" s="362"/>
      <c r="I234" s="107"/>
      <c r="J234" s="107"/>
      <c r="K234" s="108"/>
      <c r="L234" s="108"/>
      <c r="M234" s="108"/>
      <c r="N234" s="108"/>
      <c r="O234" s="108"/>
      <c r="P234" s="108"/>
      <c r="Q234" s="108"/>
      <c r="R234" s="108"/>
      <c r="S234" s="108"/>
      <c r="T234" s="108"/>
      <c r="U234" s="108"/>
      <c r="V234" s="108"/>
      <c r="W234" s="108"/>
      <c r="X234" s="108"/>
      <c r="Y234" s="108"/>
      <c r="Z234" s="108"/>
      <c r="AA234" s="108"/>
      <c r="AB234" s="108"/>
      <c r="AC234" s="108"/>
      <c r="AD234" s="108"/>
      <c r="AE234" s="108"/>
      <c r="AF234" s="396"/>
      <c r="AG234" s="109" t="s">
        <v>426</v>
      </c>
      <c r="AH234" s="110"/>
      <c r="AI234" s="424"/>
      <c r="AJ234" s="424"/>
      <c r="AK234" s="411"/>
      <c r="AL234" s="111" t="s">
        <v>9</v>
      </c>
      <c r="AM234" s="111"/>
      <c r="AN234" s="112"/>
      <c r="AO234" s="113">
        <f>AN234-AM234</f>
        <v>0</v>
      </c>
      <c r="AP234" s="114"/>
      <c r="AQ234" s="95"/>
      <c r="AR234" s="96"/>
    </row>
    <row r="235" spans="1:44" s="82" customFormat="1" ht="12" customHeight="1" thickBot="1" x14ac:dyDescent="0.25">
      <c r="A235" s="115"/>
      <c r="B235" s="116"/>
      <c r="C235" s="389"/>
      <c r="D235" s="117"/>
      <c r="E235" s="118"/>
      <c r="F235" s="119"/>
      <c r="G235" s="334"/>
      <c r="H235" s="363"/>
      <c r="I235" s="120"/>
      <c r="J235" s="120"/>
      <c r="K235" s="121"/>
      <c r="L235" s="121"/>
      <c r="M235" s="121"/>
      <c r="N235" s="121"/>
      <c r="O235" s="121"/>
      <c r="P235" s="121"/>
      <c r="Q235" s="121"/>
      <c r="R235" s="121"/>
      <c r="S235" s="121"/>
      <c r="T235" s="121"/>
      <c r="U235" s="121"/>
      <c r="V235" s="121"/>
      <c r="W235" s="121"/>
      <c r="X235" s="121"/>
      <c r="Y235" s="121"/>
      <c r="Z235" s="121"/>
      <c r="AA235" s="121"/>
      <c r="AB235" s="121"/>
      <c r="AC235" s="121"/>
      <c r="AD235" s="121"/>
      <c r="AE235" s="121"/>
      <c r="AF235" s="397"/>
      <c r="AG235" s="122" t="s">
        <v>442</v>
      </c>
      <c r="AH235" s="123"/>
      <c r="AI235" s="426"/>
      <c r="AJ235" s="426"/>
      <c r="AK235" s="412"/>
      <c r="AL235" s="124"/>
      <c r="AM235" s="124"/>
      <c r="AN235" s="125"/>
      <c r="AO235" s="126">
        <f>AN235-AM235</f>
        <v>0</v>
      </c>
      <c r="AP235" s="3"/>
      <c r="AQ235" s="127"/>
      <c r="AR235" s="128"/>
    </row>
    <row r="236" spans="1:44" s="82" customFormat="1" ht="12" customHeight="1" x14ac:dyDescent="0.2">
      <c r="A236" s="131" t="s">
        <v>357</v>
      </c>
      <c r="B236" s="84" t="s">
        <v>216</v>
      </c>
      <c r="C236" s="390">
        <v>1681910255880</v>
      </c>
      <c r="D236" s="70">
        <v>492</v>
      </c>
      <c r="E236" s="71">
        <v>71</v>
      </c>
      <c r="F236" s="71">
        <v>63</v>
      </c>
      <c r="G236" s="327">
        <v>1</v>
      </c>
      <c r="H236" s="364"/>
      <c r="I236" s="383" t="e">
        <f>AP237</f>
        <v>#REF!</v>
      </c>
      <c r="J236" s="392">
        <f>SUMPRODUCT(PUISSANCE,K236:AE236)/1000</f>
        <v>4.0460000000000003</v>
      </c>
      <c r="K236" s="89">
        <v>0</v>
      </c>
      <c r="L236" s="89">
        <v>0</v>
      </c>
      <c r="M236" s="89">
        <v>0</v>
      </c>
      <c r="N236" s="89">
        <v>0</v>
      </c>
      <c r="O236" s="89">
        <v>0</v>
      </c>
      <c r="P236" s="89">
        <v>0</v>
      </c>
      <c r="Q236" s="89">
        <v>0</v>
      </c>
      <c r="R236" s="89">
        <v>0</v>
      </c>
      <c r="S236" s="89">
        <v>0</v>
      </c>
      <c r="T236" s="89"/>
      <c r="U236" s="89">
        <v>0</v>
      </c>
      <c r="V236" s="89">
        <v>0</v>
      </c>
      <c r="W236" s="89">
        <v>0</v>
      </c>
      <c r="X236" s="89">
        <v>34</v>
      </c>
      <c r="Y236" s="89">
        <v>1</v>
      </c>
      <c r="Z236" s="89">
        <v>0</v>
      </c>
      <c r="AA236" s="89">
        <v>0</v>
      </c>
      <c r="AB236" s="89">
        <v>0</v>
      </c>
      <c r="AC236" s="89">
        <v>0</v>
      </c>
      <c r="AD236" s="89">
        <v>0</v>
      </c>
      <c r="AE236" s="89">
        <v>0</v>
      </c>
      <c r="AF236" s="394"/>
      <c r="AG236" s="8" t="s">
        <v>462</v>
      </c>
      <c r="AH236" s="90"/>
      <c r="AI236" s="422"/>
      <c r="AJ236" s="422"/>
      <c r="AK236" s="410"/>
      <c r="AL236" s="76" t="s">
        <v>424</v>
      </c>
      <c r="AM236" s="76">
        <v>42146</v>
      </c>
      <c r="AN236" s="77">
        <v>68020</v>
      </c>
      <c r="AO236" s="78">
        <f>IF(AN236&lt;AM236,100000-AM236+AN236,AN236-AM236)</f>
        <v>25874</v>
      </c>
      <c r="AP236" s="79">
        <f>AO236+AO237</f>
        <v>25874</v>
      </c>
      <c r="AQ236" s="80">
        <f>F236/10*$AQ$4*DAYS360(AM239,AN239)/360</f>
        <v>0</v>
      </c>
      <c r="AR236" s="81" t="e">
        <f>F236/10*AP238*$AR$4</f>
        <v>#REF!</v>
      </c>
    </row>
    <row r="237" spans="1:44" s="82" customFormat="1" ht="12" customHeight="1" x14ac:dyDescent="0.2">
      <c r="A237" s="83"/>
      <c r="B237" s="84" t="s">
        <v>218</v>
      </c>
      <c r="C237" s="387"/>
      <c r="D237" s="129"/>
      <c r="E237" s="87"/>
      <c r="F237" s="87"/>
      <c r="G237" s="325"/>
      <c r="H237" s="364"/>
      <c r="I237" s="88"/>
      <c r="J237" s="88"/>
      <c r="K237" s="89"/>
      <c r="L237" s="89"/>
      <c r="M237" s="89"/>
      <c r="N237" s="89"/>
      <c r="O237" s="89"/>
      <c r="P237" s="89"/>
      <c r="Q237" s="89"/>
      <c r="R237" s="89"/>
      <c r="S237" s="89"/>
      <c r="T237" s="89"/>
      <c r="U237" s="89"/>
      <c r="V237" s="89"/>
      <c r="W237" s="89"/>
      <c r="X237" s="89"/>
      <c r="Y237" s="89"/>
      <c r="Z237" s="89"/>
      <c r="AA237" s="89"/>
      <c r="AB237" s="89"/>
      <c r="AC237" s="89"/>
      <c r="AD237" s="89"/>
      <c r="AE237" s="89"/>
      <c r="AF237" s="394"/>
      <c r="AG237" s="8" t="s">
        <v>463</v>
      </c>
      <c r="AH237" s="90"/>
      <c r="AI237" s="422"/>
      <c r="AJ237" s="422"/>
      <c r="AK237" s="411"/>
      <c r="AL237" s="91" t="s">
        <v>425</v>
      </c>
      <c r="AM237" s="91"/>
      <c r="AN237" s="92"/>
      <c r="AO237" s="93">
        <f>IF(AN237&lt;AM237,100000-AM237+AN237,AN237-AM237)</f>
        <v>0</v>
      </c>
      <c r="AP237" s="94" t="e">
        <f>IF(AP238=0,0,AP236/AP238)</f>
        <v>#REF!</v>
      </c>
      <c r="AQ237" s="95"/>
      <c r="AR237" s="96"/>
    </row>
    <row r="238" spans="1:44" s="82" customFormat="1" ht="12" customHeight="1" x14ac:dyDescent="0.2">
      <c r="A238" s="83"/>
      <c r="B238" s="84" t="s">
        <v>102</v>
      </c>
      <c r="C238" s="387"/>
      <c r="D238" s="129"/>
      <c r="E238" s="87"/>
      <c r="F238" s="87"/>
      <c r="G238" s="325"/>
      <c r="H238" s="364"/>
      <c r="I238" s="88"/>
      <c r="J238" s="88"/>
      <c r="K238" s="97"/>
      <c r="L238" s="97"/>
      <c r="M238" s="97"/>
      <c r="N238" s="97"/>
      <c r="O238" s="97"/>
      <c r="P238" s="97"/>
      <c r="Q238" s="97"/>
      <c r="R238" s="97"/>
      <c r="S238" s="97"/>
      <c r="T238" s="97"/>
      <c r="U238" s="97"/>
      <c r="V238" s="97"/>
      <c r="W238" s="97"/>
      <c r="X238" s="97"/>
      <c r="Y238" s="97"/>
      <c r="Z238" s="97"/>
      <c r="AA238" s="97"/>
      <c r="AB238" s="97"/>
      <c r="AC238" s="97"/>
      <c r="AD238" s="97"/>
      <c r="AE238" s="97"/>
      <c r="AF238" s="395"/>
      <c r="AG238" s="8" t="s">
        <v>464</v>
      </c>
      <c r="AH238" s="90"/>
      <c r="AI238" s="425"/>
      <c r="AJ238" s="425"/>
      <c r="AK238" s="411"/>
      <c r="AL238" s="98" t="s">
        <v>461</v>
      </c>
      <c r="AM238" s="98">
        <v>41646</v>
      </c>
      <c r="AN238" s="99">
        <v>42009</v>
      </c>
      <c r="AO238" s="100">
        <f>AN238-AM238</f>
        <v>363</v>
      </c>
      <c r="AP238" s="101" t="e">
        <f>durée_année*(YEAR(AN238)-YEAR(AM238))-INDEX(temps,DAY(AM238),MONTH(AM238))+INDEX(temps,DAY(AN238),MONTH(AN238))</f>
        <v>#REF!</v>
      </c>
      <c r="AQ238" s="95"/>
      <c r="AR238" s="96"/>
    </row>
    <row r="239" spans="1:44" s="82" customFormat="1" ht="12" customHeight="1" x14ac:dyDescent="0.2">
      <c r="A239" s="83"/>
      <c r="B239" s="84"/>
      <c r="C239" s="388"/>
      <c r="D239" s="185"/>
      <c r="E239" s="106"/>
      <c r="F239" s="106"/>
      <c r="G239" s="337"/>
      <c r="H239" s="364"/>
      <c r="I239" s="107"/>
      <c r="J239" s="88"/>
      <c r="K239" s="97"/>
      <c r="L239" s="97"/>
      <c r="M239" s="97"/>
      <c r="N239" s="97"/>
      <c r="O239" s="97"/>
      <c r="P239" s="97"/>
      <c r="Q239" s="97"/>
      <c r="R239" s="97"/>
      <c r="S239" s="97"/>
      <c r="T239" s="97"/>
      <c r="U239" s="97"/>
      <c r="V239" s="97"/>
      <c r="W239" s="97"/>
      <c r="X239" s="97"/>
      <c r="Y239" s="97"/>
      <c r="Z239" s="97"/>
      <c r="AA239" s="97"/>
      <c r="AB239" s="97"/>
      <c r="AC239" s="97"/>
      <c r="AD239" s="97"/>
      <c r="AE239" s="97"/>
      <c r="AF239" s="395"/>
      <c r="AG239" s="8" t="s">
        <v>426</v>
      </c>
      <c r="AH239" s="90"/>
      <c r="AI239" s="424"/>
      <c r="AJ239" s="424"/>
      <c r="AK239" s="411"/>
      <c r="AL239" s="111" t="s">
        <v>9</v>
      </c>
      <c r="AM239" s="111"/>
      <c r="AN239" s="112"/>
      <c r="AO239" s="113">
        <f>AN239-AM239</f>
        <v>0</v>
      </c>
      <c r="AP239" s="1"/>
      <c r="AQ239" s="95"/>
      <c r="AR239" s="96"/>
    </row>
    <row r="240" spans="1:44" s="82" customFormat="1" ht="12" customHeight="1" thickBot="1" x14ac:dyDescent="0.25">
      <c r="A240" s="164"/>
      <c r="B240" s="138"/>
      <c r="C240" s="389"/>
      <c r="D240" s="165"/>
      <c r="E240" s="166"/>
      <c r="F240" s="167"/>
      <c r="G240" s="338"/>
      <c r="H240" s="367"/>
      <c r="I240" s="120"/>
      <c r="J240" s="168"/>
      <c r="K240" s="142"/>
      <c r="L240" s="142"/>
      <c r="M240" s="142"/>
      <c r="N240" s="142"/>
      <c r="O240" s="142"/>
      <c r="P240" s="142"/>
      <c r="Q240" s="142"/>
      <c r="R240" s="142"/>
      <c r="S240" s="142"/>
      <c r="T240" s="142"/>
      <c r="U240" s="142"/>
      <c r="V240" s="142"/>
      <c r="W240" s="142"/>
      <c r="X240" s="142"/>
      <c r="Y240" s="142"/>
      <c r="Z240" s="142"/>
      <c r="AA240" s="142"/>
      <c r="AB240" s="142"/>
      <c r="AC240" s="142"/>
      <c r="AD240" s="142"/>
      <c r="AE240" s="142"/>
      <c r="AF240" s="398"/>
      <c r="AG240" s="143" t="s">
        <v>442</v>
      </c>
      <c r="AH240" s="144"/>
      <c r="AI240" s="426"/>
      <c r="AJ240" s="426"/>
      <c r="AK240" s="412"/>
      <c r="AL240" s="124"/>
      <c r="AM240" s="124"/>
      <c r="AN240" s="125"/>
      <c r="AO240" s="145">
        <f>AN240-AM240</f>
        <v>0</v>
      </c>
      <c r="AP240" s="2"/>
      <c r="AQ240" s="127"/>
      <c r="AR240" s="128"/>
    </row>
    <row r="241" spans="1:44" s="82" customFormat="1" ht="12" customHeight="1" x14ac:dyDescent="0.2">
      <c r="A241" s="131" t="s">
        <v>384</v>
      </c>
      <c r="B241" s="84" t="s">
        <v>280</v>
      </c>
      <c r="C241" s="390">
        <v>1634876969981</v>
      </c>
      <c r="D241" s="132">
        <v>502</v>
      </c>
      <c r="E241" s="133">
        <v>71</v>
      </c>
      <c r="F241" s="133">
        <v>14</v>
      </c>
      <c r="G241" s="335">
        <v>1</v>
      </c>
      <c r="H241" s="365"/>
      <c r="I241" s="383" t="e">
        <f>AP242</f>
        <v>#REF!</v>
      </c>
      <c r="J241" s="392">
        <f>SUMPRODUCT(PUISSANCE,K241:AE241)/1000</f>
        <v>2.21</v>
      </c>
      <c r="K241" s="134">
        <v>0</v>
      </c>
      <c r="L241" s="134">
        <v>0</v>
      </c>
      <c r="M241" s="134">
        <v>0</v>
      </c>
      <c r="N241" s="134">
        <v>0</v>
      </c>
      <c r="O241" s="134">
        <v>0</v>
      </c>
      <c r="P241" s="134">
        <v>0</v>
      </c>
      <c r="Q241" s="134">
        <v>0</v>
      </c>
      <c r="R241" s="134">
        <v>0</v>
      </c>
      <c r="S241" s="134">
        <v>0</v>
      </c>
      <c r="T241" s="134"/>
      <c r="U241" s="134">
        <v>0</v>
      </c>
      <c r="V241" s="134">
        <v>0</v>
      </c>
      <c r="W241" s="134">
        <v>0</v>
      </c>
      <c r="X241" s="134">
        <v>0</v>
      </c>
      <c r="Y241" s="134">
        <v>13</v>
      </c>
      <c r="Z241" s="134">
        <v>0</v>
      </c>
      <c r="AA241" s="134">
        <v>0</v>
      </c>
      <c r="AB241" s="134">
        <v>0</v>
      </c>
      <c r="AC241" s="134">
        <v>0</v>
      </c>
      <c r="AD241" s="134">
        <v>0</v>
      </c>
      <c r="AE241" s="134">
        <v>0</v>
      </c>
      <c r="AF241" s="394"/>
      <c r="AG241" s="8" t="s">
        <v>462</v>
      </c>
      <c r="AH241" s="90"/>
      <c r="AI241" s="422"/>
      <c r="AJ241" s="422"/>
      <c r="AK241" s="410"/>
      <c r="AL241" s="76" t="s">
        <v>424</v>
      </c>
      <c r="AM241" s="76">
        <v>54430</v>
      </c>
      <c r="AN241" s="77">
        <v>62501</v>
      </c>
      <c r="AO241" s="78">
        <f>IF(AN241&lt;AM241,100000-AM241+AN241,AN241-AM241)</f>
        <v>8071</v>
      </c>
      <c r="AP241" s="79">
        <f>AO241+AO242</f>
        <v>8071</v>
      </c>
      <c r="AQ241" s="80">
        <f>F241/10*$AQ$4*DAYS360(AM244,AN244)/360</f>
        <v>0</v>
      </c>
      <c r="AR241" s="81" t="e">
        <f>F241/10*AP243*$AR$4</f>
        <v>#REF!</v>
      </c>
    </row>
    <row r="242" spans="1:44" s="82" customFormat="1" ht="12" customHeight="1" x14ac:dyDescent="0.2">
      <c r="A242" s="83"/>
      <c r="B242" s="84"/>
      <c r="C242" s="387"/>
      <c r="D242" s="85"/>
      <c r="E242" s="86"/>
      <c r="F242" s="87"/>
      <c r="G242" s="332"/>
      <c r="H242" s="361"/>
      <c r="I242" s="88"/>
      <c r="J242" s="88"/>
      <c r="K242" s="89"/>
      <c r="L242" s="89"/>
      <c r="M242" s="89"/>
      <c r="N242" s="89"/>
      <c r="O242" s="89"/>
      <c r="P242" s="89"/>
      <c r="Q242" s="89"/>
      <c r="R242" s="89"/>
      <c r="S242" s="89"/>
      <c r="T242" s="89"/>
      <c r="U242" s="89"/>
      <c r="V242" s="89"/>
      <c r="W242" s="89"/>
      <c r="X242" s="89"/>
      <c r="Y242" s="89"/>
      <c r="Z242" s="89"/>
      <c r="AA242" s="89"/>
      <c r="AB242" s="89"/>
      <c r="AC242" s="89"/>
      <c r="AD242" s="89"/>
      <c r="AE242" s="89"/>
      <c r="AF242" s="394"/>
      <c r="AG242" s="8" t="s">
        <v>463</v>
      </c>
      <c r="AH242" s="90"/>
      <c r="AI242" s="422"/>
      <c r="AJ242" s="422"/>
      <c r="AK242" s="411"/>
      <c r="AL242" s="91" t="s">
        <v>425</v>
      </c>
      <c r="AM242" s="91"/>
      <c r="AN242" s="92"/>
      <c r="AO242" s="93">
        <f>IF(AN242&lt;AM242,100000-AM242+AN242,AN242-AM242)</f>
        <v>0</v>
      </c>
      <c r="AP242" s="94" t="e">
        <f>IF(AP243=0,0,AP241/AP243)</f>
        <v>#REF!</v>
      </c>
      <c r="AQ242" s="95"/>
      <c r="AR242" s="96"/>
    </row>
    <row r="243" spans="1:44" s="82" customFormat="1" ht="12" customHeight="1" x14ac:dyDescent="0.2">
      <c r="A243" s="83"/>
      <c r="B243" s="84" t="s">
        <v>129</v>
      </c>
      <c r="C243" s="387"/>
      <c r="D243" s="85"/>
      <c r="E243" s="86"/>
      <c r="F243" s="87"/>
      <c r="G243" s="332"/>
      <c r="H243" s="361"/>
      <c r="I243" s="88"/>
      <c r="J243" s="88"/>
      <c r="K243" s="97"/>
      <c r="L243" s="97"/>
      <c r="M243" s="97"/>
      <c r="N243" s="97"/>
      <c r="O243" s="97"/>
      <c r="P243" s="97"/>
      <c r="Q243" s="97"/>
      <c r="R243" s="97"/>
      <c r="S243" s="97"/>
      <c r="T243" s="97"/>
      <c r="U243" s="97"/>
      <c r="V243" s="97"/>
      <c r="W243" s="97"/>
      <c r="X243" s="97"/>
      <c r="Y243" s="97"/>
      <c r="Z243" s="97"/>
      <c r="AA243" s="97"/>
      <c r="AB243" s="97"/>
      <c r="AC243" s="97"/>
      <c r="AD243" s="97"/>
      <c r="AE243" s="97"/>
      <c r="AF243" s="395"/>
      <c r="AG243" s="8" t="s">
        <v>464</v>
      </c>
      <c r="AH243" s="90"/>
      <c r="AI243" s="425"/>
      <c r="AJ243" s="425"/>
      <c r="AK243" s="411"/>
      <c r="AL243" s="98" t="s">
        <v>461</v>
      </c>
      <c r="AM243" s="98">
        <v>41669</v>
      </c>
      <c r="AN243" s="99">
        <v>42011</v>
      </c>
      <c r="AO243" s="100">
        <f>AN243-AM243</f>
        <v>342</v>
      </c>
      <c r="AP243" s="101" t="e">
        <f>durée_année*(YEAR(AN243)-YEAR(AM243))-INDEX(temps,DAY(AM243),MONTH(AM243))+INDEX(temps,DAY(AN243),MONTH(AN243))</f>
        <v>#REF!</v>
      </c>
      <c r="AQ243" s="95"/>
      <c r="AR243" s="96"/>
    </row>
    <row r="244" spans="1:44" s="82" customFormat="1" ht="12" customHeight="1" x14ac:dyDescent="0.2">
      <c r="A244" s="102"/>
      <c r="B244" s="103"/>
      <c r="C244" s="388"/>
      <c r="D244" s="104"/>
      <c r="E244" s="105"/>
      <c r="F244" s="106"/>
      <c r="G244" s="333"/>
      <c r="H244" s="362"/>
      <c r="I244" s="107"/>
      <c r="J244" s="107"/>
      <c r="K244" s="108"/>
      <c r="L244" s="108"/>
      <c r="M244" s="108"/>
      <c r="N244" s="108"/>
      <c r="O244" s="108"/>
      <c r="P244" s="108"/>
      <c r="Q244" s="108"/>
      <c r="R244" s="108"/>
      <c r="S244" s="108"/>
      <c r="T244" s="108"/>
      <c r="U244" s="108"/>
      <c r="V244" s="108"/>
      <c r="W244" s="108"/>
      <c r="X244" s="108"/>
      <c r="Y244" s="108"/>
      <c r="Z244" s="108"/>
      <c r="AA244" s="108"/>
      <c r="AB244" s="108"/>
      <c r="AC244" s="108"/>
      <c r="AD244" s="108"/>
      <c r="AE244" s="108"/>
      <c r="AF244" s="396"/>
      <c r="AG244" s="109" t="s">
        <v>426</v>
      </c>
      <c r="AH244" s="110"/>
      <c r="AI244" s="424"/>
      <c r="AJ244" s="424"/>
      <c r="AK244" s="411"/>
      <c r="AL244" s="111" t="s">
        <v>9</v>
      </c>
      <c r="AM244" s="111"/>
      <c r="AN244" s="112"/>
      <c r="AO244" s="113">
        <f>AN244-AM244</f>
        <v>0</v>
      </c>
      <c r="AP244" s="114"/>
      <c r="AQ244" s="95"/>
      <c r="AR244" s="96"/>
    </row>
    <row r="245" spans="1:44" s="82" customFormat="1" ht="12" customHeight="1" thickBot="1" x14ac:dyDescent="0.25">
      <c r="A245" s="115"/>
      <c r="B245" s="116"/>
      <c r="C245" s="389"/>
      <c r="D245" s="117"/>
      <c r="E245" s="118"/>
      <c r="F245" s="119"/>
      <c r="G245" s="334"/>
      <c r="H245" s="363"/>
      <c r="I245" s="120"/>
      <c r="J245" s="120"/>
      <c r="K245" s="121"/>
      <c r="L245" s="121"/>
      <c r="M245" s="121"/>
      <c r="N245" s="121"/>
      <c r="O245" s="121"/>
      <c r="P245" s="121"/>
      <c r="Q245" s="121"/>
      <c r="R245" s="121"/>
      <c r="S245" s="121"/>
      <c r="T245" s="121"/>
      <c r="U245" s="121"/>
      <c r="V245" s="121"/>
      <c r="W245" s="121"/>
      <c r="X245" s="121"/>
      <c r="Y245" s="121"/>
      <c r="Z245" s="121"/>
      <c r="AA245" s="121"/>
      <c r="AB245" s="121"/>
      <c r="AC245" s="121"/>
      <c r="AD245" s="121"/>
      <c r="AE245" s="121"/>
      <c r="AF245" s="397"/>
      <c r="AG245" s="122" t="s">
        <v>442</v>
      </c>
      <c r="AH245" s="123"/>
      <c r="AI245" s="426"/>
      <c r="AJ245" s="426"/>
      <c r="AK245" s="412"/>
      <c r="AL245" s="124"/>
      <c r="AM245" s="124"/>
      <c r="AN245" s="125"/>
      <c r="AO245" s="126">
        <f>AN245-AM245</f>
        <v>0</v>
      </c>
      <c r="AP245" s="3"/>
      <c r="AQ245" s="127"/>
      <c r="AR245" s="128"/>
    </row>
    <row r="246" spans="1:44" s="82" customFormat="1" ht="12" customHeight="1" x14ac:dyDescent="0.2">
      <c r="A246" s="131" t="s">
        <v>383</v>
      </c>
      <c r="B246" s="84" t="s">
        <v>308</v>
      </c>
      <c r="C246" s="390">
        <v>1632706202900</v>
      </c>
      <c r="D246" s="132">
        <v>506</v>
      </c>
      <c r="E246" s="133">
        <v>71</v>
      </c>
      <c r="F246" s="133">
        <v>95</v>
      </c>
      <c r="G246" s="335">
        <v>1</v>
      </c>
      <c r="H246" s="365"/>
      <c r="I246" s="383" t="e">
        <f>AP247</f>
        <v>#REF!</v>
      </c>
      <c r="J246" s="392">
        <f>SUMPRODUCT(PUISSANCE,K246:AE246)/1000</f>
        <v>8.92</v>
      </c>
      <c r="K246" s="134">
        <v>0</v>
      </c>
      <c r="L246" s="134">
        <v>0</v>
      </c>
      <c r="M246" s="134">
        <v>0</v>
      </c>
      <c r="N246" s="134">
        <v>0</v>
      </c>
      <c r="O246" s="134">
        <v>0</v>
      </c>
      <c r="P246" s="134">
        <v>0</v>
      </c>
      <c r="Q246" s="134">
        <v>0</v>
      </c>
      <c r="R246" s="134">
        <v>0</v>
      </c>
      <c r="S246" s="134">
        <v>0</v>
      </c>
      <c r="T246" s="134"/>
      <c r="U246" s="134">
        <v>0</v>
      </c>
      <c r="V246" s="134">
        <v>0</v>
      </c>
      <c r="W246" s="134">
        <v>0</v>
      </c>
      <c r="X246" s="134">
        <v>10</v>
      </c>
      <c r="Y246" s="134">
        <v>26</v>
      </c>
      <c r="Z246" s="134">
        <v>12</v>
      </c>
      <c r="AA246" s="134">
        <v>0</v>
      </c>
      <c r="AB246" s="134">
        <v>0</v>
      </c>
      <c r="AC246" s="134">
        <v>0</v>
      </c>
      <c r="AD246" s="134">
        <v>0</v>
      </c>
      <c r="AE246" s="134">
        <v>0</v>
      </c>
      <c r="AF246" s="394"/>
      <c r="AG246" s="8" t="s">
        <v>462</v>
      </c>
      <c r="AH246" s="90"/>
      <c r="AI246" s="422"/>
      <c r="AJ246" s="422"/>
      <c r="AK246" s="410"/>
      <c r="AL246" s="76" t="s">
        <v>424</v>
      </c>
      <c r="AM246" s="76">
        <v>43018</v>
      </c>
      <c r="AN246" s="77">
        <v>81909</v>
      </c>
      <c r="AO246" s="78">
        <f>IF(AN246&lt;AM246,100000-AM246+AN246,AN246-AM246)</f>
        <v>38891</v>
      </c>
      <c r="AP246" s="79">
        <f>AO246+AO247</f>
        <v>38891</v>
      </c>
      <c r="AQ246" s="80">
        <f>F246/10*$AQ$4*DAYS360(AM249,AN249)/360</f>
        <v>0</v>
      </c>
      <c r="AR246" s="81" t="e">
        <f>F246/10*AP248*$AR$4</f>
        <v>#REF!</v>
      </c>
    </row>
    <row r="247" spans="1:44" s="82" customFormat="1" ht="12" customHeight="1" x14ac:dyDescent="0.2">
      <c r="A247" s="83"/>
      <c r="B247" s="84" t="s">
        <v>279</v>
      </c>
      <c r="C247" s="387"/>
      <c r="D247" s="85"/>
      <c r="E247" s="86"/>
      <c r="F247" s="87"/>
      <c r="G247" s="332"/>
      <c r="H247" s="361"/>
      <c r="I247" s="88"/>
      <c r="J247" s="88"/>
      <c r="K247" s="89"/>
      <c r="L247" s="89"/>
      <c r="M247" s="89"/>
      <c r="N247" s="89"/>
      <c r="O247" s="89"/>
      <c r="P247" s="89"/>
      <c r="Q247" s="89"/>
      <c r="R247" s="89"/>
      <c r="S247" s="89"/>
      <c r="T247" s="89"/>
      <c r="U247" s="89"/>
      <c r="V247" s="89"/>
      <c r="W247" s="89"/>
      <c r="X247" s="89"/>
      <c r="Y247" s="89"/>
      <c r="Z247" s="89"/>
      <c r="AA247" s="89"/>
      <c r="AB247" s="89"/>
      <c r="AC247" s="89"/>
      <c r="AD247" s="89"/>
      <c r="AE247" s="89"/>
      <c r="AF247" s="394"/>
      <c r="AG247" s="8" t="s">
        <v>463</v>
      </c>
      <c r="AH247" s="90"/>
      <c r="AI247" s="422"/>
      <c r="AJ247" s="422"/>
      <c r="AK247" s="411"/>
      <c r="AL247" s="91" t="s">
        <v>425</v>
      </c>
      <c r="AM247" s="91"/>
      <c r="AN247" s="92"/>
      <c r="AO247" s="93">
        <f>IF(AN247&lt;AM247,100000-AM247+AN247,AN247-AM247)</f>
        <v>0</v>
      </c>
      <c r="AP247" s="94" t="e">
        <f>IF(AP248=0,0,AP246/AP248)</f>
        <v>#REF!</v>
      </c>
      <c r="AQ247" s="95"/>
      <c r="AR247" s="96"/>
    </row>
    <row r="248" spans="1:44" s="82" customFormat="1" ht="12" customHeight="1" x14ac:dyDescent="0.2">
      <c r="A248" s="83"/>
      <c r="B248" s="84" t="s">
        <v>128</v>
      </c>
      <c r="C248" s="387"/>
      <c r="D248" s="85"/>
      <c r="E248" s="86"/>
      <c r="F248" s="87"/>
      <c r="G248" s="332"/>
      <c r="H248" s="361"/>
      <c r="I248" s="88"/>
      <c r="J248" s="88"/>
      <c r="K248" s="97"/>
      <c r="L248" s="97"/>
      <c r="M248" s="97"/>
      <c r="N248" s="97"/>
      <c r="O248" s="97"/>
      <c r="P248" s="97"/>
      <c r="Q248" s="97"/>
      <c r="R248" s="97"/>
      <c r="S248" s="97"/>
      <c r="T248" s="97"/>
      <c r="U248" s="97"/>
      <c r="V248" s="97"/>
      <c r="W248" s="97"/>
      <c r="X248" s="97"/>
      <c r="Y248" s="97"/>
      <c r="Z248" s="97"/>
      <c r="AA248" s="97"/>
      <c r="AB248" s="97"/>
      <c r="AC248" s="97"/>
      <c r="AD248" s="97"/>
      <c r="AE248" s="97"/>
      <c r="AF248" s="395"/>
      <c r="AG248" s="8" t="s">
        <v>464</v>
      </c>
      <c r="AH248" s="90"/>
      <c r="AI248" s="425"/>
      <c r="AJ248" s="425"/>
      <c r="AK248" s="411"/>
      <c r="AL248" s="98" t="s">
        <v>461</v>
      </c>
      <c r="AM248" s="98">
        <v>41648</v>
      </c>
      <c r="AN248" s="99">
        <v>42009</v>
      </c>
      <c r="AO248" s="100">
        <f>AN248-AM248</f>
        <v>361</v>
      </c>
      <c r="AP248" s="101" t="e">
        <f>durée_année*(YEAR(AN248)-YEAR(AM248))-INDEX(temps,DAY(AM248),MONTH(AM248))+INDEX(temps,DAY(AN248),MONTH(AN248))</f>
        <v>#REF!</v>
      </c>
      <c r="AQ248" s="95"/>
      <c r="AR248" s="96"/>
    </row>
    <row r="249" spans="1:44" s="82" customFormat="1" ht="12" customHeight="1" x14ac:dyDescent="0.2">
      <c r="A249" s="102"/>
      <c r="B249" s="103"/>
      <c r="C249" s="388"/>
      <c r="D249" s="104"/>
      <c r="E249" s="105"/>
      <c r="F249" s="106"/>
      <c r="G249" s="333"/>
      <c r="H249" s="362"/>
      <c r="I249" s="107"/>
      <c r="J249" s="107"/>
      <c r="K249" s="108"/>
      <c r="L249" s="108"/>
      <c r="M249" s="108"/>
      <c r="N249" s="108"/>
      <c r="O249" s="108"/>
      <c r="P249" s="108"/>
      <c r="Q249" s="108"/>
      <c r="R249" s="108"/>
      <c r="S249" s="108"/>
      <c r="T249" s="108"/>
      <c r="U249" s="108"/>
      <c r="V249" s="108"/>
      <c r="W249" s="108"/>
      <c r="X249" s="108"/>
      <c r="Y249" s="108"/>
      <c r="Z249" s="108"/>
      <c r="AA249" s="108"/>
      <c r="AB249" s="108"/>
      <c r="AC249" s="108"/>
      <c r="AD249" s="108"/>
      <c r="AE249" s="108"/>
      <c r="AF249" s="396"/>
      <c r="AG249" s="109" t="s">
        <v>426</v>
      </c>
      <c r="AH249" s="110"/>
      <c r="AI249" s="424"/>
      <c r="AJ249" s="424"/>
      <c r="AK249" s="411"/>
      <c r="AL249" s="111" t="s">
        <v>9</v>
      </c>
      <c r="AM249" s="111"/>
      <c r="AN249" s="112"/>
      <c r="AO249" s="113">
        <f>AN249-AM249</f>
        <v>0</v>
      </c>
      <c r="AP249" s="114"/>
      <c r="AQ249" s="95"/>
      <c r="AR249" s="96"/>
    </row>
    <row r="250" spans="1:44" s="82" customFormat="1" ht="12" customHeight="1" thickBot="1" x14ac:dyDescent="0.25">
      <c r="A250" s="115"/>
      <c r="B250" s="116"/>
      <c r="C250" s="389"/>
      <c r="D250" s="117"/>
      <c r="E250" s="118"/>
      <c r="F250" s="119"/>
      <c r="G250" s="334"/>
      <c r="H250" s="363"/>
      <c r="I250" s="120"/>
      <c r="J250" s="120"/>
      <c r="K250" s="121"/>
      <c r="L250" s="121"/>
      <c r="M250" s="121"/>
      <c r="N250" s="121"/>
      <c r="O250" s="121"/>
      <c r="P250" s="121"/>
      <c r="Q250" s="121"/>
      <c r="R250" s="121"/>
      <c r="S250" s="121"/>
      <c r="T250" s="121"/>
      <c r="U250" s="121"/>
      <c r="V250" s="121"/>
      <c r="W250" s="121"/>
      <c r="X250" s="121"/>
      <c r="Y250" s="121"/>
      <c r="Z250" s="121"/>
      <c r="AA250" s="121"/>
      <c r="AB250" s="121"/>
      <c r="AC250" s="121"/>
      <c r="AD250" s="121"/>
      <c r="AE250" s="121"/>
      <c r="AF250" s="397"/>
      <c r="AG250" s="122" t="s">
        <v>442</v>
      </c>
      <c r="AH250" s="123"/>
      <c r="AI250" s="426"/>
      <c r="AJ250" s="426"/>
      <c r="AK250" s="412"/>
      <c r="AL250" s="124"/>
      <c r="AM250" s="124"/>
      <c r="AN250" s="125"/>
      <c r="AO250" s="126">
        <f>AN250-AM250</f>
        <v>0</v>
      </c>
      <c r="AP250" s="3"/>
      <c r="AQ250" s="127"/>
      <c r="AR250" s="128"/>
    </row>
    <row r="251" spans="1:44" s="82" customFormat="1" ht="12" customHeight="1" x14ac:dyDescent="0.2">
      <c r="A251" s="131" t="s">
        <v>355</v>
      </c>
      <c r="B251" s="84" t="s">
        <v>212</v>
      </c>
      <c r="C251" s="390">
        <v>1680028924468</v>
      </c>
      <c r="D251" s="132">
        <v>509</v>
      </c>
      <c r="E251" s="133">
        <v>94</v>
      </c>
      <c r="F251" s="133">
        <v>47</v>
      </c>
      <c r="G251" s="335">
        <v>1</v>
      </c>
      <c r="H251" s="365"/>
      <c r="I251" s="383" t="e">
        <f>AP252</f>
        <v>#REF!</v>
      </c>
      <c r="J251" s="392">
        <f>SUMPRODUCT(PUISSANCE,K251:AE251)/1000</f>
        <v>1.81</v>
      </c>
      <c r="K251" s="134">
        <v>0</v>
      </c>
      <c r="L251" s="134">
        <v>4</v>
      </c>
      <c r="M251" s="134">
        <v>0</v>
      </c>
      <c r="N251" s="134">
        <v>0</v>
      </c>
      <c r="O251" s="134">
        <v>0</v>
      </c>
      <c r="P251" s="134">
        <v>0</v>
      </c>
      <c r="Q251" s="134">
        <v>0</v>
      </c>
      <c r="R251" s="134">
        <v>0</v>
      </c>
      <c r="S251" s="134">
        <v>0</v>
      </c>
      <c r="T251" s="134"/>
      <c r="U251" s="134">
        <v>0</v>
      </c>
      <c r="V251" s="134">
        <v>0</v>
      </c>
      <c r="W251" s="134">
        <v>0</v>
      </c>
      <c r="X251" s="134">
        <v>0</v>
      </c>
      <c r="Y251" s="134">
        <v>1</v>
      </c>
      <c r="Z251" s="134">
        <v>2</v>
      </c>
      <c r="AA251" s="134">
        <v>0</v>
      </c>
      <c r="AB251" s="134">
        <v>0</v>
      </c>
      <c r="AC251" s="134">
        <v>0</v>
      </c>
      <c r="AD251" s="134">
        <v>0</v>
      </c>
      <c r="AE251" s="134">
        <v>0</v>
      </c>
      <c r="AF251" s="394"/>
      <c r="AG251" s="8" t="s">
        <v>462</v>
      </c>
      <c r="AH251" s="90"/>
      <c r="AI251" s="422"/>
      <c r="AJ251" s="422"/>
      <c r="AK251" s="410"/>
      <c r="AL251" s="76" t="s">
        <v>424</v>
      </c>
      <c r="AM251" s="76">
        <v>51844</v>
      </c>
      <c r="AN251" s="77">
        <v>58232</v>
      </c>
      <c r="AO251" s="78">
        <f>IF(AN251&lt;AM251,100000-AM251+AN251,AN251-AM251)</f>
        <v>6388</v>
      </c>
      <c r="AP251" s="79">
        <f>AO251+AO252</f>
        <v>6388</v>
      </c>
      <c r="AQ251" s="80">
        <f>F251/10*$AQ$4*DAYS360(AM254,AN254)/360</f>
        <v>0</v>
      </c>
      <c r="AR251" s="81" t="e">
        <f>F251/10*AP253*$AR$4</f>
        <v>#REF!</v>
      </c>
    </row>
    <row r="252" spans="1:44" s="82" customFormat="1" ht="12" customHeight="1" x14ac:dyDescent="0.2">
      <c r="A252" s="83"/>
      <c r="B252" s="84" t="s">
        <v>213</v>
      </c>
      <c r="C252" s="387"/>
      <c r="D252" s="85"/>
      <c r="E252" s="86"/>
      <c r="F252" s="87"/>
      <c r="G252" s="332"/>
      <c r="H252" s="361"/>
      <c r="I252" s="88"/>
      <c r="J252" s="88"/>
      <c r="K252" s="89"/>
      <c r="L252" s="89"/>
      <c r="M252" s="89"/>
      <c r="N252" s="89"/>
      <c r="O252" s="89"/>
      <c r="P252" s="89"/>
      <c r="Q252" s="89"/>
      <c r="R252" s="89"/>
      <c r="S252" s="89"/>
      <c r="T252" s="89"/>
      <c r="U252" s="89"/>
      <c r="V252" s="89"/>
      <c r="W252" s="89"/>
      <c r="X252" s="89"/>
      <c r="Y252" s="89"/>
      <c r="Z252" s="89"/>
      <c r="AA252" s="89"/>
      <c r="AB252" s="89"/>
      <c r="AC252" s="89"/>
      <c r="AD252" s="89"/>
      <c r="AE252" s="89"/>
      <c r="AF252" s="394"/>
      <c r="AG252" s="8" t="s">
        <v>463</v>
      </c>
      <c r="AH252" s="90"/>
      <c r="AI252" s="422"/>
      <c r="AJ252" s="422"/>
      <c r="AK252" s="411"/>
      <c r="AL252" s="91" t="s">
        <v>425</v>
      </c>
      <c r="AM252" s="91"/>
      <c r="AN252" s="92"/>
      <c r="AO252" s="93">
        <f>IF(AN252&lt;AM252,100000-AM252+AN252,AN252-AM252)</f>
        <v>0</v>
      </c>
      <c r="AP252" s="94" t="e">
        <f>IF(AP253=0,0,AP251/AP253)</f>
        <v>#REF!</v>
      </c>
      <c r="AQ252" s="95"/>
      <c r="AR252" s="96"/>
    </row>
    <row r="253" spans="1:44" s="82" customFormat="1" ht="12" customHeight="1" x14ac:dyDescent="0.2">
      <c r="A253" s="83"/>
      <c r="B253" s="84" t="s">
        <v>101</v>
      </c>
      <c r="C253" s="387"/>
      <c r="D253" s="85"/>
      <c r="E253" s="86"/>
      <c r="F253" s="87"/>
      <c r="G253" s="332"/>
      <c r="H253" s="361"/>
      <c r="I253" s="88"/>
      <c r="J253" s="88"/>
      <c r="K253" s="97"/>
      <c r="L253" s="97"/>
      <c r="M253" s="97"/>
      <c r="N253" s="97"/>
      <c r="O253" s="97"/>
      <c r="P253" s="97"/>
      <c r="Q253" s="97"/>
      <c r="R253" s="97"/>
      <c r="S253" s="97"/>
      <c r="T253" s="97"/>
      <c r="U253" s="97"/>
      <c r="V253" s="97"/>
      <c r="W253" s="97"/>
      <c r="X253" s="97"/>
      <c r="Y253" s="97"/>
      <c r="Z253" s="97"/>
      <c r="AA253" s="97"/>
      <c r="AB253" s="97"/>
      <c r="AC253" s="97"/>
      <c r="AD253" s="97"/>
      <c r="AE253" s="97"/>
      <c r="AF253" s="395"/>
      <c r="AG253" s="8" t="s">
        <v>464</v>
      </c>
      <c r="AH253" s="90"/>
      <c r="AI253" s="425"/>
      <c r="AJ253" s="425"/>
      <c r="AK253" s="411"/>
      <c r="AL253" s="98" t="s">
        <v>461</v>
      </c>
      <c r="AM253" s="98">
        <v>41668</v>
      </c>
      <c r="AN253" s="99">
        <v>42009</v>
      </c>
      <c r="AO253" s="100">
        <f>AN253-AM253</f>
        <v>341</v>
      </c>
      <c r="AP253" s="101" t="e">
        <f>durée_année*(YEAR(AN253)-YEAR(AM253))-INDEX(temps,DAY(AM253),MONTH(AM253))+INDEX(temps,DAY(AN253),MONTH(AN253))</f>
        <v>#REF!</v>
      </c>
      <c r="AQ253" s="95"/>
      <c r="AR253" s="96"/>
    </row>
    <row r="254" spans="1:44" s="82" customFormat="1" ht="12" customHeight="1" x14ac:dyDescent="0.2">
      <c r="A254" s="102"/>
      <c r="B254" s="103"/>
      <c r="C254" s="388"/>
      <c r="D254" s="104"/>
      <c r="E254" s="105"/>
      <c r="F254" s="106"/>
      <c r="G254" s="333"/>
      <c r="H254" s="362"/>
      <c r="I254" s="107"/>
      <c r="J254" s="107"/>
      <c r="K254" s="108"/>
      <c r="L254" s="108"/>
      <c r="M254" s="108"/>
      <c r="N254" s="108"/>
      <c r="O254" s="108"/>
      <c r="P254" s="108"/>
      <c r="Q254" s="108"/>
      <c r="R254" s="108"/>
      <c r="S254" s="108"/>
      <c r="T254" s="108"/>
      <c r="U254" s="108"/>
      <c r="V254" s="108"/>
      <c r="W254" s="108"/>
      <c r="X254" s="108"/>
      <c r="Y254" s="108"/>
      <c r="Z254" s="108"/>
      <c r="AA254" s="108"/>
      <c r="AB254" s="108"/>
      <c r="AC254" s="108"/>
      <c r="AD254" s="108"/>
      <c r="AE254" s="108"/>
      <c r="AF254" s="396"/>
      <c r="AG254" s="109" t="s">
        <v>426</v>
      </c>
      <c r="AH254" s="110"/>
      <c r="AI254" s="424"/>
      <c r="AJ254" s="424"/>
      <c r="AK254" s="411"/>
      <c r="AL254" s="111" t="s">
        <v>9</v>
      </c>
      <c r="AM254" s="111"/>
      <c r="AN254" s="112"/>
      <c r="AO254" s="113">
        <f>AN254-AM254</f>
        <v>0</v>
      </c>
      <c r="AP254" s="114"/>
      <c r="AQ254" s="95"/>
      <c r="AR254" s="96"/>
    </row>
    <row r="255" spans="1:44" s="82" customFormat="1" ht="12" customHeight="1" thickBot="1" x14ac:dyDescent="0.25">
      <c r="A255" s="83"/>
      <c r="B255" s="84"/>
      <c r="C255" s="389"/>
      <c r="D255" s="85"/>
      <c r="E255" s="86"/>
      <c r="F255" s="87"/>
      <c r="G255" s="332"/>
      <c r="H255" s="361"/>
      <c r="I255" s="120"/>
      <c r="J255" s="88"/>
      <c r="K255" s="97"/>
      <c r="L255" s="97"/>
      <c r="M255" s="97"/>
      <c r="N255" s="97"/>
      <c r="O255" s="97"/>
      <c r="P255" s="97"/>
      <c r="Q255" s="97"/>
      <c r="R255" s="97"/>
      <c r="S255" s="97"/>
      <c r="T255" s="97"/>
      <c r="U255" s="97"/>
      <c r="V255" s="97"/>
      <c r="W255" s="97"/>
      <c r="X255" s="97"/>
      <c r="Y255" s="97"/>
      <c r="Z255" s="97"/>
      <c r="AA255" s="97"/>
      <c r="AB255" s="97"/>
      <c r="AC255" s="97"/>
      <c r="AD255" s="97"/>
      <c r="AE255" s="97"/>
      <c r="AF255" s="395"/>
      <c r="AG255" s="8" t="s">
        <v>442</v>
      </c>
      <c r="AH255" s="90"/>
      <c r="AI255" s="426"/>
      <c r="AJ255" s="426"/>
      <c r="AK255" s="412"/>
      <c r="AL255" s="124"/>
      <c r="AM255" s="124"/>
      <c r="AN255" s="125"/>
      <c r="AO255" s="126">
        <f>AN255-AM255</f>
        <v>0</v>
      </c>
      <c r="AP255" s="3"/>
      <c r="AQ255" s="127"/>
      <c r="AR255" s="128"/>
    </row>
    <row r="256" spans="1:44" s="82" customFormat="1" ht="12" customHeight="1" x14ac:dyDescent="0.2">
      <c r="A256" s="68" t="s">
        <v>364</v>
      </c>
      <c r="B256" s="69" t="s">
        <v>307</v>
      </c>
      <c r="C256" s="390">
        <v>1601012993050</v>
      </c>
      <c r="D256" s="70">
        <v>509</v>
      </c>
      <c r="E256" s="71">
        <v>71</v>
      </c>
      <c r="F256" s="71">
        <v>54</v>
      </c>
      <c r="G256" s="327">
        <v>1</v>
      </c>
      <c r="H256" s="360"/>
      <c r="I256" s="383" t="e">
        <f>AP257</f>
        <v>#REF!</v>
      </c>
      <c r="J256" s="392">
        <f>SUMPRODUCT(PUISSANCE,K256:AE256)/1000</f>
        <v>7.0780000000000003</v>
      </c>
      <c r="K256" s="73">
        <v>0</v>
      </c>
      <c r="L256" s="73">
        <v>0</v>
      </c>
      <c r="M256" s="73">
        <v>0</v>
      </c>
      <c r="N256" s="73">
        <v>0</v>
      </c>
      <c r="O256" s="73">
        <v>0</v>
      </c>
      <c r="P256" s="73">
        <v>0</v>
      </c>
      <c r="Q256" s="73">
        <v>0</v>
      </c>
      <c r="R256" s="73">
        <v>0</v>
      </c>
      <c r="S256" s="73">
        <v>0</v>
      </c>
      <c r="T256" s="73"/>
      <c r="U256" s="73">
        <v>0</v>
      </c>
      <c r="V256" s="73">
        <v>0</v>
      </c>
      <c r="W256" s="73">
        <v>0</v>
      </c>
      <c r="X256" s="73">
        <v>2</v>
      </c>
      <c r="Y256" s="73">
        <v>37</v>
      </c>
      <c r="Z256" s="73">
        <v>2</v>
      </c>
      <c r="AA256" s="73">
        <v>0</v>
      </c>
      <c r="AB256" s="73">
        <v>0</v>
      </c>
      <c r="AC256" s="73">
        <v>0</v>
      </c>
      <c r="AD256" s="73">
        <v>0</v>
      </c>
      <c r="AE256" s="73">
        <v>0</v>
      </c>
      <c r="AF256" s="393"/>
      <c r="AG256" s="74" t="s">
        <v>462</v>
      </c>
      <c r="AH256" s="75"/>
      <c r="AI256" s="422"/>
      <c r="AJ256" s="422"/>
      <c r="AK256" s="410"/>
      <c r="AL256" s="76" t="s">
        <v>424</v>
      </c>
      <c r="AM256" s="76">
        <v>57046</v>
      </c>
      <c r="AN256" s="77">
        <v>83810</v>
      </c>
      <c r="AO256" s="78">
        <f>IF(AN256&lt;AM256,100000-AM256+AN256,AN256-AM256)</f>
        <v>26764</v>
      </c>
      <c r="AP256" s="79">
        <f>AO256+AO257</f>
        <v>26764</v>
      </c>
      <c r="AQ256" s="80">
        <f>F256/10*$AQ$4*DAYS360(AM259,AN259)/360</f>
        <v>0</v>
      </c>
      <c r="AR256" s="81" t="e">
        <f>F256/10*AP258*$AR$4</f>
        <v>#REF!</v>
      </c>
    </row>
    <row r="257" spans="1:44" s="82" customFormat="1" ht="12" customHeight="1" x14ac:dyDescent="0.2">
      <c r="A257" s="83"/>
      <c r="B257" s="84" t="s">
        <v>227</v>
      </c>
      <c r="C257" s="387"/>
      <c r="D257" s="85"/>
      <c r="E257" s="86"/>
      <c r="F257" s="87"/>
      <c r="G257" s="332"/>
      <c r="H257" s="361"/>
      <c r="I257" s="88"/>
      <c r="J257" s="88"/>
      <c r="K257" s="89"/>
      <c r="L257" s="89"/>
      <c r="M257" s="89"/>
      <c r="N257" s="89"/>
      <c r="O257" s="89"/>
      <c r="P257" s="89"/>
      <c r="Q257" s="89"/>
      <c r="R257" s="89"/>
      <c r="S257" s="89"/>
      <c r="T257" s="89"/>
      <c r="U257" s="89"/>
      <c r="V257" s="89"/>
      <c r="W257" s="89"/>
      <c r="X257" s="89"/>
      <c r="Y257" s="89"/>
      <c r="Z257" s="89"/>
      <c r="AA257" s="89"/>
      <c r="AB257" s="89"/>
      <c r="AC257" s="89"/>
      <c r="AD257" s="89"/>
      <c r="AE257" s="89"/>
      <c r="AF257" s="394"/>
      <c r="AG257" s="8" t="s">
        <v>463</v>
      </c>
      <c r="AH257" s="90"/>
      <c r="AI257" s="422"/>
      <c r="AJ257" s="422"/>
      <c r="AK257" s="411"/>
      <c r="AL257" s="91" t="s">
        <v>425</v>
      </c>
      <c r="AM257" s="91"/>
      <c r="AN257" s="92"/>
      <c r="AO257" s="93">
        <f>IF(AN257&lt;AM257,100000-AM257+AN257,AN257-AM257)</f>
        <v>0</v>
      </c>
      <c r="AP257" s="94" t="e">
        <f>IF(AP258=0,0,AP256/AP258)</f>
        <v>#REF!</v>
      </c>
      <c r="AQ257" s="95"/>
      <c r="AR257" s="96"/>
    </row>
    <row r="258" spans="1:44" s="82" customFormat="1" ht="12" customHeight="1" x14ac:dyDescent="0.2">
      <c r="A258" s="83"/>
      <c r="B258" s="84" t="s">
        <v>109</v>
      </c>
      <c r="C258" s="387"/>
      <c r="D258" s="85"/>
      <c r="E258" s="86"/>
      <c r="F258" s="87"/>
      <c r="G258" s="332"/>
      <c r="H258" s="361"/>
      <c r="I258" s="88"/>
      <c r="J258" s="88"/>
      <c r="K258" s="97"/>
      <c r="L258" s="97"/>
      <c r="M258" s="97"/>
      <c r="N258" s="97"/>
      <c r="O258" s="97"/>
      <c r="P258" s="97"/>
      <c r="Q258" s="97"/>
      <c r="R258" s="97"/>
      <c r="S258" s="97"/>
      <c r="T258" s="97"/>
      <c r="U258" s="97"/>
      <c r="V258" s="97"/>
      <c r="W258" s="97"/>
      <c r="X258" s="97"/>
      <c r="Y258" s="97"/>
      <c r="Z258" s="97"/>
      <c r="AA258" s="97"/>
      <c r="AB258" s="97"/>
      <c r="AC258" s="97"/>
      <c r="AD258" s="97"/>
      <c r="AE258" s="97"/>
      <c r="AF258" s="395"/>
      <c r="AG258" s="8" t="s">
        <v>464</v>
      </c>
      <c r="AH258" s="90"/>
      <c r="AI258" s="425"/>
      <c r="AJ258" s="425"/>
      <c r="AK258" s="411"/>
      <c r="AL258" s="98" t="s">
        <v>461</v>
      </c>
      <c r="AM258" s="98">
        <v>41668</v>
      </c>
      <c r="AN258" s="99">
        <v>42009</v>
      </c>
      <c r="AO258" s="100">
        <f>AN258-AM258</f>
        <v>341</v>
      </c>
      <c r="AP258" s="101" t="e">
        <f>durée_année*(YEAR(AN258)-YEAR(AM258))-INDEX(temps,DAY(AM258),MONTH(AM258))+INDEX(temps,DAY(AN258),MONTH(AN258))</f>
        <v>#REF!</v>
      </c>
      <c r="AQ258" s="95"/>
      <c r="AR258" s="96"/>
    </row>
    <row r="259" spans="1:44" s="82" customFormat="1" ht="12" customHeight="1" x14ac:dyDescent="0.2">
      <c r="A259" s="102"/>
      <c r="B259" s="103"/>
      <c r="C259" s="388"/>
      <c r="D259" s="104"/>
      <c r="E259" s="105"/>
      <c r="F259" s="106"/>
      <c r="G259" s="333"/>
      <c r="H259" s="362"/>
      <c r="I259" s="107"/>
      <c r="J259" s="107"/>
      <c r="K259" s="108"/>
      <c r="L259" s="108"/>
      <c r="M259" s="108"/>
      <c r="N259" s="108"/>
      <c r="O259" s="108"/>
      <c r="P259" s="108"/>
      <c r="Q259" s="108"/>
      <c r="R259" s="108"/>
      <c r="S259" s="108"/>
      <c r="T259" s="108"/>
      <c r="U259" s="108"/>
      <c r="V259" s="108"/>
      <c r="W259" s="108"/>
      <c r="X259" s="108"/>
      <c r="Y259" s="108"/>
      <c r="Z259" s="108"/>
      <c r="AA259" s="108"/>
      <c r="AB259" s="108"/>
      <c r="AC259" s="108"/>
      <c r="AD259" s="108"/>
      <c r="AE259" s="108"/>
      <c r="AF259" s="396"/>
      <c r="AG259" s="109" t="s">
        <v>426</v>
      </c>
      <c r="AH259" s="110"/>
      <c r="AI259" s="424"/>
      <c r="AJ259" s="424"/>
      <c r="AK259" s="411"/>
      <c r="AL259" s="111" t="s">
        <v>9</v>
      </c>
      <c r="AM259" s="111"/>
      <c r="AN259" s="112"/>
      <c r="AO259" s="113">
        <f>AN259-AM259</f>
        <v>0</v>
      </c>
      <c r="AP259" s="114"/>
      <c r="AQ259" s="95"/>
      <c r="AR259" s="96"/>
    </row>
    <row r="260" spans="1:44" s="82" customFormat="1" ht="12" customHeight="1" thickBot="1" x14ac:dyDescent="0.25">
      <c r="A260" s="115"/>
      <c r="B260" s="116"/>
      <c r="C260" s="389"/>
      <c r="D260" s="117"/>
      <c r="E260" s="118"/>
      <c r="F260" s="119"/>
      <c r="G260" s="334"/>
      <c r="H260" s="363"/>
      <c r="I260" s="120"/>
      <c r="J260" s="120"/>
      <c r="K260" s="121"/>
      <c r="L260" s="121"/>
      <c r="M260" s="121"/>
      <c r="N260" s="121"/>
      <c r="O260" s="121"/>
      <c r="P260" s="121"/>
      <c r="Q260" s="121"/>
      <c r="R260" s="121"/>
      <c r="S260" s="121"/>
      <c r="T260" s="121"/>
      <c r="U260" s="121"/>
      <c r="V260" s="121"/>
      <c r="W260" s="121"/>
      <c r="X260" s="121"/>
      <c r="Y260" s="121"/>
      <c r="Z260" s="121"/>
      <c r="AA260" s="121"/>
      <c r="AB260" s="121"/>
      <c r="AC260" s="121"/>
      <c r="AD260" s="121"/>
      <c r="AE260" s="121"/>
      <c r="AF260" s="397"/>
      <c r="AG260" s="122" t="s">
        <v>442</v>
      </c>
      <c r="AH260" s="123"/>
      <c r="AI260" s="426"/>
      <c r="AJ260" s="426"/>
      <c r="AK260" s="412"/>
      <c r="AL260" s="124"/>
      <c r="AM260" s="124"/>
      <c r="AN260" s="125"/>
      <c r="AO260" s="126">
        <f>AN260-AM260</f>
        <v>0</v>
      </c>
      <c r="AP260" s="3"/>
      <c r="AQ260" s="127"/>
      <c r="AR260" s="128"/>
    </row>
    <row r="261" spans="1:44" s="82" customFormat="1" ht="12" customHeight="1" x14ac:dyDescent="0.2">
      <c r="A261" s="68" t="s">
        <v>396</v>
      </c>
      <c r="B261" s="69" t="s">
        <v>270</v>
      </c>
      <c r="C261" s="390">
        <v>1611866834831</v>
      </c>
      <c r="D261" s="70">
        <v>512</v>
      </c>
      <c r="E261" s="71">
        <v>71</v>
      </c>
      <c r="F261" s="71">
        <v>240</v>
      </c>
      <c r="G261" s="327">
        <v>1</v>
      </c>
      <c r="H261" s="360"/>
      <c r="I261" s="383" t="e">
        <f>AP262</f>
        <v>#REF!</v>
      </c>
      <c r="J261" s="392">
        <f>SUMPRODUCT(PUISSANCE,K261:AE261)/1000</f>
        <v>10.36</v>
      </c>
      <c r="K261" s="73">
        <v>0</v>
      </c>
      <c r="L261" s="73">
        <v>1</v>
      </c>
      <c r="M261" s="73">
        <v>0</v>
      </c>
      <c r="N261" s="73">
        <v>0</v>
      </c>
      <c r="O261" s="73">
        <v>0</v>
      </c>
      <c r="P261" s="73">
        <v>0</v>
      </c>
      <c r="Q261" s="73">
        <v>0</v>
      </c>
      <c r="R261" s="73">
        <v>0</v>
      </c>
      <c r="S261" s="73">
        <v>0</v>
      </c>
      <c r="T261" s="73"/>
      <c r="U261" s="73">
        <v>0</v>
      </c>
      <c r="V261" s="73">
        <v>0</v>
      </c>
      <c r="W261" s="73">
        <v>0</v>
      </c>
      <c r="X261" s="73">
        <v>0</v>
      </c>
      <c r="Y261" s="73">
        <v>33</v>
      </c>
      <c r="Z261" s="73">
        <v>16</v>
      </c>
      <c r="AA261" s="73">
        <v>0</v>
      </c>
      <c r="AB261" s="73">
        <v>0</v>
      </c>
      <c r="AC261" s="73">
        <v>0</v>
      </c>
      <c r="AD261" s="73">
        <v>0</v>
      </c>
      <c r="AE261" s="73">
        <v>0</v>
      </c>
      <c r="AF261" s="393"/>
      <c r="AG261" s="74" t="s">
        <v>462</v>
      </c>
      <c r="AH261" s="75"/>
      <c r="AI261" s="422"/>
      <c r="AJ261" s="422"/>
      <c r="AK261" s="410"/>
      <c r="AL261" s="76" t="s">
        <v>424</v>
      </c>
      <c r="AM261" s="76">
        <v>67501</v>
      </c>
      <c r="AN261" s="77">
        <v>11865</v>
      </c>
      <c r="AO261" s="78">
        <f>IF(AN261&lt;AM261,100000-AM261+AN261,AN261-AM261)</f>
        <v>44364</v>
      </c>
      <c r="AP261" s="79">
        <f>AO261+AO262</f>
        <v>44364</v>
      </c>
      <c r="AQ261" s="80">
        <f>F261/10*$AQ$4*DAYS360(AM264,AN264)/360</f>
        <v>0</v>
      </c>
      <c r="AR261" s="81" t="e">
        <f>F261/10*AP263*$AR$4</f>
        <v>#REF!</v>
      </c>
    </row>
    <row r="262" spans="1:44" s="82" customFormat="1" ht="12" customHeight="1" x14ac:dyDescent="0.2">
      <c r="A262" s="83"/>
      <c r="B262" s="84" t="s">
        <v>16</v>
      </c>
      <c r="C262" s="387"/>
      <c r="D262" s="85"/>
      <c r="E262" s="86"/>
      <c r="F262" s="87"/>
      <c r="G262" s="332"/>
      <c r="H262" s="361"/>
      <c r="I262" s="88"/>
      <c r="J262" s="88"/>
      <c r="K262" s="89"/>
      <c r="L262" s="89"/>
      <c r="M262" s="89"/>
      <c r="N262" s="89"/>
      <c r="O262" s="89"/>
      <c r="P262" s="89"/>
      <c r="Q262" s="89"/>
      <c r="R262" s="89"/>
      <c r="S262" s="89"/>
      <c r="T262" s="89"/>
      <c r="U262" s="89"/>
      <c r="V262" s="89"/>
      <c r="W262" s="89"/>
      <c r="X262" s="89"/>
      <c r="Y262" s="89"/>
      <c r="Z262" s="89"/>
      <c r="AA262" s="89"/>
      <c r="AB262" s="89"/>
      <c r="AC262" s="89"/>
      <c r="AD262" s="89"/>
      <c r="AE262" s="89"/>
      <c r="AF262" s="394"/>
      <c r="AG262" s="8" t="s">
        <v>463</v>
      </c>
      <c r="AH262" s="90"/>
      <c r="AI262" s="422"/>
      <c r="AJ262" s="422"/>
      <c r="AK262" s="411"/>
      <c r="AL262" s="91" t="s">
        <v>425</v>
      </c>
      <c r="AM262" s="91"/>
      <c r="AN262" s="92"/>
      <c r="AO262" s="93">
        <f>IF(AN262&lt;AM262,100000-AM262+AN262,AN262-AM262)</f>
        <v>0</v>
      </c>
      <c r="AP262" s="94" t="e">
        <f>IF(AP263=0,0,AP261/AP263)</f>
        <v>#REF!</v>
      </c>
      <c r="AQ262" s="95"/>
      <c r="AR262" s="96"/>
    </row>
    <row r="263" spans="1:44" s="82" customFormat="1" ht="12" customHeight="1" x14ac:dyDescent="0.2">
      <c r="A263" s="83"/>
      <c r="B263" s="84" t="s">
        <v>17</v>
      </c>
      <c r="C263" s="387"/>
      <c r="D263" s="85"/>
      <c r="E263" s="86"/>
      <c r="F263" s="87"/>
      <c r="G263" s="332"/>
      <c r="H263" s="361"/>
      <c r="I263" s="88"/>
      <c r="J263" s="88"/>
      <c r="K263" s="97"/>
      <c r="L263" s="97"/>
      <c r="M263" s="97"/>
      <c r="N263" s="97"/>
      <c r="O263" s="97"/>
      <c r="P263" s="97"/>
      <c r="Q263" s="97"/>
      <c r="R263" s="97"/>
      <c r="S263" s="97"/>
      <c r="T263" s="97"/>
      <c r="U263" s="97"/>
      <c r="V263" s="97"/>
      <c r="W263" s="97"/>
      <c r="X263" s="97"/>
      <c r="Y263" s="97"/>
      <c r="Z263" s="97"/>
      <c r="AA263" s="97"/>
      <c r="AB263" s="97"/>
      <c r="AC263" s="97"/>
      <c r="AD263" s="97"/>
      <c r="AE263" s="97"/>
      <c r="AF263" s="395"/>
      <c r="AG263" s="8" t="s">
        <v>464</v>
      </c>
      <c r="AH263" s="90"/>
      <c r="AI263" s="425"/>
      <c r="AJ263" s="425"/>
      <c r="AK263" s="411"/>
      <c r="AL263" s="98" t="s">
        <v>461</v>
      </c>
      <c r="AM263" s="98">
        <v>41648</v>
      </c>
      <c r="AN263" s="99">
        <v>42009</v>
      </c>
      <c r="AO263" s="100">
        <f>AN263-AM263</f>
        <v>361</v>
      </c>
      <c r="AP263" s="101" t="e">
        <f>durée_année*(YEAR(AN263)-YEAR(AM263))-INDEX(temps,DAY(AM263),MONTH(AM263))+INDEX(temps,DAY(AN263),MONTH(AN263))</f>
        <v>#REF!</v>
      </c>
      <c r="AQ263" s="95"/>
      <c r="AR263" s="96"/>
    </row>
    <row r="264" spans="1:44" s="82" customFormat="1" ht="12" customHeight="1" x14ac:dyDescent="0.2">
      <c r="A264" s="102"/>
      <c r="B264" s="103"/>
      <c r="C264" s="388"/>
      <c r="D264" s="104"/>
      <c r="E264" s="105"/>
      <c r="F264" s="106"/>
      <c r="G264" s="333"/>
      <c r="H264" s="362"/>
      <c r="I264" s="107"/>
      <c r="J264" s="107"/>
      <c r="K264" s="108"/>
      <c r="L264" s="108"/>
      <c r="M264" s="108"/>
      <c r="N264" s="108"/>
      <c r="O264" s="108"/>
      <c r="P264" s="108"/>
      <c r="Q264" s="108"/>
      <c r="R264" s="108"/>
      <c r="S264" s="108"/>
      <c r="T264" s="108"/>
      <c r="U264" s="108"/>
      <c r="V264" s="108"/>
      <c r="W264" s="108"/>
      <c r="X264" s="108"/>
      <c r="Y264" s="108"/>
      <c r="Z264" s="108"/>
      <c r="AA264" s="108"/>
      <c r="AB264" s="108"/>
      <c r="AC264" s="108"/>
      <c r="AD264" s="108"/>
      <c r="AE264" s="108"/>
      <c r="AF264" s="396"/>
      <c r="AG264" s="109" t="s">
        <v>426</v>
      </c>
      <c r="AH264" s="110"/>
      <c r="AI264" s="424"/>
      <c r="AJ264" s="424"/>
      <c r="AK264" s="411"/>
      <c r="AL264" s="111" t="s">
        <v>9</v>
      </c>
      <c r="AM264" s="111"/>
      <c r="AN264" s="112"/>
      <c r="AO264" s="113">
        <f>AN264-AM264</f>
        <v>0</v>
      </c>
      <c r="AP264" s="114"/>
      <c r="AQ264" s="95"/>
      <c r="AR264" s="96"/>
    </row>
    <row r="265" spans="1:44" s="82" customFormat="1" ht="12" customHeight="1" thickBot="1" x14ac:dyDescent="0.25">
      <c r="A265" s="115"/>
      <c r="B265" s="116"/>
      <c r="C265" s="389"/>
      <c r="D265" s="117"/>
      <c r="E265" s="118"/>
      <c r="F265" s="119"/>
      <c r="G265" s="334"/>
      <c r="H265" s="363"/>
      <c r="I265" s="120"/>
      <c r="J265" s="120"/>
      <c r="K265" s="121"/>
      <c r="L265" s="121"/>
      <c r="M265" s="121"/>
      <c r="N265" s="121"/>
      <c r="O265" s="121"/>
      <c r="P265" s="121"/>
      <c r="Q265" s="121"/>
      <c r="R265" s="121"/>
      <c r="S265" s="121"/>
      <c r="T265" s="121"/>
      <c r="U265" s="121"/>
      <c r="V265" s="121"/>
      <c r="W265" s="121"/>
      <c r="X265" s="121"/>
      <c r="Y265" s="121"/>
      <c r="Z265" s="121"/>
      <c r="AA265" s="121"/>
      <c r="AB265" s="121"/>
      <c r="AC265" s="121"/>
      <c r="AD265" s="121"/>
      <c r="AE265" s="121"/>
      <c r="AF265" s="397"/>
      <c r="AG265" s="122" t="s">
        <v>442</v>
      </c>
      <c r="AH265" s="123"/>
      <c r="AI265" s="426"/>
      <c r="AJ265" s="426"/>
      <c r="AK265" s="412"/>
      <c r="AL265" s="124"/>
      <c r="AM265" s="124"/>
      <c r="AN265" s="125"/>
      <c r="AO265" s="126">
        <f>AN265-AM265</f>
        <v>0</v>
      </c>
      <c r="AP265" s="3"/>
      <c r="AQ265" s="127"/>
      <c r="AR265" s="128"/>
    </row>
    <row r="266" spans="1:44" s="82" customFormat="1" ht="12" customHeight="1" x14ac:dyDescent="0.2">
      <c r="A266" s="68" t="s">
        <v>371</v>
      </c>
      <c r="B266" s="69" t="s">
        <v>236</v>
      </c>
      <c r="C266" s="390">
        <v>1606367551684</v>
      </c>
      <c r="D266" s="70">
        <v>532</v>
      </c>
      <c r="E266" s="71">
        <v>71</v>
      </c>
      <c r="F266" s="71">
        <v>170</v>
      </c>
      <c r="G266" s="327">
        <v>1</v>
      </c>
      <c r="H266" s="360"/>
      <c r="I266" s="383" t="e">
        <f>AP267</f>
        <v>#REF!</v>
      </c>
      <c r="J266" s="392">
        <f>SUMPRODUCT(PUISSANCE,K266:AE266)/1000</f>
        <v>12.72</v>
      </c>
      <c r="K266" s="73">
        <v>8</v>
      </c>
      <c r="L266" s="73">
        <v>0</v>
      </c>
      <c r="M266" s="73">
        <v>0</v>
      </c>
      <c r="N266" s="73">
        <v>0</v>
      </c>
      <c r="O266" s="73">
        <v>0</v>
      </c>
      <c r="P266" s="73">
        <v>0</v>
      </c>
      <c r="Q266" s="73">
        <v>23</v>
      </c>
      <c r="R266" s="73">
        <v>0</v>
      </c>
      <c r="S266" s="73">
        <v>0</v>
      </c>
      <c r="T266" s="73"/>
      <c r="U266" s="73"/>
      <c r="V266" s="73">
        <v>0</v>
      </c>
      <c r="W266" s="73">
        <v>0</v>
      </c>
      <c r="X266" s="73">
        <v>27</v>
      </c>
      <c r="Y266" s="73">
        <v>0</v>
      </c>
      <c r="Z266" s="73">
        <v>18</v>
      </c>
      <c r="AA266" s="73">
        <v>2</v>
      </c>
      <c r="AB266" s="73">
        <v>0</v>
      </c>
      <c r="AC266" s="73">
        <v>0</v>
      </c>
      <c r="AD266" s="73">
        <v>0</v>
      </c>
      <c r="AE266" s="73">
        <v>0</v>
      </c>
      <c r="AF266" s="393"/>
      <c r="AG266" s="74" t="s">
        <v>462</v>
      </c>
      <c r="AH266" s="75"/>
      <c r="AI266" s="422"/>
      <c r="AJ266" s="422"/>
      <c r="AK266" s="410"/>
      <c r="AL266" s="76" t="s">
        <v>424</v>
      </c>
      <c r="AM266" s="76">
        <v>19634</v>
      </c>
      <c r="AN266" s="77">
        <v>88883</v>
      </c>
      <c r="AO266" s="78">
        <f>IF(AN266&lt;AM266,100000-AM266+AN266,AN266-AM266)</f>
        <v>69249</v>
      </c>
      <c r="AP266" s="79">
        <f>AO266+AO267</f>
        <v>69249</v>
      </c>
      <c r="AQ266" s="80">
        <f>F266/10*$AQ$4*DAYS360(AM269,AN269)/360</f>
        <v>0</v>
      </c>
      <c r="AR266" s="81" t="e">
        <f>F266/10*AP268*$AR$4</f>
        <v>#REF!</v>
      </c>
    </row>
    <row r="267" spans="1:44" s="82" customFormat="1" ht="12" customHeight="1" x14ac:dyDescent="0.2">
      <c r="A267" s="83"/>
      <c r="B267" s="84" t="s">
        <v>114</v>
      </c>
      <c r="C267" s="387"/>
      <c r="D267" s="85"/>
      <c r="E267" s="86"/>
      <c r="F267" s="87"/>
      <c r="G267" s="332"/>
      <c r="H267" s="361"/>
      <c r="I267" s="88"/>
      <c r="J267" s="88"/>
      <c r="K267" s="89"/>
      <c r="L267" s="89"/>
      <c r="M267" s="89"/>
      <c r="N267" s="89"/>
      <c r="O267" s="89"/>
      <c r="P267" s="89"/>
      <c r="Q267" s="89"/>
      <c r="R267" s="89"/>
      <c r="S267" s="89"/>
      <c r="T267" s="89"/>
      <c r="U267" s="89"/>
      <c r="V267" s="89"/>
      <c r="W267" s="89"/>
      <c r="X267" s="89"/>
      <c r="Y267" s="89"/>
      <c r="Z267" s="89"/>
      <c r="AA267" s="89"/>
      <c r="AB267" s="89"/>
      <c r="AC267" s="89"/>
      <c r="AD267" s="89"/>
      <c r="AE267" s="89"/>
      <c r="AF267" s="394"/>
      <c r="AG267" s="8" t="s">
        <v>463</v>
      </c>
      <c r="AH267" s="90"/>
      <c r="AI267" s="422"/>
      <c r="AJ267" s="422"/>
      <c r="AK267" s="411"/>
      <c r="AL267" s="91" t="s">
        <v>425</v>
      </c>
      <c r="AM267" s="91"/>
      <c r="AN267" s="92"/>
      <c r="AO267" s="93">
        <f>IF(AN267&lt;AM267,100000-AM267+AN267,AN267-AM267)</f>
        <v>0</v>
      </c>
      <c r="AP267" s="94" t="e">
        <f>IF(AP268=0,0,AP266/AP268)</f>
        <v>#REF!</v>
      </c>
      <c r="AQ267" s="95"/>
      <c r="AR267" s="96"/>
    </row>
    <row r="268" spans="1:44" s="82" customFormat="1" ht="12" customHeight="1" x14ac:dyDescent="0.2">
      <c r="A268" s="83"/>
      <c r="B268" s="84" t="s">
        <v>115</v>
      </c>
      <c r="C268" s="387"/>
      <c r="D268" s="85"/>
      <c r="E268" s="86"/>
      <c r="F268" s="87"/>
      <c r="G268" s="332"/>
      <c r="H268" s="361"/>
      <c r="I268" s="88"/>
      <c r="J268" s="88"/>
      <c r="K268" s="97"/>
      <c r="L268" s="97"/>
      <c r="M268" s="97"/>
      <c r="N268" s="97"/>
      <c r="O268" s="97"/>
      <c r="P268" s="97"/>
      <c r="Q268" s="97"/>
      <c r="R268" s="97"/>
      <c r="S268" s="97"/>
      <c r="T268" s="97"/>
      <c r="U268" s="97"/>
      <c r="V268" s="97"/>
      <c r="W268" s="97"/>
      <c r="X268" s="97"/>
      <c r="Y268" s="97"/>
      <c r="Z268" s="97"/>
      <c r="AA268" s="97"/>
      <c r="AB268" s="97"/>
      <c r="AC268" s="97"/>
      <c r="AD268" s="97"/>
      <c r="AE268" s="97"/>
      <c r="AF268" s="395"/>
      <c r="AG268" s="8" t="s">
        <v>464</v>
      </c>
      <c r="AH268" s="90"/>
      <c r="AI268" s="425"/>
      <c r="AJ268" s="425"/>
      <c r="AK268" s="411"/>
      <c r="AL268" s="98" t="s">
        <v>461</v>
      </c>
      <c r="AM268" s="98">
        <v>41646</v>
      </c>
      <c r="AN268" s="99">
        <v>42010</v>
      </c>
      <c r="AO268" s="100">
        <f>AN268-AM268</f>
        <v>364</v>
      </c>
      <c r="AP268" s="101" t="e">
        <f>durée_année*(YEAR(AN268)-YEAR(AM268))-INDEX(temps,DAY(AM268),MONTH(AM268))+INDEX(temps,DAY(AN268),MONTH(AN268))</f>
        <v>#REF!</v>
      </c>
      <c r="AQ268" s="95"/>
      <c r="AR268" s="96"/>
    </row>
    <row r="269" spans="1:44" s="82" customFormat="1" ht="12" customHeight="1" x14ac:dyDescent="0.2">
      <c r="A269" s="102"/>
      <c r="B269" s="103"/>
      <c r="C269" s="388"/>
      <c r="D269" s="104"/>
      <c r="E269" s="105"/>
      <c r="F269" s="106"/>
      <c r="G269" s="333"/>
      <c r="H269" s="362"/>
      <c r="I269" s="107"/>
      <c r="J269" s="107"/>
      <c r="K269" s="108"/>
      <c r="L269" s="108"/>
      <c r="M269" s="108"/>
      <c r="N269" s="108"/>
      <c r="O269" s="108"/>
      <c r="P269" s="108"/>
      <c r="Q269" s="108"/>
      <c r="R269" s="108"/>
      <c r="S269" s="108"/>
      <c r="T269" s="108"/>
      <c r="U269" s="108"/>
      <c r="V269" s="108"/>
      <c r="W269" s="108"/>
      <c r="X269" s="108"/>
      <c r="Y269" s="108"/>
      <c r="Z269" s="108"/>
      <c r="AA269" s="108"/>
      <c r="AB269" s="108"/>
      <c r="AC269" s="108"/>
      <c r="AD269" s="108"/>
      <c r="AE269" s="108"/>
      <c r="AF269" s="396"/>
      <c r="AG269" s="109" t="s">
        <v>426</v>
      </c>
      <c r="AH269" s="110"/>
      <c r="AI269" s="424"/>
      <c r="AJ269" s="424"/>
      <c r="AK269" s="411"/>
      <c r="AL269" s="111" t="s">
        <v>9</v>
      </c>
      <c r="AM269" s="111"/>
      <c r="AN269" s="112"/>
      <c r="AO269" s="113">
        <f>AN269-AM269</f>
        <v>0</v>
      </c>
      <c r="AP269" s="114"/>
      <c r="AQ269" s="95"/>
      <c r="AR269" s="96"/>
    </row>
    <row r="270" spans="1:44" s="82" customFormat="1" ht="12" customHeight="1" thickBot="1" x14ac:dyDescent="0.25">
      <c r="A270" s="115"/>
      <c r="B270" s="116"/>
      <c r="C270" s="389"/>
      <c r="D270" s="117"/>
      <c r="E270" s="118"/>
      <c r="F270" s="119"/>
      <c r="G270" s="334"/>
      <c r="H270" s="363"/>
      <c r="I270" s="120"/>
      <c r="J270" s="120"/>
      <c r="K270" s="121"/>
      <c r="L270" s="121"/>
      <c r="M270" s="121"/>
      <c r="N270" s="121"/>
      <c r="O270" s="121"/>
      <c r="P270" s="121"/>
      <c r="Q270" s="121"/>
      <c r="R270" s="121"/>
      <c r="S270" s="121"/>
      <c r="T270" s="121"/>
      <c r="U270" s="121"/>
      <c r="V270" s="121"/>
      <c r="W270" s="121"/>
      <c r="X270" s="121"/>
      <c r="Y270" s="121"/>
      <c r="Z270" s="121"/>
      <c r="AA270" s="121"/>
      <c r="AB270" s="121"/>
      <c r="AC270" s="121"/>
      <c r="AD270" s="121"/>
      <c r="AE270" s="121"/>
      <c r="AF270" s="397"/>
      <c r="AG270" s="122" t="s">
        <v>442</v>
      </c>
      <c r="AH270" s="123"/>
      <c r="AI270" s="426"/>
      <c r="AJ270" s="426"/>
      <c r="AK270" s="412"/>
      <c r="AL270" s="124"/>
      <c r="AM270" s="124"/>
      <c r="AN270" s="125"/>
      <c r="AO270" s="126">
        <f>AN270-AM270</f>
        <v>0</v>
      </c>
      <c r="AP270" s="3"/>
      <c r="AQ270" s="127"/>
      <c r="AR270" s="128"/>
    </row>
    <row r="271" spans="1:44" s="82" customFormat="1" ht="12" customHeight="1" x14ac:dyDescent="0.2">
      <c r="A271" s="68" t="s">
        <v>318</v>
      </c>
      <c r="B271" s="69" t="s">
        <v>160</v>
      </c>
      <c r="C271" s="390">
        <v>1693921802146</v>
      </c>
      <c r="D271" s="70">
        <v>535</v>
      </c>
      <c r="E271" s="71">
        <v>94</v>
      </c>
      <c r="F271" s="71">
        <v>84</v>
      </c>
      <c r="G271" s="327">
        <v>1</v>
      </c>
      <c r="H271" s="360"/>
      <c r="I271" s="383" t="e">
        <f>AP272</f>
        <v>#REF!</v>
      </c>
      <c r="J271" s="392">
        <f>SUMPRODUCT(PUISSANCE,K271:AE271)/1000</f>
        <v>15.185</v>
      </c>
      <c r="K271" s="73">
        <v>3</v>
      </c>
      <c r="L271" s="73">
        <v>0</v>
      </c>
      <c r="M271" s="73">
        <v>0</v>
      </c>
      <c r="N271" s="73">
        <v>21</v>
      </c>
      <c r="O271" s="73">
        <v>0</v>
      </c>
      <c r="P271" s="73">
        <v>0</v>
      </c>
      <c r="Q271" s="73">
        <v>0</v>
      </c>
      <c r="R271" s="73">
        <v>33</v>
      </c>
      <c r="S271" s="73">
        <v>9</v>
      </c>
      <c r="T271" s="73"/>
      <c r="U271" s="73">
        <v>0</v>
      </c>
      <c r="V271" s="73">
        <v>0</v>
      </c>
      <c r="W271" s="73">
        <v>0</v>
      </c>
      <c r="X271" s="73">
        <v>6</v>
      </c>
      <c r="Y271" s="73">
        <v>9</v>
      </c>
      <c r="Z271" s="73">
        <v>14</v>
      </c>
      <c r="AA271" s="73">
        <v>0</v>
      </c>
      <c r="AB271" s="73">
        <v>0</v>
      </c>
      <c r="AC271" s="73">
        <v>0</v>
      </c>
      <c r="AD271" s="73">
        <v>0</v>
      </c>
      <c r="AE271" s="73">
        <v>0</v>
      </c>
      <c r="AF271" s="393"/>
      <c r="AG271" s="74" t="s">
        <v>462</v>
      </c>
      <c r="AH271" s="75"/>
      <c r="AI271" s="422"/>
      <c r="AJ271" s="422"/>
      <c r="AK271" s="410"/>
      <c r="AL271" s="76" t="s">
        <v>424</v>
      </c>
      <c r="AM271" s="76">
        <v>33509</v>
      </c>
      <c r="AN271" s="77">
        <v>73889</v>
      </c>
      <c r="AO271" s="78">
        <f>IF(AN271&lt;AM271,100000-AM271+AN271,AN271-AM271)</f>
        <v>40380</v>
      </c>
      <c r="AP271" s="79">
        <f>AO271+AO272</f>
        <v>40380</v>
      </c>
      <c r="AQ271" s="80">
        <f>F271/10*$AQ$4*DAYS360(AM274,AN274)/360</f>
        <v>0</v>
      </c>
      <c r="AR271" s="81" t="e">
        <f>F271/10*AP273*$AR$4</f>
        <v>#REF!</v>
      </c>
    </row>
    <row r="272" spans="1:44" s="82" customFormat="1" ht="12" customHeight="1" x14ac:dyDescent="0.2">
      <c r="A272" s="83"/>
      <c r="B272" s="84" t="s">
        <v>161</v>
      </c>
      <c r="C272" s="387"/>
      <c r="D272" s="85"/>
      <c r="E272" s="86"/>
      <c r="F272" s="87"/>
      <c r="G272" s="332"/>
      <c r="H272" s="361"/>
      <c r="I272" s="88"/>
      <c r="J272" s="88"/>
      <c r="K272" s="89"/>
      <c r="L272" s="89"/>
      <c r="M272" s="89"/>
      <c r="N272" s="89"/>
      <c r="O272" s="89"/>
      <c r="P272" s="89"/>
      <c r="Q272" s="89"/>
      <c r="R272" s="89"/>
      <c r="S272" s="89"/>
      <c r="T272" s="89"/>
      <c r="U272" s="89"/>
      <c r="V272" s="89"/>
      <c r="W272" s="89"/>
      <c r="X272" s="89"/>
      <c r="Y272" s="89"/>
      <c r="Z272" s="89"/>
      <c r="AA272" s="89"/>
      <c r="AB272" s="89"/>
      <c r="AC272" s="89"/>
      <c r="AD272" s="89"/>
      <c r="AE272" s="89"/>
      <c r="AF272" s="394"/>
      <c r="AG272" s="8" t="s">
        <v>463</v>
      </c>
      <c r="AH272" s="90"/>
      <c r="AI272" s="422"/>
      <c r="AJ272" s="422"/>
      <c r="AK272" s="411"/>
      <c r="AL272" s="91" t="s">
        <v>425</v>
      </c>
      <c r="AM272" s="91"/>
      <c r="AN272" s="92"/>
      <c r="AO272" s="93">
        <f>IF(AN272&lt;AM272,100000-AM272+AN272,AN272-AM272)</f>
        <v>0</v>
      </c>
      <c r="AP272" s="94" t="e">
        <f>IF(AP273=0,0,AP271/AP273)</f>
        <v>#REF!</v>
      </c>
      <c r="AQ272" s="95"/>
      <c r="AR272" s="96"/>
    </row>
    <row r="273" spans="1:44" s="82" customFormat="1" ht="12" customHeight="1" x14ac:dyDescent="0.2">
      <c r="A273" s="83"/>
      <c r="B273" s="84" t="s">
        <v>55</v>
      </c>
      <c r="C273" s="387"/>
      <c r="D273" s="85"/>
      <c r="E273" s="86"/>
      <c r="F273" s="87"/>
      <c r="G273" s="332"/>
      <c r="H273" s="361"/>
      <c r="I273" s="88"/>
      <c r="J273" s="88"/>
      <c r="K273" s="97"/>
      <c r="L273" s="97"/>
      <c r="M273" s="97"/>
      <c r="N273" s="97"/>
      <c r="O273" s="97"/>
      <c r="P273" s="97"/>
      <c r="Q273" s="97"/>
      <c r="R273" s="97"/>
      <c r="S273" s="97"/>
      <c r="T273" s="97"/>
      <c r="U273" s="97"/>
      <c r="V273" s="97"/>
      <c r="W273" s="97"/>
      <c r="X273" s="97"/>
      <c r="Y273" s="97"/>
      <c r="Z273" s="97"/>
      <c r="AA273" s="97"/>
      <c r="AB273" s="97"/>
      <c r="AC273" s="97"/>
      <c r="AD273" s="97"/>
      <c r="AE273" s="97"/>
      <c r="AF273" s="395"/>
      <c r="AG273" s="8" t="s">
        <v>464</v>
      </c>
      <c r="AH273" s="90"/>
      <c r="AI273" s="425"/>
      <c r="AJ273" s="425"/>
      <c r="AK273" s="411"/>
      <c r="AL273" s="98" t="s">
        <v>461</v>
      </c>
      <c r="AM273" s="98">
        <v>41669</v>
      </c>
      <c r="AN273" s="99">
        <v>42009</v>
      </c>
      <c r="AO273" s="100">
        <f>AN273-AM273</f>
        <v>340</v>
      </c>
      <c r="AP273" s="101" t="e">
        <f>durée_année*(YEAR(AN273)-YEAR(AM273))-INDEX(temps,DAY(AM273),MONTH(AM273))+INDEX(temps,DAY(AN273),MONTH(AN273))</f>
        <v>#REF!</v>
      </c>
      <c r="AQ273" s="95"/>
      <c r="AR273" s="96"/>
    </row>
    <row r="274" spans="1:44" s="82" customFormat="1" ht="12" customHeight="1" x14ac:dyDescent="0.2">
      <c r="A274" s="102"/>
      <c r="B274" s="103"/>
      <c r="C274" s="388"/>
      <c r="D274" s="104"/>
      <c r="E274" s="105"/>
      <c r="F274" s="106"/>
      <c r="G274" s="333"/>
      <c r="H274" s="362"/>
      <c r="I274" s="107"/>
      <c r="J274" s="107"/>
      <c r="K274" s="108"/>
      <c r="L274" s="108"/>
      <c r="M274" s="108"/>
      <c r="N274" s="108"/>
      <c r="O274" s="108"/>
      <c r="P274" s="108"/>
      <c r="Q274" s="108"/>
      <c r="R274" s="108"/>
      <c r="S274" s="108"/>
      <c r="T274" s="108"/>
      <c r="U274" s="108"/>
      <c r="V274" s="108"/>
      <c r="W274" s="108"/>
      <c r="X274" s="108"/>
      <c r="Y274" s="108"/>
      <c r="Z274" s="108"/>
      <c r="AA274" s="108"/>
      <c r="AB274" s="108"/>
      <c r="AC274" s="108"/>
      <c r="AD274" s="108"/>
      <c r="AE274" s="108"/>
      <c r="AF274" s="396"/>
      <c r="AG274" s="109" t="s">
        <v>426</v>
      </c>
      <c r="AH274" s="110"/>
      <c r="AI274" s="424"/>
      <c r="AJ274" s="424"/>
      <c r="AK274" s="411"/>
      <c r="AL274" s="111" t="s">
        <v>9</v>
      </c>
      <c r="AM274" s="111"/>
      <c r="AN274" s="112"/>
      <c r="AO274" s="113">
        <f>AN274-AM274</f>
        <v>0</v>
      </c>
      <c r="AP274" s="114"/>
      <c r="AQ274" s="95"/>
      <c r="AR274" s="96"/>
    </row>
    <row r="275" spans="1:44" s="82" customFormat="1" ht="12" customHeight="1" thickBot="1" x14ac:dyDescent="0.25">
      <c r="A275" s="115"/>
      <c r="B275" s="116"/>
      <c r="C275" s="389"/>
      <c r="D275" s="117"/>
      <c r="E275" s="118"/>
      <c r="F275" s="119"/>
      <c r="G275" s="334"/>
      <c r="H275" s="363"/>
      <c r="I275" s="120"/>
      <c r="J275" s="120"/>
      <c r="K275" s="121"/>
      <c r="L275" s="121"/>
      <c r="M275" s="121"/>
      <c r="N275" s="121"/>
      <c r="O275" s="121"/>
      <c r="P275" s="121"/>
      <c r="Q275" s="121"/>
      <c r="R275" s="121"/>
      <c r="S275" s="121"/>
      <c r="T275" s="121"/>
      <c r="U275" s="121"/>
      <c r="V275" s="121"/>
      <c r="W275" s="121"/>
      <c r="X275" s="121"/>
      <c r="Y275" s="121"/>
      <c r="Z275" s="121"/>
      <c r="AA275" s="121"/>
      <c r="AB275" s="121"/>
      <c r="AC275" s="121"/>
      <c r="AD275" s="121"/>
      <c r="AE275" s="121"/>
      <c r="AF275" s="397"/>
      <c r="AG275" s="122" t="s">
        <v>442</v>
      </c>
      <c r="AH275" s="123"/>
      <c r="AI275" s="426"/>
      <c r="AJ275" s="426"/>
      <c r="AK275" s="412"/>
      <c r="AL275" s="124"/>
      <c r="AM275" s="124"/>
      <c r="AN275" s="125"/>
      <c r="AO275" s="126">
        <f>AN275-AM275</f>
        <v>0</v>
      </c>
      <c r="AP275" s="3"/>
      <c r="AQ275" s="127"/>
      <c r="AR275" s="128"/>
    </row>
    <row r="276" spans="1:44" s="82" customFormat="1" ht="12" customHeight="1" x14ac:dyDescent="0.2">
      <c r="A276" s="68" t="s">
        <v>311</v>
      </c>
      <c r="B276" s="69" t="s">
        <v>254</v>
      </c>
      <c r="C276" s="390">
        <v>1608683061349</v>
      </c>
      <c r="D276" s="70">
        <v>560</v>
      </c>
      <c r="E276" s="71">
        <v>86</v>
      </c>
      <c r="F276" s="71">
        <v>30</v>
      </c>
      <c r="G276" s="327">
        <v>1</v>
      </c>
      <c r="H276" s="360"/>
      <c r="I276" s="383" t="e">
        <f>AP277</f>
        <v>#REF!</v>
      </c>
      <c r="J276" s="392">
        <f>SUMPRODUCT(PUISSANCE,K276:AE276)/1000</f>
        <v>0</v>
      </c>
      <c r="K276" s="73"/>
      <c r="L276" s="73"/>
      <c r="M276" s="73"/>
      <c r="N276" s="73"/>
      <c r="O276" s="73"/>
      <c r="P276" s="73"/>
      <c r="Q276" s="73"/>
      <c r="R276" s="73"/>
      <c r="S276" s="73"/>
      <c r="T276" s="73"/>
      <c r="U276" s="73"/>
      <c r="V276" s="73"/>
      <c r="W276" s="73"/>
      <c r="X276" s="73"/>
      <c r="Y276" s="73"/>
      <c r="Z276" s="73"/>
      <c r="AA276" s="73"/>
      <c r="AB276" s="73"/>
      <c r="AC276" s="73"/>
      <c r="AD276" s="73"/>
      <c r="AE276" s="73"/>
      <c r="AF276" s="393"/>
      <c r="AG276" s="74" t="s">
        <v>462</v>
      </c>
      <c r="AH276" s="75"/>
      <c r="AI276" s="422"/>
      <c r="AJ276" s="422"/>
      <c r="AK276" s="410"/>
      <c r="AL276" s="76" t="s">
        <v>424</v>
      </c>
      <c r="AM276" s="76">
        <v>89062</v>
      </c>
      <c r="AN276" s="77">
        <v>91687</v>
      </c>
      <c r="AO276" s="78">
        <f>IF(AN276&lt;AM276,100000-AM276+AN276,AN276-AM276)</f>
        <v>2625</v>
      </c>
      <c r="AP276" s="79">
        <f>AO276+AO277</f>
        <v>2625</v>
      </c>
      <c r="AQ276" s="80">
        <f>F276/10*$AQ$4*DAYS360(AM279,AN279)/360</f>
        <v>0</v>
      </c>
      <c r="AR276" s="81" t="e">
        <f>F276/10*AP278*$AR$4</f>
        <v>#REF!</v>
      </c>
    </row>
    <row r="277" spans="1:44" s="82" customFormat="1" ht="12" customHeight="1" x14ac:dyDescent="0.2">
      <c r="A277" s="83"/>
      <c r="B277" s="84" t="s">
        <v>253</v>
      </c>
      <c r="C277" s="387"/>
      <c r="D277" s="85"/>
      <c r="E277" s="86"/>
      <c r="F277" s="87"/>
      <c r="G277" s="332"/>
      <c r="H277" s="361"/>
      <c r="I277" s="88"/>
      <c r="J277" s="88"/>
      <c r="K277" s="89"/>
      <c r="L277" s="89"/>
      <c r="M277" s="89"/>
      <c r="N277" s="89"/>
      <c r="O277" s="89"/>
      <c r="P277" s="89"/>
      <c r="Q277" s="89"/>
      <c r="R277" s="89"/>
      <c r="S277" s="89"/>
      <c r="T277" s="89"/>
      <c r="U277" s="89"/>
      <c r="V277" s="89"/>
      <c r="W277" s="89"/>
      <c r="X277" s="89"/>
      <c r="Y277" s="89"/>
      <c r="Z277" s="89"/>
      <c r="AA277" s="89"/>
      <c r="AB277" s="89"/>
      <c r="AC277" s="89"/>
      <c r="AD277" s="89"/>
      <c r="AE277" s="89"/>
      <c r="AF277" s="394"/>
      <c r="AG277" s="8" t="s">
        <v>463</v>
      </c>
      <c r="AH277" s="90"/>
      <c r="AI277" s="422"/>
      <c r="AJ277" s="422"/>
      <c r="AK277" s="411"/>
      <c r="AL277" s="91" t="s">
        <v>425</v>
      </c>
      <c r="AM277" s="91"/>
      <c r="AN277" s="92"/>
      <c r="AO277" s="93">
        <f>IF(AN277&lt;AM277,100000-AM277+AN277,AN277-AM277)</f>
        <v>0</v>
      </c>
      <c r="AP277" s="94" t="e">
        <f>IF(AP278=0,0,AP276/AP278)</f>
        <v>#REF!</v>
      </c>
      <c r="AQ277" s="95"/>
      <c r="AR277" s="96"/>
    </row>
    <row r="278" spans="1:44" s="82" customFormat="1" ht="12" customHeight="1" x14ac:dyDescent="0.2">
      <c r="A278" s="83"/>
      <c r="B278" s="84" t="s">
        <v>46</v>
      </c>
      <c r="C278" s="387"/>
      <c r="D278" s="85"/>
      <c r="E278" s="86"/>
      <c r="F278" s="87"/>
      <c r="G278" s="332"/>
      <c r="H278" s="361"/>
      <c r="I278" s="88"/>
      <c r="J278" s="88"/>
      <c r="K278" s="97"/>
      <c r="L278" s="97"/>
      <c r="M278" s="97"/>
      <c r="N278" s="97"/>
      <c r="O278" s="97"/>
      <c r="P278" s="97"/>
      <c r="Q278" s="97"/>
      <c r="R278" s="97"/>
      <c r="S278" s="97"/>
      <c r="T278" s="97"/>
      <c r="U278" s="97"/>
      <c r="V278" s="97"/>
      <c r="W278" s="97"/>
      <c r="X278" s="97"/>
      <c r="Y278" s="97"/>
      <c r="Z278" s="97"/>
      <c r="AA278" s="97"/>
      <c r="AB278" s="97"/>
      <c r="AC278" s="97"/>
      <c r="AD278" s="97"/>
      <c r="AE278" s="97"/>
      <c r="AF278" s="395"/>
      <c r="AG278" s="8" t="s">
        <v>464</v>
      </c>
      <c r="AH278" s="90"/>
      <c r="AI278" s="425"/>
      <c r="AJ278" s="425"/>
      <c r="AK278" s="411"/>
      <c r="AL278" s="98" t="s">
        <v>461</v>
      </c>
      <c r="AM278" s="98">
        <v>41669</v>
      </c>
      <c r="AN278" s="99">
        <v>42009</v>
      </c>
      <c r="AO278" s="100">
        <f>AN278-AM278</f>
        <v>340</v>
      </c>
      <c r="AP278" s="101" t="e">
        <f>durée_année*(YEAR(AN278)-YEAR(AM278))-INDEX(temps,DAY(AM278),MONTH(AM278))+INDEX(temps,DAY(AN278),MONTH(AN278))</f>
        <v>#REF!</v>
      </c>
      <c r="AQ278" s="95"/>
      <c r="AR278" s="96"/>
    </row>
    <row r="279" spans="1:44" s="82" customFormat="1" ht="12" customHeight="1" x14ac:dyDescent="0.2">
      <c r="A279" s="102"/>
      <c r="B279" s="103"/>
      <c r="C279" s="388"/>
      <c r="D279" s="104"/>
      <c r="E279" s="105"/>
      <c r="F279" s="106"/>
      <c r="G279" s="333"/>
      <c r="H279" s="362"/>
      <c r="I279" s="107"/>
      <c r="J279" s="107"/>
      <c r="K279" s="108"/>
      <c r="L279" s="108"/>
      <c r="M279" s="108"/>
      <c r="N279" s="108"/>
      <c r="O279" s="108"/>
      <c r="P279" s="108"/>
      <c r="Q279" s="108"/>
      <c r="R279" s="108"/>
      <c r="S279" s="108"/>
      <c r="T279" s="108"/>
      <c r="U279" s="108"/>
      <c r="V279" s="108"/>
      <c r="W279" s="108"/>
      <c r="X279" s="108"/>
      <c r="Y279" s="108"/>
      <c r="Z279" s="108"/>
      <c r="AA279" s="108"/>
      <c r="AB279" s="108"/>
      <c r="AC279" s="108"/>
      <c r="AD279" s="108"/>
      <c r="AE279" s="108"/>
      <c r="AF279" s="396"/>
      <c r="AG279" s="109" t="s">
        <v>426</v>
      </c>
      <c r="AH279" s="110"/>
      <c r="AI279" s="424"/>
      <c r="AJ279" s="424"/>
      <c r="AK279" s="411"/>
      <c r="AL279" s="111" t="s">
        <v>9</v>
      </c>
      <c r="AM279" s="111"/>
      <c r="AN279" s="112"/>
      <c r="AO279" s="113">
        <f>AN279-AM279</f>
        <v>0</v>
      </c>
      <c r="AP279" s="114"/>
      <c r="AQ279" s="95"/>
      <c r="AR279" s="96"/>
    </row>
    <row r="280" spans="1:44" s="82" customFormat="1" ht="12" customHeight="1" thickBot="1" x14ac:dyDescent="0.25">
      <c r="A280" s="115"/>
      <c r="B280" s="116"/>
      <c r="C280" s="389"/>
      <c r="D280" s="117"/>
      <c r="E280" s="118"/>
      <c r="F280" s="119"/>
      <c r="G280" s="334"/>
      <c r="H280" s="363"/>
      <c r="I280" s="120"/>
      <c r="J280" s="120"/>
      <c r="K280" s="121"/>
      <c r="L280" s="121"/>
      <c r="M280" s="121"/>
      <c r="N280" s="121"/>
      <c r="O280" s="121"/>
      <c r="P280" s="121"/>
      <c r="Q280" s="121"/>
      <c r="R280" s="121"/>
      <c r="S280" s="121"/>
      <c r="T280" s="121"/>
      <c r="U280" s="121"/>
      <c r="V280" s="121"/>
      <c r="W280" s="121"/>
      <c r="X280" s="121"/>
      <c r="Y280" s="121"/>
      <c r="Z280" s="121"/>
      <c r="AA280" s="121"/>
      <c r="AB280" s="121"/>
      <c r="AC280" s="121"/>
      <c r="AD280" s="121"/>
      <c r="AE280" s="121"/>
      <c r="AF280" s="397"/>
      <c r="AG280" s="122" t="s">
        <v>442</v>
      </c>
      <c r="AH280" s="123"/>
      <c r="AI280" s="426"/>
      <c r="AJ280" s="426"/>
      <c r="AK280" s="412"/>
      <c r="AL280" s="124"/>
      <c r="AM280" s="124"/>
      <c r="AN280" s="125"/>
      <c r="AO280" s="126">
        <f>AN280-AM280</f>
        <v>0</v>
      </c>
      <c r="AP280" s="3"/>
      <c r="AQ280" s="127"/>
      <c r="AR280" s="128"/>
    </row>
    <row r="281" spans="1:44" s="82" customFormat="1" ht="12" customHeight="1" x14ac:dyDescent="0.2">
      <c r="A281" s="68" t="s">
        <v>362</v>
      </c>
      <c r="B281" s="69" t="s">
        <v>225</v>
      </c>
      <c r="C281" s="390">
        <v>1699131661598</v>
      </c>
      <c r="D281" s="70">
        <v>561</v>
      </c>
      <c r="E281" s="71">
        <v>71</v>
      </c>
      <c r="F281" s="71">
        <v>46</v>
      </c>
      <c r="G281" s="327">
        <v>1</v>
      </c>
      <c r="H281" s="360"/>
      <c r="I281" s="383" t="e">
        <f>AP282</f>
        <v>#REF!</v>
      </c>
      <c r="J281" s="392">
        <f>SUMPRODUCT(PUISSANCE,K281:AE281)/1000</f>
        <v>5.6740000000000004</v>
      </c>
      <c r="K281" s="73">
        <v>0</v>
      </c>
      <c r="L281" s="73">
        <v>0</v>
      </c>
      <c r="M281" s="73">
        <v>0</v>
      </c>
      <c r="N281" s="73">
        <v>0</v>
      </c>
      <c r="O281" s="73">
        <v>0</v>
      </c>
      <c r="P281" s="73">
        <v>0</v>
      </c>
      <c r="Q281" s="73">
        <v>0</v>
      </c>
      <c r="R281" s="73">
        <v>0</v>
      </c>
      <c r="S281" s="73">
        <v>0</v>
      </c>
      <c r="T281" s="73"/>
      <c r="U281" s="73">
        <v>0</v>
      </c>
      <c r="V281" s="73">
        <v>0</v>
      </c>
      <c r="W281" s="73">
        <v>0</v>
      </c>
      <c r="X281" s="73">
        <v>21</v>
      </c>
      <c r="Y281" s="73">
        <v>16</v>
      </c>
      <c r="Z281" s="73">
        <v>2</v>
      </c>
      <c r="AA281" s="73">
        <v>0</v>
      </c>
      <c r="AB281" s="73">
        <v>0</v>
      </c>
      <c r="AC281" s="73">
        <v>0</v>
      </c>
      <c r="AD281" s="73">
        <v>0</v>
      </c>
      <c r="AE281" s="73">
        <v>0</v>
      </c>
      <c r="AF281" s="393"/>
      <c r="AG281" s="74" t="s">
        <v>462</v>
      </c>
      <c r="AH281" s="75"/>
      <c r="AI281" s="422"/>
      <c r="AJ281" s="422"/>
      <c r="AK281" s="410"/>
      <c r="AL281" s="76" t="s">
        <v>424</v>
      </c>
      <c r="AM281" s="76">
        <v>7168</v>
      </c>
      <c r="AN281" s="77">
        <v>25371</v>
      </c>
      <c r="AO281" s="78">
        <f>IF(AN281&lt;AM281,100000-AM281+AN281,AN281-AM281)</f>
        <v>18203</v>
      </c>
      <c r="AP281" s="79">
        <f>AO281+AO282</f>
        <v>18203</v>
      </c>
      <c r="AQ281" s="80">
        <f>F281/10*$AQ$4*DAYS360(AM284,AN284)/360</f>
        <v>0</v>
      </c>
      <c r="AR281" s="81" t="e">
        <f>F281/10*AP283*$AR$4</f>
        <v>#REF!</v>
      </c>
    </row>
    <row r="282" spans="1:44" s="82" customFormat="1" ht="12" customHeight="1" x14ac:dyDescent="0.2">
      <c r="A282" s="83"/>
      <c r="B282" s="84" t="s">
        <v>106</v>
      </c>
      <c r="C282" s="387"/>
      <c r="D282" s="85"/>
      <c r="E282" s="86"/>
      <c r="F282" s="87"/>
      <c r="G282" s="332"/>
      <c r="H282" s="361"/>
      <c r="I282" s="88"/>
      <c r="J282" s="88"/>
      <c r="K282" s="89"/>
      <c r="L282" s="89"/>
      <c r="M282" s="89"/>
      <c r="N282" s="89"/>
      <c r="O282" s="89"/>
      <c r="P282" s="89"/>
      <c r="Q282" s="89"/>
      <c r="R282" s="89"/>
      <c r="S282" s="89"/>
      <c r="T282" s="89"/>
      <c r="U282" s="89"/>
      <c r="V282" s="89"/>
      <c r="W282" s="89"/>
      <c r="X282" s="89"/>
      <c r="Y282" s="89"/>
      <c r="Z282" s="89"/>
      <c r="AA282" s="89"/>
      <c r="AB282" s="89"/>
      <c r="AC282" s="89"/>
      <c r="AD282" s="89"/>
      <c r="AE282" s="89"/>
      <c r="AF282" s="394"/>
      <c r="AG282" s="8" t="s">
        <v>463</v>
      </c>
      <c r="AH282" s="90"/>
      <c r="AI282" s="422"/>
      <c r="AJ282" s="422"/>
      <c r="AK282" s="411"/>
      <c r="AL282" s="91" t="s">
        <v>425</v>
      </c>
      <c r="AM282" s="91"/>
      <c r="AN282" s="92"/>
      <c r="AO282" s="93">
        <f>IF(AN282&lt;AM282,100000-AM282+AN282,AN282-AM282)</f>
        <v>0</v>
      </c>
      <c r="AP282" s="94" t="e">
        <f>IF(AP283=0,0,AP281/AP283)</f>
        <v>#REF!</v>
      </c>
      <c r="AQ282" s="95"/>
      <c r="AR282" s="96"/>
    </row>
    <row r="283" spans="1:44" s="82" customFormat="1" ht="12" customHeight="1" x14ac:dyDescent="0.2">
      <c r="A283" s="83"/>
      <c r="B283" s="84" t="s">
        <v>107</v>
      </c>
      <c r="C283" s="387"/>
      <c r="D283" s="85"/>
      <c r="E283" s="86"/>
      <c r="F283" s="87"/>
      <c r="G283" s="332"/>
      <c r="H283" s="361"/>
      <c r="I283" s="88"/>
      <c r="J283" s="88"/>
      <c r="K283" s="97"/>
      <c r="L283" s="97"/>
      <c r="M283" s="97"/>
      <c r="N283" s="97"/>
      <c r="O283" s="97"/>
      <c r="P283" s="97"/>
      <c r="Q283" s="97"/>
      <c r="R283" s="97"/>
      <c r="S283" s="97"/>
      <c r="T283" s="97"/>
      <c r="U283" s="97"/>
      <c r="V283" s="97"/>
      <c r="W283" s="97"/>
      <c r="X283" s="97"/>
      <c r="Y283" s="97"/>
      <c r="Z283" s="97"/>
      <c r="AA283" s="97"/>
      <c r="AB283" s="97"/>
      <c r="AC283" s="97"/>
      <c r="AD283" s="97"/>
      <c r="AE283" s="97"/>
      <c r="AF283" s="395"/>
      <c r="AG283" s="8" t="s">
        <v>464</v>
      </c>
      <c r="AH283" s="90"/>
      <c r="AI283" s="425"/>
      <c r="AJ283" s="425"/>
      <c r="AK283" s="411"/>
      <c r="AL283" s="98" t="s">
        <v>461</v>
      </c>
      <c r="AM283" s="98">
        <v>41669</v>
      </c>
      <c r="AN283" s="99">
        <v>42009</v>
      </c>
      <c r="AO283" s="100">
        <f>AN283-AM283</f>
        <v>340</v>
      </c>
      <c r="AP283" s="101" t="e">
        <f>durée_année*(YEAR(AN283)-YEAR(AM283))-INDEX(temps,DAY(AM283),MONTH(AM283))+INDEX(temps,DAY(AN283),MONTH(AN283))</f>
        <v>#REF!</v>
      </c>
      <c r="AQ283" s="95"/>
      <c r="AR283" s="96"/>
    </row>
    <row r="284" spans="1:44" s="82" customFormat="1" ht="12" customHeight="1" x14ac:dyDescent="0.2">
      <c r="A284" s="102"/>
      <c r="B284" s="103"/>
      <c r="C284" s="388"/>
      <c r="D284" s="104"/>
      <c r="E284" s="105"/>
      <c r="F284" s="106"/>
      <c r="G284" s="333"/>
      <c r="H284" s="362"/>
      <c r="I284" s="107"/>
      <c r="J284" s="107"/>
      <c r="K284" s="108"/>
      <c r="L284" s="108"/>
      <c r="M284" s="108"/>
      <c r="N284" s="108"/>
      <c r="O284" s="108"/>
      <c r="P284" s="108"/>
      <c r="Q284" s="108"/>
      <c r="R284" s="108"/>
      <c r="S284" s="108"/>
      <c r="T284" s="108"/>
      <c r="U284" s="108"/>
      <c r="V284" s="108"/>
      <c r="W284" s="108"/>
      <c r="X284" s="108"/>
      <c r="Y284" s="108"/>
      <c r="Z284" s="108"/>
      <c r="AA284" s="108"/>
      <c r="AB284" s="108"/>
      <c r="AC284" s="108"/>
      <c r="AD284" s="108"/>
      <c r="AE284" s="108"/>
      <c r="AF284" s="396"/>
      <c r="AG284" s="109" t="s">
        <v>426</v>
      </c>
      <c r="AH284" s="110"/>
      <c r="AI284" s="424"/>
      <c r="AJ284" s="424"/>
      <c r="AK284" s="411"/>
      <c r="AL284" s="111" t="s">
        <v>9</v>
      </c>
      <c r="AM284" s="111"/>
      <c r="AN284" s="112"/>
      <c r="AO284" s="113">
        <f>AN284-AM284</f>
        <v>0</v>
      </c>
      <c r="AP284" s="114"/>
      <c r="AQ284" s="95"/>
      <c r="AR284" s="96"/>
    </row>
    <row r="285" spans="1:44" s="82" customFormat="1" ht="12" customHeight="1" thickBot="1" x14ac:dyDescent="0.25">
      <c r="A285" s="115"/>
      <c r="B285" s="116"/>
      <c r="C285" s="389"/>
      <c r="D285" s="117"/>
      <c r="E285" s="118"/>
      <c r="F285" s="119"/>
      <c r="G285" s="334"/>
      <c r="H285" s="363"/>
      <c r="I285" s="120"/>
      <c r="J285" s="120"/>
      <c r="K285" s="121"/>
      <c r="L285" s="121"/>
      <c r="M285" s="121"/>
      <c r="N285" s="121"/>
      <c r="O285" s="121"/>
      <c r="P285" s="121"/>
      <c r="Q285" s="121"/>
      <c r="R285" s="121"/>
      <c r="S285" s="121"/>
      <c r="T285" s="121"/>
      <c r="U285" s="121"/>
      <c r="V285" s="121"/>
      <c r="W285" s="121"/>
      <c r="X285" s="121"/>
      <c r="Y285" s="121"/>
      <c r="Z285" s="121"/>
      <c r="AA285" s="121"/>
      <c r="AB285" s="121"/>
      <c r="AC285" s="121"/>
      <c r="AD285" s="121"/>
      <c r="AE285" s="121"/>
      <c r="AF285" s="397"/>
      <c r="AG285" s="122" t="s">
        <v>442</v>
      </c>
      <c r="AH285" s="123"/>
      <c r="AI285" s="426"/>
      <c r="AJ285" s="426"/>
      <c r="AK285" s="412"/>
      <c r="AL285" s="124"/>
      <c r="AM285" s="124"/>
      <c r="AN285" s="125"/>
      <c r="AO285" s="126">
        <f>AN285-AM285</f>
        <v>0</v>
      </c>
      <c r="AP285" s="3"/>
      <c r="AQ285" s="127"/>
      <c r="AR285" s="128"/>
    </row>
    <row r="286" spans="1:44" s="130" customFormat="1" ht="12" customHeight="1" thickTop="1" x14ac:dyDescent="0.2">
      <c r="A286" s="68" t="s">
        <v>335</v>
      </c>
      <c r="B286" s="69" t="s">
        <v>183</v>
      </c>
      <c r="C286" s="390">
        <v>1647756855936</v>
      </c>
      <c r="D286" s="70">
        <v>570</v>
      </c>
      <c r="E286" s="71">
        <v>71</v>
      </c>
      <c r="F286" s="71">
        <v>50</v>
      </c>
      <c r="G286" s="327">
        <v>1</v>
      </c>
      <c r="H286" s="360"/>
      <c r="I286" s="383" t="e">
        <f>AP287</f>
        <v>#REF!</v>
      </c>
      <c r="J286" s="392">
        <f>SUMPRODUCT(PUISSANCE,K286:AE286)/1000</f>
        <v>3.23</v>
      </c>
      <c r="K286" s="73">
        <v>0</v>
      </c>
      <c r="L286" s="73">
        <v>0</v>
      </c>
      <c r="M286" s="73">
        <v>0</v>
      </c>
      <c r="N286" s="73">
        <v>0</v>
      </c>
      <c r="O286" s="73">
        <v>0</v>
      </c>
      <c r="P286" s="73">
        <v>0</v>
      </c>
      <c r="Q286" s="73">
        <v>0</v>
      </c>
      <c r="R286" s="73">
        <v>0</v>
      </c>
      <c r="S286" s="73">
        <v>0</v>
      </c>
      <c r="T286" s="73"/>
      <c r="U286" s="73">
        <v>0</v>
      </c>
      <c r="V286" s="73">
        <v>0</v>
      </c>
      <c r="W286" s="73">
        <v>0</v>
      </c>
      <c r="X286" s="73">
        <v>0</v>
      </c>
      <c r="Y286" s="73">
        <v>19</v>
      </c>
      <c r="Z286" s="73">
        <v>0</v>
      </c>
      <c r="AA286" s="73">
        <v>0</v>
      </c>
      <c r="AB286" s="73">
        <v>0</v>
      </c>
      <c r="AC286" s="73">
        <v>0</v>
      </c>
      <c r="AD286" s="73">
        <v>0</v>
      </c>
      <c r="AE286" s="73">
        <v>0</v>
      </c>
      <c r="AF286" s="393"/>
      <c r="AG286" s="74" t="s">
        <v>462</v>
      </c>
      <c r="AH286" s="75"/>
      <c r="AI286" s="422"/>
      <c r="AJ286" s="422"/>
      <c r="AK286" s="410"/>
      <c r="AL286" s="76" t="s">
        <v>424</v>
      </c>
      <c r="AM286" s="76">
        <v>82172</v>
      </c>
      <c r="AN286" s="77">
        <v>93525</v>
      </c>
      <c r="AO286" s="78">
        <f>IF(AN286&lt;AM286,100000-AM286+AN286,AN286-AM286)</f>
        <v>11353</v>
      </c>
      <c r="AP286" s="79">
        <f>AO286+AO287</f>
        <v>11353</v>
      </c>
      <c r="AQ286" s="80">
        <f>F286/10*$AQ$4*DAYS360(AM289,AN289)/360</f>
        <v>0</v>
      </c>
      <c r="AR286" s="81" t="e">
        <f>F286/10*AP288*$AR$4</f>
        <v>#REF!</v>
      </c>
    </row>
    <row r="287" spans="1:44" s="82" customFormat="1" ht="12" customHeight="1" x14ac:dyDescent="0.2">
      <c r="A287" s="83"/>
      <c r="B287" s="84" t="s">
        <v>184</v>
      </c>
      <c r="C287" s="387"/>
      <c r="D287" s="85"/>
      <c r="E287" s="86"/>
      <c r="F287" s="87"/>
      <c r="G287" s="332"/>
      <c r="H287" s="361"/>
      <c r="I287" s="88"/>
      <c r="J287" s="88"/>
      <c r="K287" s="89"/>
      <c r="L287" s="89"/>
      <c r="M287" s="89"/>
      <c r="N287" s="89"/>
      <c r="O287" s="89"/>
      <c r="P287" s="89"/>
      <c r="Q287" s="89"/>
      <c r="R287" s="89"/>
      <c r="S287" s="89"/>
      <c r="T287" s="89"/>
      <c r="U287" s="89"/>
      <c r="V287" s="89"/>
      <c r="W287" s="89"/>
      <c r="X287" s="89"/>
      <c r="Y287" s="89"/>
      <c r="Z287" s="89"/>
      <c r="AA287" s="89"/>
      <c r="AB287" s="89"/>
      <c r="AC287" s="89"/>
      <c r="AD287" s="89"/>
      <c r="AE287" s="89"/>
      <c r="AF287" s="394"/>
      <c r="AG287" s="8" t="s">
        <v>463</v>
      </c>
      <c r="AH287" s="90"/>
      <c r="AI287" s="422"/>
      <c r="AJ287" s="422"/>
      <c r="AK287" s="411"/>
      <c r="AL287" s="91" t="s">
        <v>425</v>
      </c>
      <c r="AM287" s="91"/>
      <c r="AN287" s="92"/>
      <c r="AO287" s="93">
        <f>IF(AN287&lt;AM287,100000-AM287+AN287,AN287-AM287)</f>
        <v>0</v>
      </c>
      <c r="AP287" s="94" t="e">
        <f>IF(AP288=0,0,AP286/AP288)</f>
        <v>#REF!</v>
      </c>
      <c r="AQ287" s="95"/>
      <c r="AR287" s="96"/>
    </row>
    <row r="288" spans="1:44" s="82" customFormat="1" ht="12" customHeight="1" x14ac:dyDescent="0.2">
      <c r="A288" s="83"/>
      <c r="B288" s="84" t="s">
        <v>73</v>
      </c>
      <c r="C288" s="387"/>
      <c r="D288" s="85"/>
      <c r="E288" s="86"/>
      <c r="F288" s="87"/>
      <c r="G288" s="332"/>
      <c r="H288" s="361"/>
      <c r="I288" s="88"/>
      <c r="J288" s="88"/>
      <c r="K288" s="97"/>
      <c r="L288" s="97"/>
      <c r="M288" s="97"/>
      <c r="N288" s="97"/>
      <c r="O288" s="97"/>
      <c r="P288" s="97"/>
      <c r="Q288" s="97"/>
      <c r="R288" s="97"/>
      <c r="S288" s="97"/>
      <c r="T288" s="97"/>
      <c r="U288" s="97"/>
      <c r="V288" s="97"/>
      <c r="W288" s="97"/>
      <c r="X288" s="97"/>
      <c r="Y288" s="97"/>
      <c r="Z288" s="97"/>
      <c r="AA288" s="97"/>
      <c r="AB288" s="97"/>
      <c r="AC288" s="97"/>
      <c r="AD288" s="97"/>
      <c r="AE288" s="97"/>
      <c r="AF288" s="395"/>
      <c r="AG288" s="8" t="s">
        <v>464</v>
      </c>
      <c r="AH288" s="90"/>
      <c r="AI288" s="425"/>
      <c r="AJ288" s="425"/>
      <c r="AK288" s="411"/>
      <c r="AL288" s="98" t="s">
        <v>461</v>
      </c>
      <c r="AM288" s="98">
        <v>41670</v>
      </c>
      <c r="AN288" s="99">
        <v>42011</v>
      </c>
      <c r="AO288" s="100">
        <f>AN288-AM288</f>
        <v>341</v>
      </c>
      <c r="AP288" s="101" t="e">
        <f>durée_année*(YEAR(AN288)-YEAR(AM288))-INDEX(temps,DAY(AM288),MONTH(AM288))+INDEX(temps,DAY(AN288),MONTH(AN288))</f>
        <v>#REF!</v>
      </c>
      <c r="AQ288" s="95"/>
      <c r="AR288" s="96"/>
    </row>
    <row r="289" spans="1:44" s="82" customFormat="1" ht="12" customHeight="1" x14ac:dyDescent="0.2">
      <c r="A289" s="102"/>
      <c r="B289" s="103"/>
      <c r="C289" s="388"/>
      <c r="D289" s="104"/>
      <c r="E289" s="105"/>
      <c r="F289" s="106"/>
      <c r="G289" s="333"/>
      <c r="H289" s="362"/>
      <c r="I289" s="107"/>
      <c r="J289" s="107"/>
      <c r="K289" s="108"/>
      <c r="L289" s="108"/>
      <c r="M289" s="108"/>
      <c r="N289" s="108"/>
      <c r="O289" s="108"/>
      <c r="P289" s="108"/>
      <c r="Q289" s="108"/>
      <c r="R289" s="108"/>
      <c r="S289" s="108"/>
      <c r="T289" s="108"/>
      <c r="U289" s="108"/>
      <c r="V289" s="108"/>
      <c r="W289" s="108"/>
      <c r="X289" s="108"/>
      <c r="Y289" s="108"/>
      <c r="Z289" s="108"/>
      <c r="AA289" s="108"/>
      <c r="AB289" s="108"/>
      <c r="AC289" s="108"/>
      <c r="AD289" s="108"/>
      <c r="AE289" s="108"/>
      <c r="AF289" s="396"/>
      <c r="AG289" s="109" t="s">
        <v>426</v>
      </c>
      <c r="AH289" s="110"/>
      <c r="AI289" s="424"/>
      <c r="AJ289" s="424"/>
      <c r="AK289" s="411"/>
      <c r="AL289" s="111" t="s">
        <v>9</v>
      </c>
      <c r="AM289" s="111"/>
      <c r="AN289" s="112"/>
      <c r="AO289" s="113">
        <f>AN289-AM289</f>
        <v>0</v>
      </c>
      <c r="AP289" s="114"/>
      <c r="AQ289" s="95"/>
      <c r="AR289" s="96"/>
    </row>
    <row r="290" spans="1:44" s="82" customFormat="1" ht="12" customHeight="1" thickBot="1" x14ac:dyDescent="0.25">
      <c r="A290" s="115"/>
      <c r="B290" s="116"/>
      <c r="C290" s="389"/>
      <c r="D290" s="117"/>
      <c r="E290" s="118"/>
      <c r="F290" s="119"/>
      <c r="G290" s="334"/>
      <c r="H290" s="363"/>
      <c r="I290" s="120"/>
      <c r="J290" s="120"/>
      <c r="K290" s="121"/>
      <c r="L290" s="121"/>
      <c r="M290" s="121"/>
      <c r="N290" s="121"/>
      <c r="O290" s="121"/>
      <c r="P290" s="121"/>
      <c r="Q290" s="121"/>
      <c r="R290" s="121"/>
      <c r="S290" s="121"/>
      <c r="T290" s="121"/>
      <c r="U290" s="121"/>
      <c r="V290" s="121"/>
      <c r="W290" s="121"/>
      <c r="X290" s="121"/>
      <c r="Y290" s="121"/>
      <c r="Z290" s="121"/>
      <c r="AA290" s="121"/>
      <c r="AB290" s="121"/>
      <c r="AC290" s="121"/>
      <c r="AD290" s="121"/>
      <c r="AE290" s="121"/>
      <c r="AF290" s="397"/>
      <c r="AG290" s="122" t="s">
        <v>442</v>
      </c>
      <c r="AH290" s="123"/>
      <c r="AI290" s="426"/>
      <c r="AJ290" s="426"/>
      <c r="AK290" s="412"/>
      <c r="AL290" s="124"/>
      <c r="AM290" s="124"/>
      <c r="AN290" s="125"/>
      <c r="AO290" s="126">
        <f>AN290-AM290</f>
        <v>0</v>
      </c>
      <c r="AP290" s="3"/>
      <c r="AQ290" s="127"/>
      <c r="AR290" s="128"/>
    </row>
    <row r="291" spans="1:44" s="82" customFormat="1" ht="12" customHeight="1" x14ac:dyDescent="0.2">
      <c r="A291" s="68" t="s">
        <v>4</v>
      </c>
      <c r="B291" s="69" t="s">
        <v>239</v>
      </c>
      <c r="C291" s="390">
        <v>1606801705070</v>
      </c>
      <c r="D291" s="70">
        <v>578</v>
      </c>
      <c r="E291" s="71">
        <v>71</v>
      </c>
      <c r="F291" s="71">
        <v>66</v>
      </c>
      <c r="G291" s="327">
        <v>1</v>
      </c>
      <c r="H291" s="360"/>
      <c r="I291" s="383" t="e">
        <f>AP292</f>
        <v>#REF!</v>
      </c>
      <c r="J291" s="392">
        <f>SUMPRODUCT(PUISSANCE,K291:AE291)/1000</f>
        <v>11.433999999999999</v>
      </c>
      <c r="K291" s="73">
        <v>14</v>
      </c>
      <c r="L291" s="73">
        <v>0</v>
      </c>
      <c r="M291" s="73">
        <v>0</v>
      </c>
      <c r="N291" s="73">
        <v>0</v>
      </c>
      <c r="O291" s="73">
        <v>0</v>
      </c>
      <c r="P291" s="73">
        <v>0</v>
      </c>
      <c r="Q291" s="73">
        <v>5</v>
      </c>
      <c r="R291" s="73">
        <v>17</v>
      </c>
      <c r="S291" s="73">
        <v>0</v>
      </c>
      <c r="T291" s="73"/>
      <c r="U291" s="73">
        <v>0</v>
      </c>
      <c r="V291" s="73">
        <v>0</v>
      </c>
      <c r="W291" s="73">
        <v>0</v>
      </c>
      <c r="X291" s="73">
        <v>11</v>
      </c>
      <c r="Y291" s="73">
        <v>0</v>
      </c>
      <c r="Z291" s="73">
        <v>17</v>
      </c>
      <c r="AA291" s="73">
        <v>0</v>
      </c>
      <c r="AB291" s="73">
        <v>0</v>
      </c>
      <c r="AC291" s="73">
        <v>0</v>
      </c>
      <c r="AD291" s="73">
        <v>0</v>
      </c>
      <c r="AE291" s="73">
        <v>0</v>
      </c>
      <c r="AF291" s="393"/>
      <c r="AG291" s="74" t="s">
        <v>462</v>
      </c>
      <c r="AH291" s="75"/>
      <c r="AI291" s="422"/>
      <c r="AJ291" s="422"/>
      <c r="AK291" s="410"/>
      <c r="AL291" s="76" t="s">
        <v>424</v>
      </c>
      <c r="AM291" s="76">
        <v>11529</v>
      </c>
      <c r="AN291" s="77">
        <v>52416</v>
      </c>
      <c r="AO291" s="78">
        <f>IF(AN291&lt;AM291,100000-AM291+AN291,AN291-AM291)</f>
        <v>40887</v>
      </c>
      <c r="AP291" s="79">
        <f>AO291+AO292</f>
        <v>40887</v>
      </c>
      <c r="AQ291" s="80">
        <f>F291/10*$AQ$4*DAYS360(AM294,AN294)/360</f>
        <v>0</v>
      </c>
      <c r="AR291" s="81" t="e">
        <f>F291/10*AP293*$AR$4</f>
        <v>#REF!</v>
      </c>
    </row>
    <row r="292" spans="1:44" s="82" customFormat="1" ht="12" customHeight="1" x14ac:dyDescent="0.2">
      <c r="A292" s="83"/>
      <c r="B292" s="84" t="s">
        <v>117</v>
      </c>
      <c r="C292" s="387"/>
      <c r="D292" s="85"/>
      <c r="E292" s="86"/>
      <c r="F292" s="87"/>
      <c r="G292" s="332"/>
      <c r="H292" s="361"/>
      <c r="I292" s="88"/>
      <c r="J292" s="88"/>
      <c r="K292" s="89"/>
      <c r="L292" s="89"/>
      <c r="M292" s="89"/>
      <c r="N292" s="89"/>
      <c r="O292" s="89"/>
      <c r="P292" s="89"/>
      <c r="Q292" s="89"/>
      <c r="R292" s="89"/>
      <c r="S292" s="89"/>
      <c r="T292" s="89"/>
      <c r="U292" s="89"/>
      <c r="V292" s="89"/>
      <c r="W292" s="89"/>
      <c r="X292" s="89"/>
      <c r="Y292" s="89"/>
      <c r="Z292" s="89"/>
      <c r="AA292" s="89"/>
      <c r="AB292" s="89"/>
      <c r="AC292" s="89"/>
      <c r="AD292" s="89"/>
      <c r="AE292" s="89"/>
      <c r="AF292" s="394"/>
      <c r="AG292" s="8" t="s">
        <v>463</v>
      </c>
      <c r="AH292" s="90"/>
      <c r="AI292" s="422"/>
      <c r="AJ292" s="422"/>
      <c r="AK292" s="411"/>
      <c r="AL292" s="91" t="s">
        <v>425</v>
      </c>
      <c r="AM292" s="91"/>
      <c r="AN292" s="92"/>
      <c r="AO292" s="93">
        <f>IF(AN292&lt;AM292,100000-AM292+AN292,AN292-AM292)</f>
        <v>0</v>
      </c>
      <c r="AP292" s="94" t="e">
        <f>IF(AP293=0,0,AP291/AP293)</f>
        <v>#REF!</v>
      </c>
      <c r="AQ292" s="95"/>
      <c r="AR292" s="96"/>
    </row>
    <row r="293" spans="1:44" s="82" customFormat="1" ht="12" customHeight="1" x14ac:dyDescent="0.2">
      <c r="A293" s="83"/>
      <c r="B293" s="84" t="s">
        <v>118</v>
      </c>
      <c r="C293" s="387"/>
      <c r="D293" s="85"/>
      <c r="E293" s="86"/>
      <c r="F293" s="87"/>
      <c r="G293" s="332"/>
      <c r="H293" s="361"/>
      <c r="I293" s="88"/>
      <c r="J293" s="88"/>
      <c r="K293" s="97"/>
      <c r="L293" s="97"/>
      <c r="M293" s="97"/>
      <c r="N293" s="97"/>
      <c r="O293" s="97"/>
      <c r="P293" s="97"/>
      <c r="Q293" s="97"/>
      <c r="R293" s="97"/>
      <c r="S293" s="97"/>
      <c r="T293" s="97"/>
      <c r="U293" s="97"/>
      <c r="V293" s="97"/>
      <c r="W293" s="97"/>
      <c r="X293" s="97"/>
      <c r="Y293" s="97"/>
      <c r="Z293" s="97"/>
      <c r="AA293" s="97"/>
      <c r="AB293" s="97"/>
      <c r="AC293" s="97"/>
      <c r="AD293" s="97"/>
      <c r="AE293" s="97"/>
      <c r="AF293" s="395"/>
      <c r="AG293" s="8" t="s">
        <v>464</v>
      </c>
      <c r="AH293" s="90"/>
      <c r="AI293" s="425"/>
      <c r="AJ293" s="425"/>
      <c r="AK293" s="411"/>
      <c r="AL293" s="98" t="s">
        <v>461</v>
      </c>
      <c r="AM293" s="98">
        <v>41647</v>
      </c>
      <c r="AN293" s="99">
        <v>42009</v>
      </c>
      <c r="AO293" s="100">
        <f>AN293-AM293</f>
        <v>362</v>
      </c>
      <c r="AP293" s="101" t="e">
        <f>durée_année*(YEAR(AN293)-YEAR(AM293))-INDEX(temps,DAY(AM293),MONTH(AM293))+INDEX(temps,DAY(AN293),MONTH(AN293))</f>
        <v>#REF!</v>
      </c>
      <c r="AQ293" s="95"/>
      <c r="AR293" s="96"/>
    </row>
    <row r="294" spans="1:44" s="82" customFormat="1" ht="12" customHeight="1" x14ac:dyDescent="0.2">
      <c r="A294" s="102"/>
      <c r="B294" s="103"/>
      <c r="C294" s="388"/>
      <c r="D294" s="104"/>
      <c r="E294" s="105"/>
      <c r="F294" s="106"/>
      <c r="G294" s="333"/>
      <c r="H294" s="362"/>
      <c r="I294" s="107"/>
      <c r="J294" s="107"/>
      <c r="K294" s="108"/>
      <c r="L294" s="108"/>
      <c r="M294" s="108"/>
      <c r="N294" s="108"/>
      <c r="O294" s="108"/>
      <c r="P294" s="108"/>
      <c r="Q294" s="108"/>
      <c r="R294" s="108"/>
      <c r="S294" s="108"/>
      <c r="T294" s="108"/>
      <c r="U294" s="108"/>
      <c r="V294" s="108"/>
      <c r="W294" s="108"/>
      <c r="X294" s="108"/>
      <c r="Y294" s="108"/>
      <c r="Z294" s="108"/>
      <c r="AA294" s="108"/>
      <c r="AB294" s="108"/>
      <c r="AC294" s="108"/>
      <c r="AD294" s="108"/>
      <c r="AE294" s="108"/>
      <c r="AF294" s="396"/>
      <c r="AG294" s="109" t="s">
        <v>426</v>
      </c>
      <c r="AH294" s="110"/>
      <c r="AI294" s="424"/>
      <c r="AJ294" s="424"/>
      <c r="AK294" s="411"/>
      <c r="AL294" s="111" t="s">
        <v>9</v>
      </c>
      <c r="AM294" s="111"/>
      <c r="AN294" s="112"/>
      <c r="AO294" s="113">
        <f>AN294-AM294</f>
        <v>0</v>
      </c>
      <c r="AP294" s="114"/>
      <c r="AQ294" s="95"/>
      <c r="AR294" s="96"/>
    </row>
    <row r="295" spans="1:44" s="82" customFormat="1" ht="12" customHeight="1" thickBot="1" x14ac:dyDescent="0.25">
      <c r="A295" s="115"/>
      <c r="B295" s="116"/>
      <c r="C295" s="389"/>
      <c r="D295" s="117"/>
      <c r="E295" s="118"/>
      <c r="F295" s="119"/>
      <c r="G295" s="334"/>
      <c r="H295" s="363"/>
      <c r="I295" s="120"/>
      <c r="J295" s="120"/>
      <c r="K295" s="121"/>
      <c r="L295" s="121"/>
      <c r="M295" s="121"/>
      <c r="N295" s="121"/>
      <c r="O295" s="121"/>
      <c r="P295" s="121"/>
      <c r="Q295" s="121"/>
      <c r="R295" s="121"/>
      <c r="S295" s="121"/>
      <c r="T295" s="121"/>
      <c r="U295" s="121"/>
      <c r="V295" s="121"/>
      <c r="W295" s="121"/>
      <c r="X295" s="121"/>
      <c r="Y295" s="121"/>
      <c r="Z295" s="121"/>
      <c r="AA295" s="121"/>
      <c r="AB295" s="121"/>
      <c r="AC295" s="121"/>
      <c r="AD295" s="121"/>
      <c r="AE295" s="121"/>
      <c r="AF295" s="397"/>
      <c r="AG295" s="122" t="s">
        <v>442</v>
      </c>
      <c r="AH295" s="123"/>
      <c r="AI295" s="426"/>
      <c r="AJ295" s="426"/>
      <c r="AK295" s="412"/>
      <c r="AL295" s="124"/>
      <c r="AM295" s="124"/>
      <c r="AN295" s="125"/>
      <c r="AO295" s="126">
        <f>AN295-AM295</f>
        <v>0</v>
      </c>
      <c r="AP295" s="3"/>
      <c r="AQ295" s="127"/>
      <c r="AR295" s="128"/>
    </row>
    <row r="296" spans="1:44" s="82" customFormat="1" ht="12" customHeight="1" x14ac:dyDescent="0.2">
      <c r="A296" s="68" t="s">
        <v>351</v>
      </c>
      <c r="B296" s="69" t="s">
        <v>208</v>
      </c>
      <c r="C296" s="390">
        <v>1662662766657</v>
      </c>
      <c r="D296" s="70">
        <v>594</v>
      </c>
      <c r="E296" s="71">
        <v>71</v>
      </c>
      <c r="F296" s="71">
        <v>33</v>
      </c>
      <c r="G296" s="327">
        <v>1</v>
      </c>
      <c r="H296" s="360"/>
      <c r="I296" s="383" t="e">
        <f>AP297</f>
        <v>#REF!</v>
      </c>
      <c r="J296" s="392">
        <f>SUMPRODUCT(PUISSANCE,K296:AE296)/1000</f>
        <v>0</v>
      </c>
      <c r="K296" s="73"/>
      <c r="L296" s="73">
        <v>0</v>
      </c>
      <c r="M296" s="73">
        <v>0</v>
      </c>
      <c r="N296" s="73">
        <v>0</v>
      </c>
      <c r="O296" s="73">
        <v>0</v>
      </c>
      <c r="P296" s="73">
        <v>0</v>
      </c>
      <c r="Q296" s="73"/>
      <c r="R296" s="73">
        <v>0</v>
      </c>
      <c r="S296" s="73">
        <v>0</v>
      </c>
      <c r="T296" s="73"/>
      <c r="U296" s="73">
        <v>0</v>
      </c>
      <c r="V296" s="73">
        <v>0</v>
      </c>
      <c r="W296" s="73">
        <v>0</v>
      </c>
      <c r="X296" s="73"/>
      <c r="Y296" s="73"/>
      <c r="Z296" s="73">
        <v>0</v>
      </c>
      <c r="AA296" s="73">
        <v>0</v>
      </c>
      <c r="AB296" s="73">
        <v>0</v>
      </c>
      <c r="AC296" s="73">
        <v>0</v>
      </c>
      <c r="AD296" s="73">
        <v>0</v>
      </c>
      <c r="AE296" s="73">
        <v>0</v>
      </c>
      <c r="AF296" s="393"/>
      <c r="AG296" s="74" t="s">
        <v>462</v>
      </c>
      <c r="AH296" s="75"/>
      <c r="AI296" s="422"/>
      <c r="AJ296" s="422"/>
      <c r="AK296" s="410"/>
      <c r="AL296" s="76" t="s">
        <v>424</v>
      </c>
      <c r="AM296" s="76">
        <v>48897</v>
      </c>
      <c r="AN296" s="77">
        <v>56828</v>
      </c>
      <c r="AO296" s="78">
        <f>IF(AN296&lt;AM296,100000-AM296+AN296,AN296-AM296)</f>
        <v>7931</v>
      </c>
      <c r="AP296" s="79">
        <f>AO296+AO297</f>
        <v>7931</v>
      </c>
      <c r="AQ296" s="80">
        <f>F296/10*$AQ$4*DAYS360(AM299,AN299)/360</f>
        <v>0</v>
      </c>
      <c r="AR296" s="81" t="e">
        <f>F296/10*AP298*$AR$4</f>
        <v>#REF!</v>
      </c>
    </row>
    <row r="297" spans="1:44" s="82" customFormat="1" ht="12" customHeight="1" x14ac:dyDescent="0.2">
      <c r="A297" s="83"/>
      <c r="B297" s="84"/>
      <c r="C297" s="387"/>
      <c r="D297" s="85"/>
      <c r="E297" s="86"/>
      <c r="F297" s="87"/>
      <c r="G297" s="332"/>
      <c r="H297" s="361"/>
      <c r="I297" s="88"/>
      <c r="J297" s="88"/>
      <c r="K297" s="89"/>
      <c r="L297" s="89"/>
      <c r="M297" s="89"/>
      <c r="N297" s="89"/>
      <c r="O297" s="89"/>
      <c r="P297" s="89"/>
      <c r="Q297" s="89"/>
      <c r="R297" s="89"/>
      <c r="S297" s="89"/>
      <c r="T297" s="89"/>
      <c r="U297" s="89"/>
      <c r="V297" s="89"/>
      <c r="W297" s="89"/>
      <c r="X297" s="89"/>
      <c r="Y297" s="89"/>
      <c r="Z297" s="89"/>
      <c r="AA297" s="89"/>
      <c r="AB297" s="89"/>
      <c r="AC297" s="89"/>
      <c r="AD297" s="89"/>
      <c r="AE297" s="89"/>
      <c r="AF297" s="394"/>
      <c r="AG297" s="8" t="s">
        <v>463</v>
      </c>
      <c r="AH297" s="90"/>
      <c r="AI297" s="422"/>
      <c r="AJ297" s="422"/>
      <c r="AK297" s="411"/>
      <c r="AL297" s="91" t="s">
        <v>425</v>
      </c>
      <c r="AM297" s="91"/>
      <c r="AN297" s="92"/>
      <c r="AO297" s="93">
        <f>IF(AN297&lt;AM297,100000-AM297+AN297,AN297-AM297)</f>
        <v>0</v>
      </c>
      <c r="AP297" s="94" t="e">
        <f>IF(AP298=0,0,AP296/AP298)</f>
        <v>#REF!</v>
      </c>
      <c r="AQ297" s="95"/>
      <c r="AR297" s="96"/>
    </row>
    <row r="298" spans="1:44" s="82" customFormat="1" ht="12" customHeight="1" x14ac:dyDescent="0.2">
      <c r="A298" s="83"/>
      <c r="B298" s="84" t="s">
        <v>94</v>
      </c>
      <c r="C298" s="387"/>
      <c r="D298" s="85"/>
      <c r="E298" s="86"/>
      <c r="F298" s="87"/>
      <c r="G298" s="332"/>
      <c r="H298" s="361"/>
      <c r="I298" s="88"/>
      <c r="J298" s="88"/>
      <c r="K298" s="97"/>
      <c r="L298" s="97"/>
      <c r="M298" s="97"/>
      <c r="N298" s="97"/>
      <c r="O298" s="97"/>
      <c r="P298" s="97"/>
      <c r="Q298" s="97"/>
      <c r="R298" s="97"/>
      <c r="S298" s="97"/>
      <c r="T298" s="97"/>
      <c r="U298" s="97"/>
      <c r="V298" s="97"/>
      <c r="W298" s="97"/>
      <c r="X298" s="97"/>
      <c r="Y298" s="97"/>
      <c r="Z298" s="97"/>
      <c r="AA298" s="97"/>
      <c r="AB298" s="97"/>
      <c r="AC298" s="97"/>
      <c r="AD298" s="97"/>
      <c r="AE298" s="97"/>
      <c r="AF298" s="395"/>
      <c r="AG298" s="8" t="s">
        <v>464</v>
      </c>
      <c r="AH298" s="90"/>
      <c r="AI298" s="425"/>
      <c r="AJ298" s="425"/>
      <c r="AK298" s="411"/>
      <c r="AL298" s="98" t="s">
        <v>461</v>
      </c>
      <c r="AM298" s="98">
        <v>41668</v>
      </c>
      <c r="AN298" s="99">
        <v>42009</v>
      </c>
      <c r="AO298" s="100">
        <f>AN298-AM298</f>
        <v>341</v>
      </c>
      <c r="AP298" s="101" t="e">
        <f>durée_année*(YEAR(AN298)-YEAR(AM298))-INDEX(temps,DAY(AM298),MONTH(AM298))+INDEX(temps,DAY(AN298),MONTH(AN298))</f>
        <v>#REF!</v>
      </c>
      <c r="AQ298" s="95"/>
      <c r="AR298" s="96"/>
    </row>
    <row r="299" spans="1:44" s="82" customFormat="1" ht="12" customHeight="1" x14ac:dyDescent="0.2">
      <c r="A299" s="102"/>
      <c r="B299" s="103"/>
      <c r="C299" s="388"/>
      <c r="D299" s="104"/>
      <c r="E299" s="105"/>
      <c r="F299" s="106"/>
      <c r="G299" s="333"/>
      <c r="H299" s="362"/>
      <c r="I299" s="107"/>
      <c r="J299" s="107"/>
      <c r="K299" s="108"/>
      <c r="L299" s="108"/>
      <c r="M299" s="108"/>
      <c r="N299" s="108"/>
      <c r="O299" s="108"/>
      <c r="P299" s="108"/>
      <c r="Q299" s="108"/>
      <c r="R299" s="108"/>
      <c r="S299" s="108"/>
      <c r="T299" s="108"/>
      <c r="U299" s="108"/>
      <c r="V299" s="108"/>
      <c r="W299" s="108"/>
      <c r="X299" s="108"/>
      <c r="Y299" s="108"/>
      <c r="Z299" s="108"/>
      <c r="AA299" s="108"/>
      <c r="AB299" s="108"/>
      <c r="AC299" s="108"/>
      <c r="AD299" s="108"/>
      <c r="AE299" s="108"/>
      <c r="AF299" s="396"/>
      <c r="AG299" s="109" t="s">
        <v>426</v>
      </c>
      <c r="AH299" s="110"/>
      <c r="AI299" s="424"/>
      <c r="AJ299" s="424"/>
      <c r="AK299" s="411"/>
      <c r="AL299" s="111" t="s">
        <v>9</v>
      </c>
      <c r="AM299" s="111"/>
      <c r="AN299" s="112"/>
      <c r="AO299" s="113">
        <f>AN299-AM299</f>
        <v>0</v>
      </c>
      <c r="AP299" s="114"/>
      <c r="AQ299" s="95"/>
      <c r="AR299" s="96"/>
    </row>
    <row r="300" spans="1:44" s="82" customFormat="1" ht="12" customHeight="1" thickBot="1" x14ac:dyDescent="0.25">
      <c r="A300" s="115"/>
      <c r="B300" s="116"/>
      <c r="C300" s="389"/>
      <c r="D300" s="117"/>
      <c r="E300" s="118"/>
      <c r="F300" s="119"/>
      <c r="G300" s="334"/>
      <c r="H300" s="363"/>
      <c r="I300" s="120"/>
      <c r="J300" s="120"/>
      <c r="K300" s="121"/>
      <c r="L300" s="121"/>
      <c r="M300" s="121"/>
      <c r="N300" s="121"/>
      <c r="O300" s="121"/>
      <c r="P300" s="121"/>
      <c r="Q300" s="121"/>
      <c r="R300" s="121"/>
      <c r="S300" s="121"/>
      <c r="T300" s="121"/>
      <c r="U300" s="121"/>
      <c r="V300" s="121"/>
      <c r="W300" s="121"/>
      <c r="X300" s="121"/>
      <c r="Y300" s="121"/>
      <c r="Z300" s="121"/>
      <c r="AA300" s="121"/>
      <c r="AB300" s="121"/>
      <c r="AC300" s="121"/>
      <c r="AD300" s="121"/>
      <c r="AE300" s="121"/>
      <c r="AF300" s="397"/>
      <c r="AG300" s="122" t="s">
        <v>442</v>
      </c>
      <c r="AH300" s="123"/>
      <c r="AI300" s="426"/>
      <c r="AJ300" s="426"/>
      <c r="AK300" s="412"/>
      <c r="AL300" s="124"/>
      <c r="AM300" s="124"/>
      <c r="AN300" s="125"/>
      <c r="AO300" s="126">
        <f>AN300-AM300</f>
        <v>0</v>
      </c>
      <c r="AP300" s="3"/>
      <c r="AQ300" s="127"/>
      <c r="AR300" s="128"/>
    </row>
    <row r="301" spans="1:44" s="82" customFormat="1" ht="12" customHeight="1" x14ac:dyDescent="0.2">
      <c r="A301" s="68" t="s">
        <v>350</v>
      </c>
      <c r="B301" s="69" t="s">
        <v>207</v>
      </c>
      <c r="C301" s="390">
        <v>1662228613217</v>
      </c>
      <c r="D301" s="70">
        <v>606</v>
      </c>
      <c r="E301" s="71">
        <v>71</v>
      </c>
      <c r="F301" s="71">
        <v>43</v>
      </c>
      <c r="G301" s="327">
        <v>1</v>
      </c>
      <c r="H301" s="360"/>
      <c r="I301" s="383" t="e">
        <f>AP302</f>
        <v>#REF!</v>
      </c>
      <c r="J301" s="392">
        <f>SUMPRODUCT(PUISSANCE,K301:AE301)/1000</f>
        <v>4.0279999999999996</v>
      </c>
      <c r="K301" s="73">
        <v>0</v>
      </c>
      <c r="L301" s="73">
        <v>0</v>
      </c>
      <c r="M301" s="73">
        <v>0</v>
      </c>
      <c r="N301" s="73">
        <v>0</v>
      </c>
      <c r="O301" s="73">
        <v>0</v>
      </c>
      <c r="P301" s="73">
        <v>0</v>
      </c>
      <c r="Q301" s="73">
        <v>7</v>
      </c>
      <c r="R301" s="73">
        <v>0</v>
      </c>
      <c r="S301" s="73">
        <v>0</v>
      </c>
      <c r="T301" s="73"/>
      <c r="U301" s="73">
        <v>0</v>
      </c>
      <c r="V301" s="73">
        <v>0</v>
      </c>
      <c r="W301" s="73">
        <v>0</v>
      </c>
      <c r="X301" s="73">
        <v>0</v>
      </c>
      <c r="Y301" s="73">
        <v>19</v>
      </c>
      <c r="Z301" s="73">
        <v>0</v>
      </c>
      <c r="AA301" s="73">
        <v>0</v>
      </c>
      <c r="AB301" s="73">
        <v>0</v>
      </c>
      <c r="AC301" s="73">
        <v>0</v>
      </c>
      <c r="AD301" s="73">
        <v>0</v>
      </c>
      <c r="AE301" s="73">
        <v>0</v>
      </c>
      <c r="AF301" s="393"/>
      <c r="AG301" s="74" t="s">
        <v>462</v>
      </c>
      <c r="AH301" s="75"/>
      <c r="AI301" s="422"/>
      <c r="AJ301" s="422"/>
      <c r="AK301" s="410"/>
      <c r="AL301" s="76" t="s">
        <v>424</v>
      </c>
      <c r="AM301" s="76">
        <v>10129</v>
      </c>
      <c r="AN301" s="77">
        <v>25216</v>
      </c>
      <c r="AO301" s="78">
        <f>IF(AN301&lt;AM301,100000-AM301+AN301,AN301-AM301)</f>
        <v>15087</v>
      </c>
      <c r="AP301" s="79">
        <f>AO301+AO302</f>
        <v>15087</v>
      </c>
      <c r="AQ301" s="80">
        <f>F301/10*$AQ$4*DAYS360(AM304,AN304)/360</f>
        <v>0</v>
      </c>
      <c r="AR301" s="81" t="e">
        <f>F301/10*AP303*$AR$4</f>
        <v>#REF!</v>
      </c>
    </row>
    <row r="302" spans="1:44" s="82" customFormat="1" ht="12" customHeight="1" x14ac:dyDescent="0.2">
      <c r="A302" s="83"/>
      <c r="B302" s="84" t="s">
        <v>92</v>
      </c>
      <c r="C302" s="387"/>
      <c r="D302" s="85"/>
      <c r="E302" s="86"/>
      <c r="F302" s="87"/>
      <c r="G302" s="332"/>
      <c r="H302" s="361"/>
      <c r="I302" s="88"/>
      <c r="J302" s="88"/>
      <c r="K302" s="89"/>
      <c r="L302" s="89"/>
      <c r="M302" s="89"/>
      <c r="N302" s="89"/>
      <c r="O302" s="89"/>
      <c r="P302" s="89"/>
      <c r="Q302" s="89"/>
      <c r="R302" s="89"/>
      <c r="S302" s="89"/>
      <c r="T302" s="89"/>
      <c r="U302" s="89"/>
      <c r="V302" s="89"/>
      <c r="W302" s="89"/>
      <c r="X302" s="89"/>
      <c r="Y302" s="89"/>
      <c r="Z302" s="89"/>
      <c r="AA302" s="89"/>
      <c r="AB302" s="89"/>
      <c r="AC302" s="89"/>
      <c r="AD302" s="89"/>
      <c r="AE302" s="89"/>
      <c r="AF302" s="394"/>
      <c r="AG302" s="8" t="s">
        <v>463</v>
      </c>
      <c r="AH302" s="90"/>
      <c r="AI302" s="422"/>
      <c r="AJ302" s="422"/>
      <c r="AK302" s="411"/>
      <c r="AL302" s="91" t="s">
        <v>425</v>
      </c>
      <c r="AM302" s="91"/>
      <c r="AN302" s="92"/>
      <c r="AO302" s="93">
        <f>IF(AN302&lt;AM302,100000-AM302+AN302,AN302-AM302)</f>
        <v>0</v>
      </c>
      <c r="AP302" s="94" t="e">
        <f>IF(AP303=0,0,AP301/AP303)</f>
        <v>#REF!</v>
      </c>
      <c r="AQ302" s="95"/>
      <c r="AR302" s="96"/>
    </row>
    <row r="303" spans="1:44" s="82" customFormat="1" ht="12" customHeight="1" x14ac:dyDescent="0.2">
      <c r="A303" s="83"/>
      <c r="B303" s="84" t="s">
        <v>93</v>
      </c>
      <c r="C303" s="387"/>
      <c r="D303" s="85"/>
      <c r="E303" s="86"/>
      <c r="F303" s="87"/>
      <c r="G303" s="332"/>
      <c r="H303" s="361"/>
      <c r="I303" s="88"/>
      <c r="J303" s="88"/>
      <c r="K303" s="97"/>
      <c r="L303" s="97"/>
      <c r="M303" s="97"/>
      <c r="N303" s="97"/>
      <c r="O303" s="97"/>
      <c r="P303" s="97"/>
      <c r="Q303" s="97"/>
      <c r="R303" s="97"/>
      <c r="S303" s="97"/>
      <c r="T303" s="97"/>
      <c r="U303" s="97"/>
      <c r="V303" s="97"/>
      <c r="W303" s="97"/>
      <c r="X303" s="97"/>
      <c r="Y303" s="97"/>
      <c r="Z303" s="97"/>
      <c r="AA303" s="97"/>
      <c r="AB303" s="97"/>
      <c r="AC303" s="97"/>
      <c r="AD303" s="97"/>
      <c r="AE303" s="97"/>
      <c r="AF303" s="395"/>
      <c r="AG303" s="8" t="s">
        <v>464</v>
      </c>
      <c r="AH303" s="90"/>
      <c r="AI303" s="425"/>
      <c r="AJ303" s="425"/>
      <c r="AK303" s="411"/>
      <c r="AL303" s="98" t="s">
        <v>461</v>
      </c>
      <c r="AM303" s="98">
        <v>41668</v>
      </c>
      <c r="AN303" s="99">
        <v>42009</v>
      </c>
      <c r="AO303" s="100">
        <f>AN303-AM303</f>
        <v>341</v>
      </c>
      <c r="AP303" s="101" t="e">
        <f>durée_année*(YEAR(AN303)-YEAR(AM303))-INDEX(temps,DAY(AM303),MONTH(AM303))+INDEX(temps,DAY(AN303),MONTH(AN303))</f>
        <v>#REF!</v>
      </c>
      <c r="AQ303" s="95"/>
      <c r="AR303" s="96"/>
    </row>
    <row r="304" spans="1:44" s="82" customFormat="1" ht="12" customHeight="1" x14ac:dyDescent="0.2">
      <c r="A304" s="102"/>
      <c r="B304" s="103"/>
      <c r="C304" s="388"/>
      <c r="D304" s="104"/>
      <c r="E304" s="105"/>
      <c r="F304" s="106"/>
      <c r="G304" s="333"/>
      <c r="H304" s="362"/>
      <c r="I304" s="107"/>
      <c r="J304" s="107"/>
      <c r="K304" s="108"/>
      <c r="L304" s="108"/>
      <c r="M304" s="108"/>
      <c r="N304" s="108"/>
      <c r="O304" s="108"/>
      <c r="P304" s="108"/>
      <c r="Q304" s="108"/>
      <c r="R304" s="108"/>
      <c r="S304" s="108"/>
      <c r="T304" s="108"/>
      <c r="U304" s="108"/>
      <c r="V304" s="108"/>
      <c r="W304" s="108"/>
      <c r="X304" s="108"/>
      <c r="Y304" s="108"/>
      <c r="Z304" s="108"/>
      <c r="AA304" s="108"/>
      <c r="AB304" s="108"/>
      <c r="AC304" s="108"/>
      <c r="AD304" s="108"/>
      <c r="AE304" s="108"/>
      <c r="AF304" s="396"/>
      <c r="AG304" s="109" t="s">
        <v>426</v>
      </c>
      <c r="AH304" s="110"/>
      <c r="AI304" s="424"/>
      <c r="AJ304" s="424"/>
      <c r="AK304" s="411"/>
      <c r="AL304" s="111" t="s">
        <v>9</v>
      </c>
      <c r="AM304" s="111"/>
      <c r="AN304" s="112"/>
      <c r="AO304" s="113">
        <f>AN304-AM304</f>
        <v>0</v>
      </c>
      <c r="AP304" s="114"/>
      <c r="AQ304" s="95"/>
      <c r="AR304" s="96"/>
    </row>
    <row r="305" spans="1:44" s="82" customFormat="1" ht="12" customHeight="1" thickBot="1" x14ac:dyDescent="0.25">
      <c r="A305" s="115"/>
      <c r="B305" s="116"/>
      <c r="C305" s="389"/>
      <c r="D305" s="117"/>
      <c r="E305" s="118"/>
      <c r="F305" s="119"/>
      <c r="G305" s="334"/>
      <c r="H305" s="363"/>
      <c r="I305" s="120"/>
      <c r="J305" s="120"/>
      <c r="K305" s="121"/>
      <c r="L305" s="121"/>
      <c r="M305" s="121"/>
      <c r="N305" s="121"/>
      <c r="O305" s="121"/>
      <c r="P305" s="121"/>
      <c r="Q305" s="121"/>
      <c r="R305" s="121"/>
      <c r="S305" s="121"/>
      <c r="T305" s="121"/>
      <c r="U305" s="121"/>
      <c r="V305" s="121"/>
      <c r="W305" s="121"/>
      <c r="X305" s="121"/>
      <c r="Y305" s="121"/>
      <c r="Z305" s="121"/>
      <c r="AA305" s="121"/>
      <c r="AB305" s="121"/>
      <c r="AC305" s="121"/>
      <c r="AD305" s="121"/>
      <c r="AE305" s="121"/>
      <c r="AF305" s="397"/>
      <c r="AG305" s="122" t="s">
        <v>442</v>
      </c>
      <c r="AH305" s="123"/>
      <c r="AI305" s="426"/>
      <c r="AJ305" s="426"/>
      <c r="AK305" s="412"/>
      <c r="AL305" s="124"/>
      <c r="AM305" s="124"/>
      <c r="AN305" s="125"/>
      <c r="AO305" s="126">
        <f>AN305-AM305</f>
        <v>0</v>
      </c>
      <c r="AP305" s="3"/>
      <c r="AQ305" s="127"/>
      <c r="AR305" s="128"/>
    </row>
    <row r="306" spans="1:44" s="82" customFormat="1" ht="12" customHeight="1" x14ac:dyDescent="0.2">
      <c r="A306" s="68" t="s">
        <v>316</v>
      </c>
      <c r="B306" s="69" t="s">
        <v>255</v>
      </c>
      <c r="C306" s="390">
        <v>1607091154952</v>
      </c>
      <c r="D306" s="70">
        <v>607</v>
      </c>
      <c r="E306" s="71">
        <v>71</v>
      </c>
      <c r="F306" s="71">
        <v>47</v>
      </c>
      <c r="G306" s="327">
        <v>1</v>
      </c>
      <c r="H306" s="360"/>
      <c r="I306" s="383" t="e">
        <f>AP307</f>
        <v>#REF!</v>
      </c>
      <c r="J306" s="392">
        <f>SUMPRODUCT(PUISSANCE,K306:AE306)/1000</f>
        <v>5.66</v>
      </c>
      <c r="K306" s="73">
        <v>0</v>
      </c>
      <c r="L306" s="73">
        <v>0</v>
      </c>
      <c r="M306" s="73">
        <v>0</v>
      </c>
      <c r="N306" s="73">
        <v>0</v>
      </c>
      <c r="O306" s="73">
        <v>0</v>
      </c>
      <c r="P306" s="73">
        <v>0</v>
      </c>
      <c r="Q306" s="73">
        <v>0</v>
      </c>
      <c r="R306" s="73">
        <v>0</v>
      </c>
      <c r="S306" s="73">
        <v>0</v>
      </c>
      <c r="T306" s="73"/>
      <c r="U306" s="73">
        <v>0</v>
      </c>
      <c r="V306" s="73">
        <v>0</v>
      </c>
      <c r="W306" s="73">
        <v>0</v>
      </c>
      <c r="X306" s="73">
        <v>25</v>
      </c>
      <c r="Y306" s="73">
        <v>5</v>
      </c>
      <c r="Z306" s="73">
        <v>7</v>
      </c>
      <c r="AA306" s="73">
        <v>0</v>
      </c>
      <c r="AB306" s="73">
        <v>0</v>
      </c>
      <c r="AC306" s="73">
        <v>0</v>
      </c>
      <c r="AD306" s="73">
        <v>0</v>
      </c>
      <c r="AE306" s="73">
        <v>0</v>
      </c>
      <c r="AF306" s="393"/>
      <c r="AG306" s="74" t="s">
        <v>462</v>
      </c>
      <c r="AH306" s="75"/>
      <c r="AI306" s="422"/>
      <c r="AJ306" s="422"/>
      <c r="AK306" s="410"/>
      <c r="AL306" s="76" t="s">
        <v>424</v>
      </c>
      <c r="AM306" s="76">
        <v>48866</v>
      </c>
      <c r="AN306" s="77">
        <v>66703</v>
      </c>
      <c r="AO306" s="78">
        <f>IF(AN306&lt;AM306,100000-AM306+AN306,AN306-AM306)</f>
        <v>17837</v>
      </c>
      <c r="AP306" s="79">
        <f>AO306+AO307</f>
        <v>17837</v>
      </c>
      <c r="AQ306" s="80">
        <f>F306/10*$AQ$4*DAYS360(AM309,AN309)/360</f>
        <v>0</v>
      </c>
      <c r="AR306" s="81" t="e">
        <f>F306/10*AP308*$AR$4</f>
        <v>#REF!</v>
      </c>
    </row>
    <row r="307" spans="1:44" s="82" customFormat="1" ht="12" customHeight="1" x14ac:dyDescent="0.2">
      <c r="A307" s="83"/>
      <c r="B307" s="84" t="s">
        <v>52</v>
      </c>
      <c r="C307" s="387"/>
      <c r="D307" s="85"/>
      <c r="E307" s="86"/>
      <c r="F307" s="87"/>
      <c r="G307" s="332"/>
      <c r="H307" s="361"/>
      <c r="I307" s="88"/>
      <c r="J307" s="88"/>
      <c r="K307" s="89"/>
      <c r="L307" s="89"/>
      <c r="M307" s="89"/>
      <c r="N307" s="89"/>
      <c r="O307" s="89"/>
      <c r="P307" s="89"/>
      <c r="Q307" s="89"/>
      <c r="R307" s="89"/>
      <c r="S307" s="89"/>
      <c r="T307" s="89"/>
      <c r="U307" s="89"/>
      <c r="V307" s="89"/>
      <c r="W307" s="89"/>
      <c r="X307" s="89"/>
      <c r="Y307" s="89"/>
      <c r="Z307" s="89"/>
      <c r="AA307" s="89"/>
      <c r="AB307" s="89"/>
      <c r="AC307" s="89"/>
      <c r="AD307" s="89"/>
      <c r="AE307" s="89"/>
      <c r="AF307" s="394"/>
      <c r="AG307" s="8" t="s">
        <v>463</v>
      </c>
      <c r="AH307" s="90"/>
      <c r="AI307" s="422"/>
      <c r="AJ307" s="422"/>
      <c r="AK307" s="411"/>
      <c r="AL307" s="91" t="s">
        <v>425</v>
      </c>
      <c r="AM307" s="91"/>
      <c r="AN307" s="92"/>
      <c r="AO307" s="93">
        <f>IF(AN307&lt;AM307,100000-AM307+AN307,AN307-AM307)</f>
        <v>0</v>
      </c>
      <c r="AP307" s="94" t="e">
        <f>IF(AP308=0,0,AP306/AP308)</f>
        <v>#REF!</v>
      </c>
      <c r="AQ307" s="95"/>
      <c r="AR307" s="96"/>
    </row>
    <row r="308" spans="1:44" s="82" customFormat="1" ht="12" customHeight="1" x14ac:dyDescent="0.2">
      <c r="A308" s="83"/>
      <c r="B308" s="84" t="s">
        <v>53</v>
      </c>
      <c r="C308" s="387"/>
      <c r="D308" s="85"/>
      <c r="E308" s="86"/>
      <c r="F308" s="87"/>
      <c r="G308" s="332"/>
      <c r="H308" s="361"/>
      <c r="I308" s="88"/>
      <c r="J308" s="88"/>
      <c r="K308" s="97"/>
      <c r="L308" s="97"/>
      <c r="M308" s="97"/>
      <c r="N308" s="97"/>
      <c r="O308" s="97"/>
      <c r="P308" s="97"/>
      <c r="Q308" s="97"/>
      <c r="R308" s="97"/>
      <c r="S308" s="97"/>
      <c r="T308" s="97"/>
      <c r="U308" s="97"/>
      <c r="V308" s="97"/>
      <c r="W308" s="97"/>
      <c r="X308" s="97"/>
      <c r="Y308" s="97"/>
      <c r="Z308" s="97"/>
      <c r="AA308" s="97"/>
      <c r="AB308" s="97"/>
      <c r="AC308" s="97"/>
      <c r="AD308" s="97"/>
      <c r="AE308" s="97"/>
      <c r="AF308" s="395"/>
      <c r="AG308" s="8" t="s">
        <v>464</v>
      </c>
      <c r="AH308" s="90"/>
      <c r="AI308" s="425"/>
      <c r="AJ308" s="425"/>
      <c r="AK308" s="411"/>
      <c r="AL308" s="98" t="s">
        <v>461</v>
      </c>
      <c r="AM308" s="98">
        <v>41669</v>
      </c>
      <c r="AN308" s="99">
        <v>42009</v>
      </c>
      <c r="AO308" s="100">
        <f>AN308-AM308</f>
        <v>340</v>
      </c>
      <c r="AP308" s="101" t="e">
        <f>durée_année*(YEAR(AN308)-YEAR(AM308))-INDEX(temps,DAY(AM308),MONTH(AM308))+INDEX(temps,DAY(AN308),MONTH(AN308))</f>
        <v>#REF!</v>
      </c>
      <c r="AQ308" s="95"/>
      <c r="AR308" s="96"/>
    </row>
    <row r="309" spans="1:44" s="82" customFormat="1" ht="12" customHeight="1" x14ac:dyDescent="0.2">
      <c r="A309" s="102"/>
      <c r="B309" s="103"/>
      <c r="C309" s="388"/>
      <c r="D309" s="104"/>
      <c r="E309" s="105"/>
      <c r="F309" s="106"/>
      <c r="G309" s="333"/>
      <c r="H309" s="362"/>
      <c r="I309" s="107"/>
      <c r="J309" s="107"/>
      <c r="K309" s="108"/>
      <c r="L309" s="108"/>
      <c r="M309" s="108"/>
      <c r="N309" s="108"/>
      <c r="O309" s="108"/>
      <c r="P309" s="108"/>
      <c r="Q309" s="108"/>
      <c r="R309" s="108"/>
      <c r="S309" s="108"/>
      <c r="T309" s="108"/>
      <c r="U309" s="108"/>
      <c r="V309" s="108"/>
      <c r="W309" s="108"/>
      <c r="X309" s="108"/>
      <c r="Y309" s="108"/>
      <c r="Z309" s="108"/>
      <c r="AA309" s="108"/>
      <c r="AB309" s="108"/>
      <c r="AC309" s="108"/>
      <c r="AD309" s="108"/>
      <c r="AE309" s="108"/>
      <c r="AF309" s="396"/>
      <c r="AG309" s="109" t="s">
        <v>426</v>
      </c>
      <c r="AH309" s="110"/>
      <c r="AI309" s="424"/>
      <c r="AJ309" s="424"/>
      <c r="AK309" s="411"/>
      <c r="AL309" s="111" t="s">
        <v>9</v>
      </c>
      <c r="AM309" s="111"/>
      <c r="AN309" s="112"/>
      <c r="AO309" s="113">
        <f>AN309-AM309</f>
        <v>0</v>
      </c>
      <c r="AP309" s="114"/>
      <c r="AQ309" s="95"/>
      <c r="AR309" s="96"/>
    </row>
    <row r="310" spans="1:44" s="82" customFormat="1" ht="12" customHeight="1" thickBot="1" x14ac:dyDescent="0.25">
      <c r="A310" s="115"/>
      <c r="B310" s="116"/>
      <c r="C310" s="389"/>
      <c r="D310" s="117"/>
      <c r="E310" s="118"/>
      <c r="F310" s="119"/>
      <c r="G310" s="334"/>
      <c r="H310" s="363"/>
      <c r="I310" s="120"/>
      <c r="J310" s="120"/>
      <c r="K310" s="121"/>
      <c r="L310" s="121"/>
      <c r="M310" s="121"/>
      <c r="N310" s="121"/>
      <c r="O310" s="121"/>
      <c r="P310" s="121"/>
      <c r="Q310" s="121"/>
      <c r="R310" s="121"/>
      <c r="S310" s="121"/>
      <c r="T310" s="121"/>
      <c r="U310" s="121"/>
      <c r="V310" s="121"/>
      <c r="W310" s="121"/>
      <c r="X310" s="121"/>
      <c r="Y310" s="121"/>
      <c r="Z310" s="121"/>
      <c r="AA310" s="121"/>
      <c r="AB310" s="121"/>
      <c r="AC310" s="121"/>
      <c r="AD310" s="121"/>
      <c r="AE310" s="121"/>
      <c r="AF310" s="397"/>
      <c r="AG310" s="122" t="s">
        <v>442</v>
      </c>
      <c r="AH310" s="123"/>
      <c r="AI310" s="426"/>
      <c r="AJ310" s="426"/>
      <c r="AK310" s="412"/>
      <c r="AL310" s="124"/>
      <c r="AM310" s="124"/>
      <c r="AN310" s="125"/>
      <c r="AO310" s="126">
        <f>AN310-AM310</f>
        <v>0</v>
      </c>
      <c r="AP310" s="3"/>
      <c r="AQ310" s="127"/>
      <c r="AR310" s="128"/>
    </row>
    <row r="311" spans="1:44" s="82" customFormat="1" ht="12" customHeight="1" x14ac:dyDescent="0.2">
      <c r="A311" s="68" t="s">
        <v>401</v>
      </c>
      <c r="B311" s="69" t="s">
        <v>292</v>
      </c>
      <c r="C311" s="390">
        <v>1613458751694</v>
      </c>
      <c r="D311" s="70">
        <v>608</v>
      </c>
      <c r="E311" s="71">
        <v>71</v>
      </c>
      <c r="F311" s="71">
        <v>98</v>
      </c>
      <c r="G311" s="327">
        <v>1</v>
      </c>
      <c r="H311" s="360"/>
      <c r="I311" s="383" t="e">
        <f>AP312</f>
        <v>#REF!</v>
      </c>
      <c r="J311" s="392">
        <f>SUMPRODUCT(PUISSANCE,K311:AE311)/1000</f>
        <v>7.1159999999999997</v>
      </c>
      <c r="K311" s="73">
        <v>0</v>
      </c>
      <c r="L311" s="73">
        <v>0</v>
      </c>
      <c r="M311" s="73">
        <v>0</v>
      </c>
      <c r="N311" s="73">
        <v>0</v>
      </c>
      <c r="O311" s="73">
        <v>0</v>
      </c>
      <c r="P311" s="73">
        <v>0</v>
      </c>
      <c r="Q311" s="73">
        <v>0</v>
      </c>
      <c r="R311" s="73">
        <v>17</v>
      </c>
      <c r="S311" s="73">
        <v>2</v>
      </c>
      <c r="T311" s="73"/>
      <c r="U311" s="73">
        <v>2</v>
      </c>
      <c r="V311" s="73">
        <v>0</v>
      </c>
      <c r="W311" s="73">
        <v>0</v>
      </c>
      <c r="X311" s="73">
        <v>4</v>
      </c>
      <c r="Y311" s="73">
        <v>13</v>
      </c>
      <c r="Z311" s="73">
        <v>3</v>
      </c>
      <c r="AA311" s="73">
        <v>0</v>
      </c>
      <c r="AB311" s="73">
        <v>0</v>
      </c>
      <c r="AC311" s="73">
        <v>0</v>
      </c>
      <c r="AD311" s="73">
        <v>0</v>
      </c>
      <c r="AE311" s="73">
        <v>0</v>
      </c>
      <c r="AF311" s="393"/>
      <c r="AG311" s="74" t="s">
        <v>462</v>
      </c>
      <c r="AH311" s="75"/>
      <c r="AI311" s="422"/>
      <c r="AJ311" s="422"/>
      <c r="AK311" s="410"/>
      <c r="AL311" s="76" t="s">
        <v>424</v>
      </c>
      <c r="AM311" s="76">
        <v>99274</v>
      </c>
      <c r="AN311" s="77">
        <v>36282</v>
      </c>
      <c r="AO311" s="78">
        <f>IF(AN311&lt;AM311,100000-AM311+AN311,AN311-AM311)</f>
        <v>37008</v>
      </c>
      <c r="AP311" s="79">
        <f>AO311+AO312</f>
        <v>37008</v>
      </c>
      <c r="AQ311" s="80">
        <f>F311/10*$AQ$4*DAYS360(AM314,AN314)/360</f>
        <v>0</v>
      </c>
      <c r="AR311" s="81" t="e">
        <f>F311/10*AP313*$AR$4</f>
        <v>#REF!</v>
      </c>
    </row>
    <row r="312" spans="1:44" s="82" customFormat="1" ht="12" customHeight="1" x14ac:dyDescent="0.2">
      <c r="A312" s="83"/>
      <c r="B312" s="84" t="s">
        <v>24</v>
      </c>
      <c r="C312" s="387"/>
      <c r="D312" s="85"/>
      <c r="E312" s="86"/>
      <c r="F312" s="87"/>
      <c r="G312" s="332"/>
      <c r="H312" s="361"/>
      <c r="I312" s="88"/>
      <c r="J312" s="88"/>
      <c r="K312" s="89"/>
      <c r="L312" s="89"/>
      <c r="M312" s="89"/>
      <c r="N312" s="89"/>
      <c r="O312" s="89"/>
      <c r="P312" s="89"/>
      <c r="Q312" s="89"/>
      <c r="R312" s="89"/>
      <c r="S312" s="89"/>
      <c r="T312" s="89"/>
      <c r="U312" s="89"/>
      <c r="V312" s="89"/>
      <c r="W312" s="89"/>
      <c r="X312" s="89"/>
      <c r="Y312" s="89"/>
      <c r="Z312" s="89"/>
      <c r="AA312" s="89"/>
      <c r="AB312" s="89"/>
      <c r="AC312" s="89"/>
      <c r="AD312" s="89"/>
      <c r="AE312" s="89"/>
      <c r="AF312" s="394"/>
      <c r="AG312" s="8" t="s">
        <v>463</v>
      </c>
      <c r="AH312" s="90"/>
      <c r="AI312" s="422"/>
      <c r="AJ312" s="422"/>
      <c r="AK312" s="411"/>
      <c r="AL312" s="91" t="s">
        <v>425</v>
      </c>
      <c r="AM312" s="91"/>
      <c r="AN312" s="92"/>
      <c r="AO312" s="93">
        <f>IF(AN312&lt;AM312,100000-AM312+AN312,AN312-AM312)</f>
        <v>0</v>
      </c>
      <c r="AP312" s="94" t="e">
        <f>IF(AP313=0,0,AP311/AP313)</f>
        <v>#REF!</v>
      </c>
      <c r="AQ312" s="95"/>
      <c r="AR312" s="96"/>
    </row>
    <row r="313" spans="1:44" s="82" customFormat="1" ht="12" customHeight="1" x14ac:dyDescent="0.2">
      <c r="A313" s="83"/>
      <c r="B313" s="84" t="s">
        <v>25</v>
      </c>
      <c r="C313" s="387"/>
      <c r="D313" s="85"/>
      <c r="E313" s="86"/>
      <c r="F313" s="87"/>
      <c r="G313" s="332"/>
      <c r="H313" s="361"/>
      <c r="I313" s="88"/>
      <c r="J313" s="88"/>
      <c r="K313" s="97"/>
      <c r="L313" s="97"/>
      <c r="M313" s="97"/>
      <c r="N313" s="97"/>
      <c r="O313" s="97"/>
      <c r="P313" s="97"/>
      <c r="Q313" s="97"/>
      <c r="R313" s="97"/>
      <c r="S313" s="97"/>
      <c r="T313" s="97"/>
      <c r="U313" s="97"/>
      <c r="V313" s="97"/>
      <c r="W313" s="97"/>
      <c r="X313" s="97"/>
      <c r="Y313" s="97"/>
      <c r="Z313" s="97"/>
      <c r="AA313" s="97"/>
      <c r="AB313" s="97"/>
      <c r="AC313" s="97"/>
      <c r="AD313" s="97"/>
      <c r="AE313" s="97"/>
      <c r="AF313" s="395"/>
      <c r="AG313" s="8" t="s">
        <v>464</v>
      </c>
      <c r="AH313" s="90"/>
      <c r="AI313" s="425"/>
      <c r="AJ313" s="425"/>
      <c r="AK313" s="411"/>
      <c r="AL313" s="98" t="s">
        <v>461</v>
      </c>
      <c r="AM313" s="98">
        <v>41669</v>
      </c>
      <c r="AN313" s="99">
        <v>42009</v>
      </c>
      <c r="AO313" s="100">
        <f>AN313-AM313</f>
        <v>340</v>
      </c>
      <c r="AP313" s="101" t="e">
        <f>durée_année*(YEAR(AN313)-YEAR(AM313))-INDEX(temps,DAY(AM313),MONTH(AM313))+INDEX(temps,DAY(AN313),MONTH(AN313))</f>
        <v>#REF!</v>
      </c>
      <c r="AQ313" s="95"/>
      <c r="AR313" s="96"/>
    </row>
    <row r="314" spans="1:44" s="82" customFormat="1" ht="12" customHeight="1" x14ac:dyDescent="0.2">
      <c r="A314" s="102"/>
      <c r="B314" s="103"/>
      <c r="C314" s="388"/>
      <c r="D314" s="104"/>
      <c r="E314" s="105"/>
      <c r="F314" s="106"/>
      <c r="G314" s="333"/>
      <c r="H314" s="362"/>
      <c r="I314" s="107"/>
      <c r="J314" s="107"/>
      <c r="K314" s="108"/>
      <c r="L314" s="108"/>
      <c r="M314" s="108"/>
      <c r="N314" s="108"/>
      <c r="O314" s="108"/>
      <c r="P314" s="108"/>
      <c r="Q314" s="108"/>
      <c r="R314" s="108"/>
      <c r="S314" s="108"/>
      <c r="T314" s="108"/>
      <c r="U314" s="108"/>
      <c r="V314" s="108"/>
      <c r="W314" s="108"/>
      <c r="X314" s="108"/>
      <c r="Y314" s="108"/>
      <c r="Z314" s="108"/>
      <c r="AA314" s="108"/>
      <c r="AB314" s="108"/>
      <c r="AC314" s="108"/>
      <c r="AD314" s="108"/>
      <c r="AE314" s="108"/>
      <c r="AF314" s="396"/>
      <c r="AG314" s="109" t="s">
        <v>426</v>
      </c>
      <c r="AH314" s="110"/>
      <c r="AI314" s="424"/>
      <c r="AJ314" s="424"/>
      <c r="AK314" s="411"/>
      <c r="AL314" s="111" t="s">
        <v>9</v>
      </c>
      <c r="AM314" s="111"/>
      <c r="AN314" s="112"/>
      <c r="AO314" s="113">
        <f>AN314-AM314</f>
        <v>0</v>
      </c>
      <c r="AP314" s="114"/>
      <c r="AQ314" s="95"/>
      <c r="AR314" s="96"/>
    </row>
    <row r="315" spans="1:44" s="82" customFormat="1" ht="12" customHeight="1" thickBot="1" x14ac:dyDescent="0.25">
      <c r="A315" s="115"/>
      <c r="B315" s="116"/>
      <c r="C315" s="389"/>
      <c r="D315" s="117"/>
      <c r="E315" s="118"/>
      <c r="F315" s="119"/>
      <c r="G315" s="334"/>
      <c r="H315" s="363"/>
      <c r="I315" s="120"/>
      <c r="J315" s="120"/>
      <c r="K315" s="121"/>
      <c r="L315" s="121"/>
      <c r="M315" s="121"/>
      <c r="N315" s="121"/>
      <c r="O315" s="121"/>
      <c r="P315" s="121"/>
      <c r="Q315" s="121"/>
      <c r="R315" s="121"/>
      <c r="S315" s="121"/>
      <c r="T315" s="121"/>
      <c r="U315" s="121"/>
      <c r="V315" s="121"/>
      <c r="W315" s="121"/>
      <c r="X315" s="121"/>
      <c r="Y315" s="121"/>
      <c r="Z315" s="121"/>
      <c r="AA315" s="121"/>
      <c r="AB315" s="121"/>
      <c r="AC315" s="121"/>
      <c r="AD315" s="121"/>
      <c r="AE315" s="121"/>
      <c r="AF315" s="397"/>
      <c r="AG315" s="122" t="s">
        <v>442</v>
      </c>
      <c r="AH315" s="123"/>
      <c r="AI315" s="426"/>
      <c r="AJ315" s="426"/>
      <c r="AK315" s="412"/>
      <c r="AL315" s="124"/>
      <c r="AM315" s="124"/>
      <c r="AN315" s="125"/>
      <c r="AO315" s="126">
        <f>AN315-AM315</f>
        <v>0</v>
      </c>
      <c r="AP315" s="3"/>
      <c r="AQ315" s="127"/>
      <c r="AR315" s="128"/>
    </row>
    <row r="316" spans="1:44" s="82" customFormat="1" ht="12" customHeight="1" x14ac:dyDescent="0.2">
      <c r="A316" s="68" t="s">
        <v>354</v>
      </c>
      <c r="B316" s="69" t="s">
        <v>211</v>
      </c>
      <c r="C316" s="390">
        <v>1676121522066</v>
      </c>
      <c r="D316" s="70">
        <v>611</v>
      </c>
      <c r="E316" s="71">
        <v>71</v>
      </c>
      <c r="F316" s="71">
        <v>65</v>
      </c>
      <c r="G316" s="327">
        <v>1</v>
      </c>
      <c r="H316" s="360"/>
      <c r="I316" s="383" t="e">
        <f>AP317</f>
        <v>#REF!</v>
      </c>
      <c r="J316" s="392">
        <f>SUMPRODUCT(PUISSANCE,K316:AE316)/1000</f>
        <v>5.9740000000000002</v>
      </c>
      <c r="K316" s="73">
        <v>0</v>
      </c>
      <c r="L316" s="73">
        <v>6</v>
      </c>
      <c r="M316" s="73">
        <v>0</v>
      </c>
      <c r="N316" s="73">
        <v>0</v>
      </c>
      <c r="O316" s="73">
        <v>0</v>
      </c>
      <c r="P316" s="73">
        <v>0</v>
      </c>
      <c r="Q316" s="73">
        <v>0</v>
      </c>
      <c r="R316" s="73">
        <v>1</v>
      </c>
      <c r="S316" s="73">
        <v>0</v>
      </c>
      <c r="T316" s="73"/>
      <c r="U316" s="73">
        <v>0</v>
      </c>
      <c r="V316" s="73">
        <v>0</v>
      </c>
      <c r="W316" s="73">
        <v>0</v>
      </c>
      <c r="X316" s="73">
        <v>1</v>
      </c>
      <c r="Y316" s="73">
        <v>19</v>
      </c>
      <c r="Z316" s="73">
        <v>3</v>
      </c>
      <c r="AA316" s="73">
        <v>0</v>
      </c>
      <c r="AB316" s="73">
        <v>0</v>
      </c>
      <c r="AC316" s="73">
        <v>0</v>
      </c>
      <c r="AD316" s="73">
        <v>0</v>
      </c>
      <c r="AE316" s="73">
        <v>0</v>
      </c>
      <c r="AF316" s="393"/>
      <c r="AG316" s="74" t="s">
        <v>462</v>
      </c>
      <c r="AH316" s="75"/>
      <c r="AI316" s="422"/>
      <c r="AJ316" s="422"/>
      <c r="AK316" s="410"/>
      <c r="AL316" s="76" t="s">
        <v>424</v>
      </c>
      <c r="AM316" s="76">
        <v>51878</v>
      </c>
      <c r="AN316" s="77">
        <v>74449</v>
      </c>
      <c r="AO316" s="78">
        <f>IF(AN316&lt;AM316,100000-AM316+AN316,AN316-AM316)</f>
        <v>22571</v>
      </c>
      <c r="AP316" s="79">
        <f>AO316+AO317</f>
        <v>22571</v>
      </c>
      <c r="AQ316" s="80">
        <f>F316/10*$AQ$4*DAYS360(AM319,AN319)/360</f>
        <v>0</v>
      </c>
      <c r="AR316" s="81" t="e">
        <f>F316/10*AP318*$AR$4</f>
        <v>#REF!</v>
      </c>
    </row>
    <row r="317" spans="1:44" s="82" customFormat="1" ht="12" customHeight="1" x14ac:dyDescent="0.2">
      <c r="A317" s="83"/>
      <c r="B317" s="84" t="s">
        <v>99</v>
      </c>
      <c r="C317" s="387"/>
      <c r="D317" s="85"/>
      <c r="E317" s="86"/>
      <c r="F317" s="87"/>
      <c r="G317" s="332"/>
      <c r="H317" s="361"/>
      <c r="I317" s="88"/>
      <c r="J317" s="88"/>
      <c r="K317" s="89"/>
      <c r="L317" s="89"/>
      <c r="M317" s="89"/>
      <c r="N317" s="89"/>
      <c r="O317" s="89"/>
      <c r="P317" s="89"/>
      <c r="Q317" s="89"/>
      <c r="R317" s="89"/>
      <c r="S317" s="89"/>
      <c r="T317" s="89"/>
      <c r="U317" s="89"/>
      <c r="V317" s="89"/>
      <c r="W317" s="89"/>
      <c r="X317" s="89"/>
      <c r="Y317" s="89"/>
      <c r="Z317" s="89"/>
      <c r="AA317" s="89"/>
      <c r="AB317" s="89"/>
      <c r="AC317" s="89"/>
      <c r="AD317" s="89"/>
      <c r="AE317" s="89"/>
      <c r="AF317" s="394"/>
      <c r="AG317" s="8" t="s">
        <v>463</v>
      </c>
      <c r="AH317" s="90"/>
      <c r="AI317" s="422"/>
      <c r="AJ317" s="422"/>
      <c r="AK317" s="411"/>
      <c r="AL317" s="91" t="s">
        <v>425</v>
      </c>
      <c r="AM317" s="91"/>
      <c r="AN317" s="92"/>
      <c r="AO317" s="93">
        <f>IF(AN317&lt;AM317,100000-AM317+AN317,AN317-AM317)</f>
        <v>0</v>
      </c>
      <c r="AP317" s="94" t="e">
        <f>IF(AP318=0,0,AP316/AP318)</f>
        <v>#REF!</v>
      </c>
      <c r="AQ317" s="95"/>
      <c r="AR317" s="96"/>
    </row>
    <row r="318" spans="1:44" s="82" customFormat="1" ht="12" customHeight="1" x14ac:dyDescent="0.2">
      <c r="A318" s="83"/>
      <c r="B318" s="84" t="s">
        <v>100</v>
      </c>
      <c r="C318" s="387"/>
      <c r="D318" s="85"/>
      <c r="E318" s="86"/>
      <c r="F318" s="87"/>
      <c r="G318" s="332"/>
      <c r="H318" s="361"/>
      <c r="I318" s="88"/>
      <c r="J318" s="88"/>
      <c r="K318" s="97"/>
      <c r="L318" s="97"/>
      <c r="M318" s="97"/>
      <c r="N318" s="97"/>
      <c r="O318" s="97"/>
      <c r="P318" s="97"/>
      <c r="Q318" s="97"/>
      <c r="R318" s="97"/>
      <c r="S318" s="97"/>
      <c r="T318" s="97"/>
      <c r="U318" s="97"/>
      <c r="V318" s="97"/>
      <c r="W318" s="97"/>
      <c r="X318" s="97"/>
      <c r="Y318" s="97"/>
      <c r="Z318" s="97"/>
      <c r="AA318" s="97"/>
      <c r="AB318" s="97"/>
      <c r="AC318" s="97"/>
      <c r="AD318" s="97"/>
      <c r="AE318" s="97"/>
      <c r="AF318" s="395"/>
      <c r="AG318" s="8" t="s">
        <v>464</v>
      </c>
      <c r="AH318" s="90"/>
      <c r="AI318" s="425"/>
      <c r="AJ318" s="425"/>
      <c r="AK318" s="411"/>
      <c r="AL318" s="98" t="s">
        <v>461</v>
      </c>
      <c r="AM318" s="98">
        <v>41648</v>
      </c>
      <c r="AN318" s="99">
        <v>42009</v>
      </c>
      <c r="AO318" s="100">
        <f>AN318-AM318</f>
        <v>361</v>
      </c>
      <c r="AP318" s="101" t="e">
        <f>durée_année*(YEAR(AN318)-YEAR(AM318))-INDEX(temps,DAY(AM318),MONTH(AM318))+INDEX(temps,DAY(AN318),MONTH(AN318))</f>
        <v>#REF!</v>
      </c>
      <c r="AQ318" s="95"/>
      <c r="AR318" s="96"/>
    </row>
    <row r="319" spans="1:44" s="82" customFormat="1" ht="12" customHeight="1" x14ac:dyDescent="0.2">
      <c r="A319" s="102"/>
      <c r="B319" s="103"/>
      <c r="C319" s="388"/>
      <c r="D319" s="104"/>
      <c r="E319" s="105"/>
      <c r="F319" s="106"/>
      <c r="G319" s="333"/>
      <c r="H319" s="362"/>
      <c r="I319" s="107"/>
      <c r="J319" s="107"/>
      <c r="K319" s="108"/>
      <c r="L319" s="108"/>
      <c r="M319" s="108"/>
      <c r="N319" s="108"/>
      <c r="O319" s="108"/>
      <c r="P319" s="108"/>
      <c r="Q319" s="108"/>
      <c r="R319" s="108"/>
      <c r="S319" s="108"/>
      <c r="T319" s="108"/>
      <c r="U319" s="108"/>
      <c r="V319" s="108"/>
      <c r="W319" s="108"/>
      <c r="X319" s="108"/>
      <c r="Y319" s="108"/>
      <c r="Z319" s="108"/>
      <c r="AA319" s="108"/>
      <c r="AB319" s="108"/>
      <c r="AC319" s="108"/>
      <c r="AD319" s="108"/>
      <c r="AE319" s="108"/>
      <c r="AF319" s="396"/>
      <c r="AG319" s="109" t="s">
        <v>426</v>
      </c>
      <c r="AH319" s="110"/>
      <c r="AI319" s="424"/>
      <c r="AJ319" s="424"/>
      <c r="AK319" s="411"/>
      <c r="AL319" s="111" t="s">
        <v>9</v>
      </c>
      <c r="AM319" s="111"/>
      <c r="AN319" s="112"/>
      <c r="AO319" s="113">
        <f>AN319-AM319</f>
        <v>0</v>
      </c>
      <c r="AP319" s="114"/>
      <c r="AQ319" s="95"/>
      <c r="AR319" s="96"/>
    </row>
    <row r="320" spans="1:44" s="82" customFormat="1" ht="12" customHeight="1" thickBot="1" x14ac:dyDescent="0.25">
      <c r="A320" s="115"/>
      <c r="B320" s="116"/>
      <c r="C320" s="389"/>
      <c r="D320" s="117"/>
      <c r="E320" s="118"/>
      <c r="F320" s="119"/>
      <c r="G320" s="334"/>
      <c r="H320" s="363"/>
      <c r="I320" s="120"/>
      <c r="J320" s="120"/>
      <c r="K320" s="121"/>
      <c r="L320" s="121"/>
      <c r="M320" s="121"/>
      <c r="N320" s="121"/>
      <c r="O320" s="121"/>
      <c r="P320" s="121"/>
      <c r="Q320" s="121"/>
      <c r="R320" s="121"/>
      <c r="S320" s="121"/>
      <c r="T320" s="121"/>
      <c r="U320" s="121"/>
      <c r="V320" s="121"/>
      <c r="W320" s="121"/>
      <c r="X320" s="121"/>
      <c r="Y320" s="121"/>
      <c r="Z320" s="121"/>
      <c r="AA320" s="121"/>
      <c r="AB320" s="121"/>
      <c r="AC320" s="121"/>
      <c r="AD320" s="121"/>
      <c r="AE320" s="121"/>
      <c r="AF320" s="397"/>
      <c r="AG320" s="122" t="s">
        <v>442</v>
      </c>
      <c r="AH320" s="123"/>
      <c r="AI320" s="426"/>
      <c r="AJ320" s="426"/>
      <c r="AK320" s="412"/>
      <c r="AL320" s="124"/>
      <c r="AM320" s="124"/>
      <c r="AN320" s="125"/>
      <c r="AO320" s="126">
        <f>AN320-AM320</f>
        <v>0</v>
      </c>
      <c r="AP320" s="3"/>
      <c r="AQ320" s="127"/>
      <c r="AR320" s="128"/>
    </row>
    <row r="321" spans="1:44" s="82" customFormat="1" ht="12" customHeight="1" x14ac:dyDescent="0.2">
      <c r="A321" s="68" t="s">
        <v>328</v>
      </c>
      <c r="B321" s="69" t="s">
        <v>173</v>
      </c>
      <c r="C321" s="390">
        <v>1629956576955</v>
      </c>
      <c r="D321" s="70">
        <v>613</v>
      </c>
      <c r="E321" s="71">
        <v>71</v>
      </c>
      <c r="F321" s="71">
        <v>29</v>
      </c>
      <c r="G321" s="327">
        <v>1</v>
      </c>
      <c r="H321" s="360"/>
      <c r="I321" s="383" t="e">
        <f>AP322</f>
        <v>#REF!</v>
      </c>
      <c r="J321" s="392">
        <f>SUMPRODUCT(PUISSANCE,K321:AE321)/1000</f>
        <v>3.802</v>
      </c>
      <c r="K321" s="73">
        <v>0</v>
      </c>
      <c r="L321" s="73">
        <v>0</v>
      </c>
      <c r="M321" s="73">
        <v>0</v>
      </c>
      <c r="N321" s="73">
        <v>0</v>
      </c>
      <c r="O321" s="73">
        <v>0</v>
      </c>
      <c r="P321" s="73">
        <v>0</v>
      </c>
      <c r="Q321" s="73">
        <v>0</v>
      </c>
      <c r="R321" s="73">
        <v>0</v>
      </c>
      <c r="S321" s="73">
        <v>0</v>
      </c>
      <c r="T321" s="73"/>
      <c r="U321" s="73">
        <v>0</v>
      </c>
      <c r="V321" s="73">
        <v>0</v>
      </c>
      <c r="W321" s="73">
        <v>0</v>
      </c>
      <c r="X321" s="73">
        <v>8</v>
      </c>
      <c r="Y321" s="73">
        <v>17</v>
      </c>
      <c r="Z321" s="73">
        <v>0</v>
      </c>
      <c r="AA321" s="73">
        <v>0</v>
      </c>
      <c r="AB321" s="73">
        <v>0</v>
      </c>
      <c r="AC321" s="73">
        <v>0</v>
      </c>
      <c r="AD321" s="73">
        <v>0</v>
      </c>
      <c r="AE321" s="73">
        <v>0</v>
      </c>
      <c r="AF321" s="393"/>
      <c r="AG321" s="74" t="s">
        <v>462</v>
      </c>
      <c r="AH321" s="75"/>
      <c r="AI321" s="422"/>
      <c r="AJ321" s="422"/>
      <c r="AK321" s="410"/>
      <c r="AL321" s="76" t="s">
        <v>424</v>
      </c>
      <c r="AM321" s="76">
        <v>15530</v>
      </c>
      <c r="AN321" s="77">
        <v>37024</v>
      </c>
      <c r="AO321" s="78">
        <f>IF(AN321&lt;AM321,100000-AM321+AN321,AN321-AM321)</f>
        <v>21494</v>
      </c>
      <c r="AP321" s="79">
        <f>AO321+AO322</f>
        <v>21494</v>
      </c>
      <c r="AQ321" s="80">
        <f>F321/10*$AQ$4*DAYS360(AM324,AN324)/360</f>
        <v>0</v>
      </c>
      <c r="AR321" s="81" t="e">
        <f>F321/10*AP323*$AR$4</f>
        <v>#REF!</v>
      </c>
    </row>
    <row r="322" spans="1:44" s="82" customFormat="1" ht="12" customHeight="1" x14ac:dyDescent="0.2">
      <c r="A322" s="83"/>
      <c r="B322" s="84" t="s">
        <v>172</v>
      </c>
      <c r="C322" s="387"/>
      <c r="D322" s="85"/>
      <c r="E322" s="86"/>
      <c r="F322" s="87"/>
      <c r="G322" s="332"/>
      <c r="H322" s="361"/>
      <c r="I322" s="88"/>
      <c r="J322" s="88"/>
      <c r="K322" s="89"/>
      <c r="L322" s="89"/>
      <c r="M322" s="89"/>
      <c r="N322" s="89"/>
      <c r="O322" s="89"/>
      <c r="P322" s="89"/>
      <c r="Q322" s="89"/>
      <c r="R322" s="89"/>
      <c r="S322" s="89"/>
      <c r="T322" s="89"/>
      <c r="U322" s="89"/>
      <c r="V322" s="89"/>
      <c r="W322" s="89"/>
      <c r="X322" s="89"/>
      <c r="Y322" s="89"/>
      <c r="Z322" s="89"/>
      <c r="AA322" s="89"/>
      <c r="AB322" s="89"/>
      <c r="AC322" s="89"/>
      <c r="AD322" s="89"/>
      <c r="AE322" s="89"/>
      <c r="AF322" s="394"/>
      <c r="AG322" s="8" t="s">
        <v>463</v>
      </c>
      <c r="AH322" s="90"/>
      <c r="AI322" s="422"/>
      <c r="AJ322" s="422"/>
      <c r="AK322" s="411"/>
      <c r="AL322" s="91" t="s">
        <v>425</v>
      </c>
      <c r="AM322" s="91"/>
      <c r="AN322" s="92"/>
      <c r="AO322" s="186">
        <f>IF(AN322&lt;AM322,100000-AM322+AN322,AN322-AM322)</f>
        <v>0</v>
      </c>
      <c r="AP322" s="94" t="e">
        <f>IF(AP323=0,0,AP321/AP323)</f>
        <v>#REF!</v>
      </c>
      <c r="AQ322" s="95"/>
      <c r="AR322" s="96"/>
    </row>
    <row r="323" spans="1:44" s="82" customFormat="1" ht="12" customHeight="1" x14ac:dyDescent="0.2">
      <c r="A323" s="83"/>
      <c r="B323" s="84" t="s">
        <v>66</v>
      </c>
      <c r="C323" s="387"/>
      <c r="D323" s="85"/>
      <c r="E323" s="86"/>
      <c r="F323" s="87"/>
      <c r="G323" s="332"/>
      <c r="H323" s="361"/>
      <c r="I323" s="88"/>
      <c r="J323" s="88"/>
      <c r="K323" s="97"/>
      <c r="L323" s="97"/>
      <c r="M323" s="97"/>
      <c r="N323" s="97"/>
      <c r="O323" s="97"/>
      <c r="P323" s="97"/>
      <c r="Q323" s="97"/>
      <c r="R323" s="97"/>
      <c r="S323" s="97"/>
      <c r="T323" s="97"/>
      <c r="U323" s="97"/>
      <c r="V323" s="97"/>
      <c r="W323" s="97"/>
      <c r="X323" s="97"/>
      <c r="Y323" s="97"/>
      <c r="Z323" s="97"/>
      <c r="AA323" s="97"/>
      <c r="AB323" s="97"/>
      <c r="AC323" s="97"/>
      <c r="AD323" s="97"/>
      <c r="AE323" s="97"/>
      <c r="AF323" s="395"/>
      <c r="AG323" s="8" t="s">
        <v>464</v>
      </c>
      <c r="AH323" s="90"/>
      <c r="AI323" s="425"/>
      <c r="AJ323" s="425"/>
      <c r="AK323" s="411"/>
      <c r="AL323" s="98" t="s">
        <v>461</v>
      </c>
      <c r="AM323" s="98">
        <v>41648</v>
      </c>
      <c r="AN323" s="99">
        <v>42009</v>
      </c>
      <c r="AO323" s="100">
        <f>AN323-AM323</f>
        <v>361</v>
      </c>
      <c r="AP323" s="101" t="e">
        <f>durée_année*(YEAR(AN323)-YEAR(AM323))-INDEX(temps,DAY(AM323),MONTH(AM323))+INDEX(temps,DAY(AN323),MONTH(AN323))</f>
        <v>#REF!</v>
      </c>
      <c r="AQ323" s="95"/>
      <c r="AR323" s="96"/>
    </row>
    <row r="324" spans="1:44" s="82" customFormat="1" ht="12" customHeight="1" x14ac:dyDescent="0.2">
      <c r="A324" s="102"/>
      <c r="B324" s="103"/>
      <c r="C324" s="388"/>
      <c r="D324" s="104"/>
      <c r="E324" s="105"/>
      <c r="F324" s="106"/>
      <c r="G324" s="333"/>
      <c r="H324" s="362"/>
      <c r="I324" s="107"/>
      <c r="J324" s="107"/>
      <c r="K324" s="108"/>
      <c r="L324" s="108"/>
      <c r="M324" s="108"/>
      <c r="N324" s="108"/>
      <c r="O324" s="108"/>
      <c r="P324" s="108"/>
      <c r="Q324" s="108"/>
      <c r="R324" s="108"/>
      <c r="S324" s="108"/>
      <c r="T324" s="108"/>
      <c r="U324" s="108"/>
      <c r="V324" s="108"/>
      <c r="W324" s="108"/>
      <c r="X324" s="108"/>
      <c r="Y324" s="108"/>
      <c r="Z324" s="108"/>
      <c r="AA324" s="108"/>
      <c r="AB324" s="108"/>
      <c r="AC324" s="108"/>
      <c r="AD324" s="108"/>
      <c r="AE324" s="108"/>
      <c r="AF324" s="396"/>
      <c r="AG324" s="109" t="s">
        <v>426</v>
      </c>
      <c r="AH324" s="110"/>
      <c r="AI324" s="424"/>
      <c r="AJ324" s="424"/>
      <c r="AK324" s="411"/>
      <c r="AL324" s="111" t="s">
        <v>9</v>
      </c>
      <c r="AM324" s="111"/>
      <c r="AN324" s="112"/>
      <c r="AO324" s="113">
        <f>AN324-AM324</f>
        <v>0</v>
      </c>
      <c r="AP324" s="114"/>
      <c r="AQ324" s="95"/>
      <c r="AR324" s="96"/>
    </row>
    <row r="325" spans="1:44" s="82" customFormat="1" ht="12" customHeight="1" thickBot="1" x14ac:dyDescent="0.25">
      <c r="A325" s="115"/>
      <c r="B325" s="116"/>
      <c r="C325" s="389"/>
      <c r="D325" s="117"/>
      <c r="E325" s="118"/>
      <c r="F325" s="119"/>
      <c r="G325" s="334"/>
      <c r="H325" s="363"/>
      <c r="I325" s="120"/>
      <c r="J325" s="120"/>
      <c r="K325" s="121"/>
      <c r="L325" s="121"/>
      <c r="M325" s="121"/>
      <c r="N325" s="121"/>
      <c r="O325" s="121"/>
      <c r="P325" s="121"/>
      <c r="Q325" s="121"/>
      <c r="R325" s="121"/>
      <c r="S325" s="121"/>
      <c r="T325" s="121"/>
      <c r="U325" s="121"/>
      <c r="V325" s="121"/>
      <c r="W325" s="121"/>
      <c r="X325" s="121"/>
      <c r="Y325" s="121"/>
      <c r="Z325" s="121"/>
      <c r="AA325" s="121"/>
      <c r="AB325" s="121"/>
      <c r="AC325" s="121"/>
      <c r="AD325" s="121"/>
      <c r="AE325" s="121"/>
      <c r="AF325" s="397"/>
      <c r="AG325" s="122" t="s">
        <v>442</v>
      </c>
      <c r="AH325" s="123"/>
      <c r="AI325" s="426"/>
      <c r="AJ325" s="426"/>
      <c r="AK325" s="412"/>
      <c r="AL325" s="124"/>
      <c r="AM325" s="124"/>
      <c r="AN325" s="125"/>
      <c r="AO325" s="126">
        <f>AN325-AM325</f>
        <v>0</v>
      </c>
      <c r="AP325" s="3"/>
      <c r="AQ325" s="127"/>
      <c r="AR325" s="128"/>
    </row>
    <row r="326" spans="1:44" s="82" customFormat="1" ht="12" customHeight="1" x14ac:dyDescent="0.2">
      <c r="A326" s="68" t="s">
        <v>374</v>
      </c>
      <c r="B326" s="69" t="s">
        <v>240</v>
      </c>
      <c r="C326" s="390">
        <v>1686541192829</v>
      </c>
      <c r="D326" s="70">
        <v>615</v>
      </c>
      <c r="E326" s="71">
        <v>71</v>
      </c>
      <c r="F326" s="71">
        <v>115</v>
      </c>
      <c r="G326" s="327">
        <v>1</v>
      </c>
      <c r="H326" s="360"/>
      <c r="I326" s="383" t="e">
        <f>AP327</f>
        <v>#REF!</v>
      </c>
      <c r="J326" s="392">
        <f>SUMPRODUCT(PUISSANCE,K326:AE326)/1000</f>
        <v>9.3840000000000003</v>
      </c>
      <c r="K326" s="73">
        <v>0</v>
      </c>
      <c r="L326" s="73">
        <v>0</v>
      </c>
      <c r="M326" s="73">
        <v>0</v>
      </c>
      <c r="N326" s="73">
        <v>0</v>
      </c>
      <c r="O326" s="73">
        <v>0</v>
      </c>
      <c r="P326" s="73">
        <v>0</v>
      </c>
      <c r="Q326" s="73">
        <v>0</v>
      </c>
      <c r="R326" s="73">
        <v>0</v>
      </c>
      <c r="S326" s="73">
        <v>0</v>
      </c>
      <c r="T326" s="73"/>
      <c r="U326" s="73">
        <v>0</v>
      </c>
      <c r="V326" s="73">
        <v>0</v>
      </c>
      <c r="W326" s="73">
        <v>0</v>
      </c>
      <c r="X326" s="73">
        <v>21</v>
      </c>
      <c r="Y326" s="73">
        <v>23</v>
      </c>
      <c r="Z326" s="73">
        <v>11</v>
      </c>
      <c r="AA326" s="73">
        <v>0</v>
      </c>
      <c r="AB326" s="73">
        <v>0</v>
      </c>
      <c r="AC326" s="73">
        <v>0</v>
      </c>
      <c r="AD326" s="73">
        <v>0</v>
      </c>
      <c r="AE326" s="73">
        <v>0</v>
      </c>
      <c r="AF326" s="393"/>
      <c r="AG326" s="74" t="s">
        <v>462</v>
      </c>
      <c r="AH326" s="75"/>
      <c r="AI326" s="422"/>
      <c r="AJ326" s="422"/>
      <c r="AK326" s="410"/>
      <c r="AL326" s="76" t="s">
        <v>424</v>
      </c>
      <c r="AM326" s="76">
        <v>51668</v>
      </c>
      <c r="AN326" s="77">
        <v>81614</v>
      </c>
      <c r="AO326" s="78">
        <f>IF(AN326&lt;AM326,100000-AM326+AN326,AN326-AM326)</f>
        <v>29946</v>
      </c>
      <c r="AP326" s="79">
        <f>AO326+AO327</f>
        <v>29946</v>
      </c>
      <c r="AQ326" s="80">
        <f>F326/10*$AQ$4*DAYS360(AM329,AN329)/360</f>
        <v>0</v>
      </c>
      <c r="AR326" s="81" t="e">
        <f>F326/10*AP328*$AR$4</f>
        <v>#REF!</v>
      </c>
    </row>
    <row r="327" spans="1:44" s="82" customFormat="1" ht="12" customHeight="1" x14ac:dyDescent="0.2">
      <c r="A327" s="83"/>
      <c r="B327" s="84"/>
      <c r="C327" s="387"/>
      <c r="D327" s="85"/>
      <c r="E327" s="86"/>
      <c r="F327" s="87"/>
      <c r="G327" s="332"/>
      <c r="H327" s="361"/>
      <c r="I327" s="88"/>
      <c r="J327" s="88"/>
      <c r="K327" s="89"/>
      <c r="L327" s="89"/>
      <c r="M327" s="89"/>
      <c r="N327" s="89"/>
      <c r="O327" s="89"/>
      <c r="P327" s="89"/>
      <c r="Q327" s="89"/>
      <c r="R327" s="89"/>
      <c r="S327" s="89"/>
      <c r="T327" s="89"/>
      <c r="U327" s="89"/>
      <c r="V327" s="89"/>
      <c r="W327" s="89"/>
      <c r="X327" s="89"/>
      <c r="Y327" s="89"/>
      <c r="Z327" s="89"/>
      <c r="AA327" s="89"/>
      <c r="AB327" s="89"/>
      <c r="AC327" s="89"/>
      <c r="AD327" s="89"/>
      <c r="AE327" s="89"/>
      <c r="AF327" s="394"/>
      <c r="AG327" s="8" t="s">
        <v>463</v>
      </c>
      <c r="AH327" s="90"/>
      <c r="AI327" s="422"/>
      <c r="AJ327" s="422"/>
      <c r="AK327" s="411"/>
      <c r="AL327" s="91" t="s">
        <v>425</v>
      </c>
      <c r="AM327" s="91"/>
      <c r="AN327" s="92"/>
      <c r="AO327" s="186">
        <f>IF(AN327&lt;AM327,100000-AM327+AN327,AN327-AM327)</f>
        <v>0</v>
      </c>
      <c r="AP327" s="94" t="e">
        <f>IF(AP328=0,0,AP326/AP328)</f>
        <v>#REF!</v>
      </c>
      <c r="AQ327" s="95"/>
      <c r="AR327" s="96"/>
    </row>
    <row r="328" spans="1:44" s="82" customFormat="1" ht="12" customHeight="1" x14ac:dyDescent="0.2">
      <c r="A328" s="83"/>
      <c r="B328" s="84" t="s">
        <v>119</v>
      </c>
      <c r="C328" s="387"/>
      <c r="D328" s="85"/>
      <c r="E328" s="86"/>
      <c r="F328" s="87"/>
      <c r="G328" s="332"/>
      <c r="H328" s="361"/>
      <c r="I328" s="88"/>
      <c r="J328" s="88"/>
      <c r="K328" s="97"/>
      <c r="L328" s="97"/>
      <c r="M328" s="97"/>
      <c r="N328" s="97"/>
      <c r="O328" s="97"/>
      <c r="P328" s="97"/>
      <c r="Q328" s="97"/>
      <c r="R328" s="97"/>
      <c r="S328" s="97"/>
      <c r="T328" s="97"/>
      <c r="U328" s="97"/>
      <c r="V328" s="97"/>
      <c r="W328" s="97"/>
      <c r="X328" s="97"/>
      <c r="Y328" s="97"/>
      <c r="Z328" s="97"/>
      <c r="AA328" s="97"/>
      <c r="AB328" s="97"/>
      <c r="AC328" s="97"/>
      <c r="AD328" s="97"/>
      <c r="AE328" s="97"/>
      <c r="AF328" s="395"/>
      <c r="AG328" s="8" t="s">
        <v>464</v>
      </c>
      <c r="AH328" s="90"/>
      <c r="AI328" s="425"/>
      <c r="AJ328" s="425"/>
      <c r="AK328" s="411"/>
      <c r="AL328" s="98" t="s">
        <v>461</v>
      </c>
      <c r="AM328" s="98">
        <v>41669</v>
      </c>
      <c r="AN328" s="99">
        <v>42009</v>
      </c>
      <c r="AO328" s="100">
        <f>AN328-AM328</f>
        <v>340</v>
      </c>
      <c r="AP328" s="101" t="e">
        <f>durée_année*(YEAR(AN328)-YEAR(AM328))-INDEX(temps,DAY(AM328),MONTH(AM328))+INDEX(temps,DAY(AN328),MONTH(AN328))</f>
        <v>#REF!</v>
      </c>
      <c r="AQ328" s="95"/>
      <c r="AR328" s="96"/>
    </row>
    <row r="329" spans="1:44" s="82" customFormat="1" ht="12" customHeight="1" x14ac:dyDescent="0.2">
      <c r="A329" s="102"/>
      <c r="B329" s="103"/>
      <c r="C329" s="388"/>
      <c r="D329" s="104"/>
      <c r="E329" s="105"/>
      <c r="F329" s="106"/>
      <c r="G329" s="333"/>
      <c r="H329" s="362"/>
      <c r="I329" s="107"/>
      <c r="J329" s="107"/>
      <c r="K329" s="108"/>
      <c r="L329" s="108"/>
      <c r="M329" s="108"/>
      <c r="N329" s="108"/>
      <c r="O329" s="108"/>
      <c r="P329" s="108"/>
      <c r="Q329" s="108"/>
      <c r="R329" s="108"/>
      <c r="S329" s="108"/>
      <c r="T329" s="108"/>
      <c r="U329" s="108"/>
      <c r="V329" s="108"/>
      <c r="W329" s="108"/>
      <c r="X329" s="108"/>
      <c r="Y329" s="108"/>
      <c r="Z329" s="108"/>
      <c r="AA329" s="108"/>
      <c r="AB329" s="108"/>
      <c r="AC329" s="108"/>
      <c r="AD329" s="108"/>
      <c r="AE329" s="108"/>
      <c r="AF329" s="396"/>
      <c r="AG329" s="109" t="s">
        <v>426</v>
      </c>
      <c r="AH329" s="110"/>
      <c r="AI329" s="424"/>
      <c r="AJ329" s="424"/>
      <c r="AK329" s="411"/>
      <c r="AL329" s="111" t="s">
        <v>9</v>
      </c>
      <c r="AM329" s="111"/>
      <c r="AN329" s="112"/>
      <c r="AO329" s="113">
        <f>AN329-AM329</f>
        <v>0</v>
      </c>
      <c r="AP329" s="114"/>
      <c r="AQ329" s="95"/>
      <c r="AR329" s="96"/>
    </row>
    <row r="330" spans="1:44" s="82" customFormat="1" ht="12" customHeight="1" thickBot="1" x14ac:dyDescent="0.25">
      <c r="A330" s="115"/>
      <c r="B330" s="116"/>
      <c r="C330" s="389"/>
      <c r="D330" s="117"/>
      <c r="E330" s="118"/>
      <c r="F330" s="119"/>
      <c r="G330" s="334"/>
      <c r="H330" s="363"/>
      <c r="I330" s="120"/>
      <c r="J330" s="120"/>
      <c r="K330" s="121"/>
      <c r="L330" s="121"/>
      <c r="M330" s="121"/>
      <c r="N330" s="121"/>
      <c r="O330" s="121"/>
      <c r="P330" s="121"/>
      <c r="Q330" s="121"/>
      <c r="R330" s="121"/>
      <c r="S330" s="121"/>
      <c r="T330" s="121"/>
      <c r="U330" s="121"/>
      <c r="V330" s="121"/>
      <c r="W330" s="121"/>
      <c r="X330" s="121"/>
      <c r="Y330" s="121"/>
      <c r="Z330" s="121"/>
      <c r="AA330" s="121"/>
      <c r="AB330" s="121"/>
      <c r="AC330" s="121"/>
      <c r="AD330" s="121"/>
      <c r="AE330" s="121"/>
      <c r="AF330" s="397"/>
      <c r="AG330" s="122" t="s">
        <v>442</v>
      </c>
      <c r="AH330" s="123"/>
      <c r="AI330" s="426"/>
      <c r="AJ330" s="426"/>
      <c r="AK330" s="412"/>
      <c r="AL330" s="124"/>
      <c r="AM330" s="124"/>
      <c r="AN330" s="125"/>
      <c r="AO330" s="126">
        <f>AN330-AM330</f>
        <v>0</v>
      </c>
      <c r="AP330" s="3"/>
      <c r="AQ330" s="127"/>
      <c r="AR330" s="128"/>
    </row>
    <row r="331" spans="1:44" s="82" customFormat="1" ht="12" customHeight="1" x14ac:dyDescent="0.2">
      <c r="A331" s="68" t="s">
        <v>315</v>
      </c>
      <c r="B331" s="69" t="s">
        <v>247</v>
      </c>
      <c r="C331" s="390">
        <v>1603617927705</v>
      </c>
      <c r="D331" s="70">
        <v>620</v>
      </c>
      <c r="E331" s="71">
        <v>71</v>
      </c>
      <c r="F331" s="71">
        <v>48</v>
      </c>
      <c r="G331" s="327">
        <v>1</v>
      </c>
      <c r="H331" s="360"/>
      <c r="I331" s="383" t="e">
        <f>AP332</f>
        <v>#REF!</v>
      </c>
      <c r="J331" s="392">
        <f>SUMPRODUCT(PUISSANCE,K331:AE331)/1000</f>
        <v>3.5739999999999998</v>
      </c>
      <c r="K331" s="73">
        <v>0</v>
      </c>
      <c r="L331" s="73">
        <v>0</v>
      </c>
      <c r="M331" s="73">
        <v>0</v>
      </c>
      <c r="N331" s="73">
        <v>0</v>
      </c>
      <c r="O331" s="73">
        <v>0</v>
      </c>
      <c r="P331" s="73">
        <v>0</v>
      </c>
      <c r="Q331" s="73">
        <v>0</v>
      </c>
      <c r="R331" s="73">
        <v>3</v>
      </c>
      <c r="S331" s="73">
        <v>0</v>
      </c>
      <c r="T331" s="73"/>
      <c r="U331" s="73">
        <v>0</v>
      </c>
      <c r="V331" s="73">
        <v>0</v>
      </c>
      <c r="W331" s="73">
        <v>0</v>
      </c>
      <c r="X331" s="73">
        <v>6</v>
      </c>
      <c r="Y331" s="73">
        <v>14</v>
      </c>
      <c r="Z331" s="73">
        <v>0</v>
      </c>
      <c r="AA331" s="73">
        <v>0</v>
      </c>
      <c r="AB331" s="73">
        <v>0</v>
      </c>
      <c r="AC331" s="73">
        <v>0</v>
      </c>
      <c r="AD331" s="73">
        <v>0</v>
      </c>
      <c r="AE331" s="73">
        <v>0</v>
      </c>
      <c r="AF331" s="393"/>
      <c r="AG331" s="74" t="s">
        <v>462</v>
      </c>
      <c r="AH331" s="75"/>
      <c r="AI331" s="422"/>
      <c r="AJ331" s="422"/>
      <c r="AK331" s="410"/>
      <c r="AL331" s="76" t="s">
        <v>424</v>
      </c>
      <c r="AM331" s="76">
        <v>88618</v>
      </c>
      <c r="AN331" s="77">
        <v>3613</v>
      </c>
      <c r="AO331" s="78">
        <f>IF(AN331&lt;AM331,100000-AM331+AN331,AN331-AM331)</f>
        <v>14995</v>
      </c>
      <c r="AP331" s="79">
        <f>AO331+AO332</f>
        <v>14995</v>
      </c>
      <c r="AQ331" s="80">
        <f>F331/10*$AQ$4*DAYS360(AM334,AN334)/360</f>
        <v>0</v>
      </c>
      <c r="AR331" s="81" t="e">
        <f>F331/10*AP333*$AR$4</f>
        <v>#REF!</v>
      </c>
    </row>
    <row r="332" spans="1:44" s="82" customFormat="1" ht="12" customHeight="1" x14ac:dyDescent="0.2">
      <c r="A332" s="83"/>
      <c r="B332" s="84" t="s">
        <v>50</v>
      </c>
      <c r="C332" s="387"/>
      <c r="D332" s="85"/>
      <c r="E332" s="86"/>
      <c r="F332" s="87"/>
      <c r="G332" s="332"/>
      <c r="H332" s="361"/>
      <c r="I332" s="88"/>
      <c r="J332" s="88"/>
      <c r="K332" s="89"/>
      <c r="L332" s="89"/>
      <c r="M332" s="89"/>
      <c r="N332" s="89"/>
      <c r="O332" s="89"/>
      <c r="P332" s="89"/>
      <c r="Q332" s="89"/>
      <c r="R332" s="89"/>
      <c r="S332" s="89"/>
      <c r="T332" s="89"/>
      <c r="U332" s="89"/>
      <c r="V332" s="89"/>
      <c r="W332" s="89"/>
      <c r="X332" s="89"/>
      <c r="Y332" s="89"/>
      <c r="Z332" s="89"/>
      <c r="AA332" s="89"/>
      <c r="AB332" s="89"/>
      <c r="AC332" s="89"/>
      <c r="AD332" s="89"/>
      <c r="AE332" s="89"/>
      <c r="AF332" s="394"/>
      <c r="AG332" s="8" t="s">
        <v>463</v>
      </c>
      <c r="AH332" s="90"/>
      <c r="AI332" s="422"/>
      <c r="AJ332" s="422"/>
      <c r="AK332" s="411"/>
      <c r="AL332" s="91" t="s">
        <v>425</v>
      </c>
      <c r="AM332" s="91"/>
      <c r="AN332" s="92"/>
      <c r="AO332" s="186">
        <f>IF(AN332&lt;AM332,100000-AM332+AN332,AN332-AM332)</f>
        <v>0</v>
      </c>
      <c r="AP332" s="94" t="e">
        <f>IF(AP333=0,0,AP331/AP333)</f>
        <v>#REF!</v>
      </c>
      <c r="AQ332" s="95"/>
      <c r="AR332" s="96"/>
    </row>
    <row r="333" spans="1:44" s="82" customFormat="1" ht="12" customHeight="1" x14ac:dyDescent="0.2">
      <c r="A333" s="83"/>
      <c r="B333" s="84" t="s">
        <v>51</v>
      </c>
      <c r="C333" s="387"/>
      <c r="D333" s="85"/>
      <c r="E333" s="86"/>
      <c r="F333" s="87"/>
      <c r="G333" s="332"/>
      <c r="H333" s="361"/>
      <c r="I333" s="88"/>
      <c r="J333" s="88"/>
      <c r="K333" s="97"/>
      <c r="L333" s="97"/>
      <c r="M333" s="97"/>
      <c r="N333" s="97"/>
      <c r="O333" s="97"/>
      <c r="P333" s="97"/>
      <c r="Q333" s="97"/>
      <c r="R333" s="97"/>
      <c r="S333" s="97"/>
      <c r="T333" s="97"/>
      <c r="U333" s="97"/>
      <c r="V333" s="97"/>
      <c r="W333" s="97"/>
      <c r="X333" s="97"/>
      <c r="Y333" s="97"/>
      <c r="Z333" s="97"/>
      <c r="AA333" s="97"/>
      <c r="AB333" s="97"/>
      <c r="AC333" s="97"/>
      <c r="AD333" s="97"/>
      <c r="AE333" s="97"/>
      <c r="AF333" s="395"/>
      <c r="AG333" s="8" t="s">
        <v>464</v>
      </c>
      <c r="AH333" s="90"/>
      <c r="AI333" s="425"/>
      <c r="AJ333" s="425"/>
      <c r="AK333" s="411"/>
      <c r="AL333" s="98" t="s">
        <v>461</v>
      </c>
      <c r="AM333" s="98">
        <v>41647</v>
      </c>
      <c r="AN333" s="99">
        <v>42010</v>
      </c>
      <c r="AO333" s="100">
        <f>AN333-AM333</f>
        <v>363</v>
      </c>
      <c r="AP333" s="101" t="e">
        <f>durée_année*(YEAR(AN333)-YEAR(AM333))-INDEX(temps,DAY(AM333),MONTH(AM333))+INDEX(temps,DAY(AN333),MONTH(AN333))</f>
        <v>#REF!</v>
      </c>
      <c r="AQ333" s="95"/>
      <c r="AR333" s="96"/>
    </row>
    <row r="334" spans="1:44" s="82" customFormat="1" ht="12" customHeight="1" x14ac:dyDescent="0.2">
      <c r="A334" s="102"/>
      <c r="B334" s="103"/>
      <c r="C334" s="388"/>
      <c r="D334" s="104"/>
      <c r="E334" s="105"/>
      <c r="F334" s="106"/>
      <c r="G334" s="333"/>
      <c r="H334" s="362"/>
      <c r="I334" s="107"/>
      <c r="J334" s="107"/>
      <c r="K334" s="108"/>
      <c r="L334" s="108"/>
      <c r="M334" s="108"/>
      <c r="N334" s="108"/>
      <c r="O334" s="108"/>
      <c r="P334" s="108"/>
      <c r="Q334" s="108"/>
      <c r="R334" s="108"/>
      <c r="S334" s="108"/>
      <c r="T334" s="108"/>
      <c r="U334" s="108"/>
      <c r="V334" s="108"/>
      <c r="W334" s="108"/>
      <c r="X334" s="108"/>
      <c r="Y334" s="108"/>
      <c r="Z334" s="108"/>
      <c r="AA334" s="108"/>
      <c r="AB334" s="108"/>
      <c r="AC334" s="108"/>
      <c r="AD334" s="108"/>
      <c r="AE334" s="108"/>
      <c r="AF334" s="396"/>
      <c r="AG334" s="109" t="s">
        <v>426</v>
      </c>
      <c r="AH334" s="110"/>
      <c r="AI334" s="424"/>
      <c r="AJ334" s="424"/>
      <c r="AK334" s="411"/>
      <c r="AL334" s="111" t="s">
        <v>9</v>
      </c>
      <c r="AM334" s="111"/>
      <c r="AN334" s="112"/>
      <c r="AO334" s="113">
        <f>AN334-AM334</f>
        <v>0</v>
      </c>
      <c r="AP334" s="114"/>
      <c r="AQ334" s="95"/>
      <c r="AR334" s="96"/>
    </row>
    <row r="335" spans="1:44" s="82" customFormat="1" ht="12" customHeight="1" thickBot="1" x14ac:dyDescent="0.25">
      <c r="A335" s="115"/>
      <c r="B335" s="116"/>
      <c r="C335" s="389"/>
      <c r="D335" s="117"/>
      <c r="E335" s="118"/>
      <c r="F335" s="119"/>
      <c r="G335" s="334"/>
      <c r="H335" s="363"/>
      <c r="I335" s="120"/>
      <c r="J335" s="120"/>
      <c r="K335" s="121"/>
      <c r="L335" s="121"/>
      <c r="M335" s="121"/>
      <c r="N335" s="121"/>
      <c r="O335" s="121"/>
      <c r="P335" s="121"/>
      <c r="Q335" s="121"/>
      <c r="R335" s="121"/>
      <c r="S335" s="121"/>
      <c r="T335" s="121"/>
      <c r="U335" s="121"/>
      <c r="V335" s="121"/>
      <c r="W335" s="121"/>
      <c r="X335" s="121"/>
      <c r="Y335" s="121"/>
      <c r="Z335" s="121"/>
      <c r="AA335" s="121"/>
      <c r="AB335" s="121"/>
      <c r="AC335" s="121"/>
      <c r="AD335" s="121"/>
      <c r="AE335" s="121"/>
      <c r="AF335" s="397"/>
      <c r="AG335" s="122" t="s">
        <v>442</v>
      </c>
      <c r="AH335" s="123"/>
      <c r="AI335" s="426"/>
      <c r="AJ335" s="426"/>
      <c r="AK335" s="412"/>
      <c r="AL335" s="124"/>
      <c r="AM335" s="124"/>
      <c r="AN335" s="125"/>
      <c r="AO335" s="126">
        <f>AN335-AM335</f>
        <v>0</v>
      </c>
      <c r="AP335" s="3"/>
      <c r="AQ335" s="127"/>
      <c r="AR335" s="128"/>
    </row>
    <row r="336" spans="1:44" s="82" customFormat="1" ht="12" customHeight="1" x14ac:dyDescent="0.2">
      <c r="A336" s="68" t="s">
        <v>366</v>
      </c>
      <c r="B336" s="69" t="s">
        <v>231</v>
      </c>
      <c r="C336" s="390">
        <v>1602749606699</v>
      </c>
      <c r="D336" s="70">
        <v>622</v>
      </c>
      <c r="E336" s="71">
        <v>71</v>
      </c>
      <c r="F336" s="71">
        <v>35</v>
      </c>
      <c r="G336" s="327">
        <v>1</v>
      </c>
      <c r="H336" s="360"/>
      <c r="I336" s="383" t="e">
        <f>AP337</f>
        <v>#REF!</v>
      </c>
      <c r="J336" s="392">
        <f>SUMPRODUCT(PUISSANCE,K336:AE336)/1000</f>
        <v>2.9060000000000001</v>
      </c>
      <c r="K336" s="73">
        <v>0</v>
      </c>
      <c r="L336" s="73">
        <v>0</v>
      </c>
      <c r="M336" s="73">
        <v>0</v>
      </c>
      <c r="N336" s="73">
        <v>0</v>
      </c>
      <c r="O336" s="73">
        <v>0</v>
      </c>
      <c r="P336" s="73">
        <v>0</v>
      </c>
      <c r="Q336" s="73">
        <v>0</v>
      </c>
      <c r="R336" s="73">
        <v>0</v>
      </c>
      <c r="S336" s="73">
        <v>0</v>
      </c>
      <c r="T336" s="73"/>
      <c r="U336" s="73">
        <v>0</v>
      </c>
      <c r="V336" s="73">
        <v>0</v>
      </c>
      <c r="W336" s="73">
        <v>0</v>
      </c>
      <c r="X336" s="73">
        <v>24</v>
      </c>
      <c r="Y336" s="73">
        <v>1</v>
      </c>
      <c r="Z336" s="73">
        <v>0</v>
      </c>
      <c r="AA336" s="73">
        <v>0</v>
      </c>
      <c r="AB336" s="73">
        <v>0</v>
      </c>
      <c r="AC336" s="73">
        <v>0</v>
      </c>
      <c r="AD336" s="73">
        <v>0</v>
      </c>
      <c r="AE336" s="73">
        <v>0</v>
      </c>
      <c r="AF336" s="393"/>
      <c r="AG336" s="74" t="s">
        <v>462</v>
      </c>
      <c r="AH336" s="75"/>
      <c r="AI336" s="422"/>
      <c r="AJ336" s="422"/>
      <c r="AK336" s="410"/>
      <c r="AL336" s="76" t="s">
        <v>424</v>
      </c>
      <c r="AM336" s="76">
        <v>54956</v>
      </c>
      <c r="AN336" s="77">
        <v>68976</v>
      </c>
      <c r="AO336" s="78">
        <f>IF(AN336&lt;AM336,100000-AM336+AN336,AN336-AM336)</f>
        <v>14020</v>
      </c>
      <c r="AP336" s="79">
        <f>AO336+AO337</f>
        <v>14020</v>
      </c>
      <c r="AQ336" s="80">
        <f>F336/10*$AQ$4*DAYS360(AM339,AN339)/360</f>
        <v>0</v>
      </c>
      <c r="AR336" s="81" t="e">
        <f>F336/10*AP338*$AR$4</f>
        <v>#REF!</v>
      </c>
    </row>
    <row r="337" spans="1:44" s="82" customFormat="1" ht="12" customHeight="1" x14ac:dyDescent="0.2">
      <c r="A337" s="83"/>
      <c r="B337" s="84" t="s">
        <v>229</v>
      </c>
      <c r="C337" s="387"/>
      <c r="D337" s="85"/>
      <c r="E337" s="86"/>
      <c r="F337" s="87"/>
      <c r="G337" s="332"/>
      <c r="H337" s="361"/>
      <c r="I337" s="88"/>
      <c r="J337" s="88"/>
      <c r="K337" s="89"/>
      <c r="L337" s="89"/>
      <c r="M337" s="89"/>
      <c r="N337" s="89"/>
      <c r="O337" s="89"/>
      <c r="P337" s="89"/>
      <c r="Q337" s="89"/>
      <c r="R337" s="89"/>
      <c r="S337" s="89"/>
      <c r="T337" s="89"/>
      <c r="U337" s="89"/>
      <c r="V337" s="89"/>
      <c r="W337" s="89"/>
      <c r="X337" s="89"/>
      <c r="Y337" s="89"/>
      <c r="Z337" s="89"/>
      <c r="AA337" s="89"/>
      <c r="AB337" s="89"/>
      <c r="AC337" s="89"/>
      <c r="AD337" s="89"/>
      <c r="AE337" s="89"/>
      <c r="AF337" s="394"/>
      <c r="AG337" s="8" t="s">
        <v>463</v>
      </c>
      <c r="AH337" s="90"/>
      <c r="AI337" s="422"/>
      <c r="AJ337" s="422"/>
      <c r="AK337" s="411"/>
      <c r="AL337" s="91" t="s">
        <v>425</v>
      </c>
      <c r="AM337" s="91"/>
      <c r="AN337" s="92"/>
      <c r="AO337" s="186">
        <f>IF(AN337&lt;AM337,100000-AM337+AN337,AN337-AM337)</f>
        <v>0</v>
      </c>
      <c r="AP337" s="94" t="e">
        <f>IF(AP338=0,0,AP336/AP338)</f>
        <v>#REF!</v>
      </c>
      <c r="AQ337" s="95"/>
      <c r="AR337" s="96"/>
    </row>
    <row r="338" spans="1:44" s="82" customFormat="1" ht="12" customHeight="1" x14ac:dyDescent="0.2">
      <c r="A338" s="83"/>
      <c r="B338" s="84" t="s">
        <v>110</v>
      </c>
      <c r="C338" s="387"/>
      <c r="D338" s="85"/>
      <c r="E338" s="86"/>
      <c r="F338" s="87"/>
      <c r="G338" s="332"/>
      <c r="H338" s="361"/>
      <c r="I338" s="88"/>
      <c r="J338" s="88"/>
      <c r="K338" s="97"/>
      <c r="L338" s="97"/>
      <c r="M338" s="97"/>
      <c r="N338" s="97"/>
      <c r="O338" s="97"/>
      <c r="P338" s="97"/>
      <c r="Q338" s="97"/>
      <c r="R338" s="97"/>
      <c r="S338" s="97"/>
      <c r="T338" s="97"/>
      <c r="U338" s="97"/>
      <c r="V338" s="97"/>
      <c r="W338" s="97"/>
      <c r="X338" s="97"/>
      <c r="Y338" s="97"/>
      <c r="Z338" s="97"/>
      <c r="AA338" s="97"/>
      <c r="AB338" s="97"/>
      <c r="AC338" s="97"/>
      <c r="AD338" s="97"/>
      <c r="AE338" s="97"/>
      <c r="AF338" s="395"/>
      <c r="AG338" s="8" t="s">
        <v>464</v>
      </c>
      <c r="AH338" s="90"/>
      <c r="AI338" s="425"/>
      <c r="AJ338" s="425"/>
      <c r="AK338" s="411"/>
      <c r="AL338" s="98" t="s">
        <v>461</v>
      </c>
      <c r="AM338" s="98">
        <v>41669</v>
      </c>
      <c r="AN338" s="99">
        <v>42009</v>
      </c>
      <c r="AO338" s="100">
        <f>AN338-AM338</f>
        <v>340</v>
      </c>
      <c r="AP338" s="101" t="e">
        <f>durée_année*(YEAR(AN338)-YEAR(AM338))-INDEX(temps,DAY(AM338),MONTH(AM338))+INDEX(temps,DAY(AN338),MONTH(AN338))</f>
        <v>#REF!</v>
      </c>
      <c r="AQ338" s="95"/>
      <c r="AR338" s="96"/>
    </row>
    <row r="339" spans="1:44" s="82" customFormat="1" ht="12" customHeight="1" x14ac:dyDescent="0.2">
      <c r="A339" s="102"/>
      <c r="B339" s="103"/>
      <c r="C339" s="388"/>
      <c r="D339" s="104"/>
      <c r="E339" s="105"/>
      <c r="F339" s="106"/>
      <c r="G339" s="333"/>
      <c r="H339" s="362"/>
      <c r="I339" s="107"/>
      <c r="J339" s="107"/>
      <c r="K339" s="108"/>
      <c r="L339" s="108"/>
      <c r="M339" s="108"/>
      <c r="N339" s="108"/>
      <c r="O339" s="108"/>
      <c r="P339" s="108"/>
      <c r="Q339" s="108"/>
      <c r="R339" s="108"/>
      <c r="S339" s="108"/>
      <c r="T339" s="108"/>
      <c r="U339" s="108"/>
      <c r="V339" s="108"/>
      <c r="W339" s="108"/>
      <c r="X339" s="108"/>
      <c r="Y339" s="108"/>
      <c r="Z339" s="108"/>
      <c r="AA339" s="108"/>
      <c r="AB339" s="108"/>
      <c r="AC339" s="108"/>
      <c r="AD339" s="108"/>
      <c r="AE339" s="108"/>
      <c r="AF339" s="396"/>
      <c r="AG339" s="109" t="s">
        <v>426</v>
      </c>
      <c r="AH339" s="110"/>
      <c r="AI339" s="424"/>
      <c r="AJ339" s="424"/>
      <c r="AK339" s="411"/>
      <c r="AL339" s="111" t="s">
        <v>9</v>
      </c>
      <c r="AM339" s="111"/>
      <c r="AN339" s="112"/>
      <c r="AO339" s="113">
        <f>AN339-AM339</f>
        <v>0</v>
      </c>
      <c r="AP339" s="114"/>
      <c r="AQ339" s="95"/>
      <c r="AR339" s="96"/>
    </row>
    <row r="340" spans="1:44" s="82" customFormat="1" ht="12" customHeight="1" thickBot="1" x14ac:dyDescent="0.25">
      <c r="A340" s="115"/>
      <c r="B340" s="116"/>
      <c r="C340" s="389"/>
      <c r="D340" s="117"/>
      <c r="E340" s="118"/>
      <c r="F340" s="119"/>
      <c r="G340" s="334"/>
      <c r="H340" s="363"/>
      <c r="I340" s="120"/>
      <c r="J340" s="120"/>
      <c r="K340" s="121"/>
      <c r="L340" s="121"/>
      <c r="M340" s="121"/>
      <c r="N340" s="121"/>
      <c r="O340" s="121"/>
      <c r="P340" s="121"/>
      <c r="Q340" s="121"/>
      <c r="R340" s="121"/>
      <c r="S340" s="121"/>
      <c r="T340" s="121"/>
      <c r="U340" s="121"/>
      <c r="V340" s="121"/>
      <c r="W340" s="121"/>
      <c r="X340" s="121"/>
      <c r="Y340" s="121"/>
      <c r="Z340" s="121"/>
      <c r="AA340" s="121"/>
      <c r="AB340" s="121"/>
      <c r="AC340" s="121"/>
      <c r="AD340" s="121"/>
      <c r="AE340" s="121"/>
      <c r="AF340" s="397"/>
      <c r="AG340" s="122" t="s">
        <v>442</v>
      </c>
      <c r="AH340" s="123"/>
      <c r="AI340" s="426"/>
      <c r="AJ340" s="426"/>
      <c r="AK340" s="412"/>
      <c r="AL340" s="124"/>
      <c r="AM340" s="124"/>
      <c r="AN340" s="125"/>
      <c r="AO340" s="126">
        <f>AN340-AM340</f>
        <v>0</v>
      </c>
      <c r="AP340" s="3"/>
      <c r="AQ340" s="127"/>
      <c r="AR340" s="128"/>
    </row>
    <row r="341" spans="1:44" s="82" customFormat="1" ht="12" customHeight="1" x14ac:dyDescent="0.2">
      <c r="A341" s="68" t="s">
        <v>336</v>
      </c>
      <c r="B341" s="69" t="s">
        <v>185</v>
      </c>
      <c r="C341" s="390">
        <v>1651664236575</v>
      </c>
      <c r="D341" s="70">
        <v>624</v>
      </c>
      <c r="E341" s="71">
        <v>71</v>
      </c>
      <c r="F341" s="71">
        <v>33</v>
      </c>
      <c r="G341" s="327">
        <v>1</v>
      </c>
      <c r="H341" s="360"/>
      <c r="I341" s="383" t="e">
        <f>AP342</f>
        <v>#REF!</v>
      </c>
      <c r="J341" s="392">
        <f>SUMPRODUCT(PUISSANCE,K341:AE341)/1000</f>
        <v>8.02</v>
      </c>
      <c r="K341" s="73">
        <v>0</v>
      </c>
      <c r="L341" s="73">
        <v>3</v>
      </c>
      <c r="M341" s="73">
        <v>0</v>
      </c>
      <c r="N341" s="73">
        <v>0</v>
      </c>
      <c r="O341" s="73">
        <v>0</v>
      </c>
      <c r="P341" s="73">
        <v>0</v>
      </c>
      <c r="Q341" s="73">
        <v>0</v>
      </c>
      <c r="R341" s="73">
        <v>0</v>
      </c>
      <c r="S341" s="73">
        <v>0</v>
      </c>
      <c r="T341" s="73"/>
      <c r="U341" s="73">
        <v>0</v>
      </c>
      <c r="V341" s="73">
        <v>0</v>
      </c>
      <c r="W341" s="73">
        <v>0</v>
      </c>
      <c r="X341" s="73">
        <v>0</v>
      </c>
      <c r="Y341" s="73">
        <v>21</v>
      </c>
      <c r="Z341" s="73">
        <v>13</v>
      </c>
      <c r="AA341" s="73">
        <v>0</v>
      </c>
      <c r="AB341" s="73">
        <v>0</v>
      </c>
      <c r="AC341" s="73">
        <v>0</v>
      </c>
      <c r="AD341" s="73">
        <v>0</v>
      </c>
      <c r="AE341" s="73">
        <v>0</v>
      </c>
      <c r="AF341" s="393"/>
      <c r="AG341" s="74" t="s">
        <v>462</v>
      </c>
      <c r="AH341" s="75"/>
      <c r="AI341" s="422"/>
      <c r="AJ341" s="422"/>
      <c r="AK341" s="410"/>
      <c r="AL341" s="76" t="s">
        <v>424</v>
      </c>
      <c r="AM341" s="76">
        <v>9221</v>
      </c>
      <c r="AN341" s="77">
        <v>35455</v>
      </c>
      <c r="AO341" s="78">
        <f>IF(AN341&lt;AM341,100000-AM341+AN341,AN341-AM341)</f>
        <v>26234</v>
      </c>
      <c r="AP341" s="79">
        <f>AO341+AO342</f>
        <v>26234</v>
      </c>
      <c r="AQ341" s="80">
        <f>F341/10*$AQ$4*DAYS360(AM344,AN344)/360</f>
        <v>0</v>
      </c>
      <c r="AR341" s="81" t="e">
        <f>F341/10*AP343*$AR$4</f>
        <v>#REF!</v>
      </c>
    </row>
    <row r="342" spans="1:44" s="82" customFormat="1" ht="12" customHeight="1" x14ac:dyDescent="0.2">
      <c r="A342" s="83"/>
      <c r="B342" s="84" t="s">
        <v>186</v>
      </c>
      <c r="C342" s="387"/>
      <c r="D342" s="85"/>
      <c r="E342" s="86"/>
      <c r="F342" s="87"/>
      <c r="G342" s="332"/>
      <c r="H342" s="361"/>
      <c r="I342" s="88"/>
      <c r="J342" s="88"/>
      <c r="K342" s="89"/>
      <c r="L342" s="89"/>
      <c r="M342" s="89"/>
      <c r="N342" s="89"/>
      <c r="O342" s="89"/>
      <c r="P342" s="89"/>
      <c r="Q342" s="89"/>
      <c r="R342" s="89"/>
      <c r="S342" s="89"/>
      <c r="T342" s="89"/>
      <c r="U342" s="89"/>
      <c r="V342" s="89"/>
      <c r="W342" s="89"/>
      <c r="X342" s="89"/>
      <c r="Y342" s="89"/>
      <c r="Z342" s="89"/>
      <c r="AA342" s="89"/>
      <c r="AB342" s="89"/>
      <c r="AC342" s="89"/>
      <c r="AD342" s="89"/>
      <c r="AE342" s="89"/>
      <c r="AF342" s="394"/>
      <c r="AG342" s="8" t="s">
        <v>463</v>
      </c>
      <c r="AH342" s="90"/>
      <c r="AI342" s="422"/>
      <c r="AJ342" s="422"/>
      <c r="AK342" s="411"/>
      <c r="AL342" s="91" t="s">
        <v>425</v>
      </c>
      <c r="AM342" s="91"/>
      <c r="AN342" s="92"/>
      <c r="AO342" s="186">
        <f>IF(AN342&lt;AM342,100000-AM342+AN342,AN342-AM342)</f>
        <v>0</v>
      </c>
      <c r="AP342" s="94" t="e">
        <f>IF(AP343=0,0,AP341/AP343)</f>
        <v>#REF!</v>
      </c>
      <c r="AQ342" s="95"/>
      <c r="AR342" s="96"/>
    </row>
    <row r="343" spans="1:44" s="82" customFormat="1" ht="12" customHeight="1" x14ac:dyDescent="0.2">
      <c r="A343" s="83"/>
      <c r="B343" s="84" t="s">
        <v>74</v>
      </c>
      <c r="C343" s="387"/>
      <c r="D343" s="85"/>
      <c r="E343" s="86"/>
      <c r="F343" s="87"/>
      <c r="G343" s="332"/>
      <c r="H343" s="361"/>
      <c r="I343" s="88"/>
      <c r="J343" s="88"/>
      <c r="K343" s="97"/>
      <c r="L343" s="97"/>
      <c r="M343" s="97"/>
      <c r="N343" s="97"/>
      <c r="O343" s="97"/>
      <c r="P343" s="97"/>
      <c r="Q343" s="97"/>
      <c r="R343" s="97"/>
      <c r="S343" s="97"/>
      <c r="T343" s="97"/>
      <c r="U343" s="97"/>
      <c r="V343" s="97"/>
      <c r="W343" s="97"/>
      <c r="X343" s="97"/>
      <c r="Y343" s="97"/>
      <c r="Z343" s="97"/>
      <c r="AA343" s="97"/>
      <c r="AB343" s="97"/>
      <c r="AC343" s="97"/>
      <c r="AD343" s="97"/>
      <c r="AE343" s="97"/>
      <c r="AF343" s="395"/>
      <c r="AG343" s="8" t="s">
        <v>464</v>
      </c>
      <c r="AH343" s="90"/>
      <c r="AI343" s="425"/>
      <c r="AJ343" s="425"/>
      <c r="AK343" s="411"/>
      <c r="AL343" s="98" t="s">
        <v>461</v>
      </c>
      <c r="AM343" s="98">
        <v>41668</v>
      </c>
      <c r="AN343" s="99">
        <v>42009</v>
      </c>
      <c r="AO343" s="100">
        <f>AN343-AM343</f>
        <v>341</v>
      </c>
      <c r="AP343" s="101" t="e">
        <f>durée_année*(YEAR(AN343)-YEAR(AM343))-INDEX(temps,DAY(AM343),MONTH(AM343))+INDEX(temps,DAY(AN343),MONTH(AN343))</f>
        <v>#REF!</v>
      </c>
      <c r="AQ343" s="95"/>
      <c r="AR343" s="96"/>
    </row>
    <row r="344" spans="1:44" s="82" customFormat="1" ht="12" customHeight="1" x14ac:dyDescent="0.2">
      <c r="A344" s="102"/>
      <c r="B344" s="103"/>
      <c r="C344" s="388"/>
      <c r="D344" s="104"/>
      <c r="E344" s="105"/>
      <c r="F344" s="106"/>
      <c r="G344" s="333"/>
      <c r="H344" s="362"/>
      <c r="I344" s="107"/>
      <c r="J344" s="107"/>
      <c r="K344" s="108"/>
      <c r="L344" s="108"/>
      <c r="M344" s="108"/>
      <c r="N344" s="108"/>
      <c r="O344" s="108"/>
      <c r="P344" s="108"/>
      <c r="Q344" s="108"/>
      <c r="R344" s="108"/>
      <c r="S344" s="108"/>
      <c r="T344" s="108"/>
      <c r="U344" s="108"/>
      <c r="V344" s="108"/>
      <c r="W344" s="108"/>
      <c r="X344" s="108"/>
      <c r="Y344" s="108"/>
      <c r="Z344" s="108"/>
      <c r="AA344" s="108"/>
      <c r="AB344" s="108"/>
      <c r="AC344" s="108"/>
      <c r="AD344" s="108"/>
      <c r="AE344" s="108"/>
      <c r="AF344" s="396"/>
      <c r="AG344" s="109" t="s">
        <v>426</v>
      </c>
      <c r="AH344" s="110"/>
      <c r="AI344" s="424"/>
      <c r="AJ344" s="424"/>
      <c r="AK344" s="411"/>
      <c r="AL344" s="111" t="s">
        <v>9</v>
      </c>
      <c r="AM344" s="111"/>
      <c r="AN344" s="112"/>
      <c r="AO344" s="113">
        <f>AN344-AM344</f>
        <v>0</v>
      </c>
      <c r="AP344" s="114"/>
      <c r="AQ344" s="95"/>
      <c r="AR344" s="96"/>
    </row>
    <row r="345" spans="1:44" s="82" customFormat="1" ht="12" customHeight="1" thickBot="1" x14ac:dyDescent="0.25">
      <c r="A345" s="115"/>
      <c r="B345" s="116"/>
      <c r="C345" s="389"/>
      <c r="D345" s="117"/>
      <c r="E345" s="118"/>
      <c r="F345" s="119"/>
      <c r="G345" s="334"/>
      <c r="H345" s="363"/>
      <c r="I345" s="120"/>
      <c r="J345" s="120"/>
      <c r="K345" s="121"/>
      <c r="L345" s="121"/>
      <c r="M345" s="121"/>
      <c r="N345" s="121"/>
      <c r="O345" s="121"/>
      <c r="P345" s="121"/>
      <c r="Q345" s="121"/>
      <c r="R345" s="121"/>
      <c r="S345" s="121"/>
      <c r="T345" s="121"/>
      <c r="U345" s="121"/>
      <c r="V345" s="121"/>
      <c r="W345" s="121"/>
      <c r="X345" s="121"/>
      <c r="Y345" s="121"/>
      <c r="Z345" s="121"/>
      <c r="AA345" s="121"/>
      <c r="AB345" s="121"/>
      <c r="AC345" s="121"/>
      <c r="AD345" s="121"/>
      <c r="AE345" s="121"/>
      <c r="AF345" s="397"/>
      <c r="AG345" s="122" t="s">
        <v>442</v>
      </c>
      <c r="AH345" s="123"/>
      <c r="AI345" s="426"/>
      <c r="AJ345" s="426"/>
      <c r="AK345" s="412"/>
      <c r="AL345" s="124"/>
      <c r="AM345" s="124"/>
      <c r="AN345" s="125"/>
      <c r="AO345" s="126">
        <f>AN345-AM345</f>
        <v>0</v>
      </c>
      <c r="AP345" s="3"/>
      <c r="AQ345" s="127"/>
      <c r="AR345" s="128"/>
    </row>
    <row r="346" spans="1:44" s="82" customFormat="1" ht="12" customHeight="1" x14ac:dyDescent="0.2">
      <c r="A346" s="68" t="s">
        <v>361</v>
      </c>
      <c r="B346" s="69" t="s">
        <v>223</v>
      </c>
      <c r="C346" s="390">
        <v>1684804611896</v>
      </c>
      <c r="D346" s="70">
        <v>626</v>
      </c>
      <c r="E346" s="71">
        <v>71</v>
      </c>
      <c r="F346" s="71">
        <v>7</v>
      </c>
      <c r="G346" s="327">
        <v>1</v>
      </c>
      <c r="H346" s="360"/>
      <c r="I346" s="383" t="e">
        <f>AP347</f>
        <v>#REF!</v>
      </c>
      <c r="J346" s="392">
        <f>SUMPRODUCT(PUISSANCE,K346:AE346)/1000</f>
        <v>1.26</v>
      </c>
      <c r="K346" s="73">
        <v>7</v>
      </c>
      <c r="L346" s="73">
        <v>0</v>
      </c>
      <c r="M346" s="73">
        <v>0</v>
      </c>
      <c r="N346" s="73">
        <v>0</v>
      </c>
      <c r="O346" s="73">
        <v>0</v>
      </c>
      <c r="P346" s="73">
        <v>0</v>
      </c>
      <c r="Q346" s="73">
        <v>0</v>
      </c>
      <c r="R346" s="73">
        <v>0</v>
      </c>
      <c r="S346" s="73">
        <v>0</v>
      </c>
      <c r="T346" s="73"/>
      <c r="U346" s="73">
        <v>0</v>
      </c>
      <c r="V346" s="73">
        <v>0</v>
      </c>
      <c r="W346" s="73">
        <v>0</v>
      </c>
      <c r="X346" s="73">
        <v>0</v>
      </c>
      <c r="Y346" s="73">
        <v>0</v>
      </c>
      <c r="Z346" s="73">
        <v>1</v>
      </c>
      <c r="AA346" s="73">
        <v>0</v>
      </c>
      <c r="AB346" s="73">
        <v>0</v>
      </c>
      <c r="AC346" s="73">
        <v>0</v>
      </c>
      <c r="AD346" s="73">
        <v>0</v>
      </c>
      <c r="AE346" s="73">
        <v>0</v>
      </c>
      <c r="AF346" s="393"/>
      <c r="AG346" s="74" t="s">
        <v>462</v>
      </c>
      <c r="AH346" s="75"/>
      <c r="AI346" s="422"/>
      <c r="AJ346" s="422"/>
      <c r="AK346" s="410"/>
      <c r="AL346" s="76" t="s">
        <v>424</v>
      </c>
      <c r="AM346" s="76">
        <v>69745</v>
      </c>
      <c r="AN346" s="77">
        <v>73922</v>
      </c>
      <c r="AO346" s="78">
        <f>IF(AN346&lt;AM346,100000-AM346+AN346,AN346-AM346)</f>
        <v>4177</v>
      </c>
      <c r="AP346" s="79">
        <f>AO346+AO347</f>
        <v>4177</v>
      </c>
      <c r="AQ346" s="80">
        <f>F346/10*$AQ$4*DAYS360(AM349,AN349)/360</f>
        <v>0</v>
      </c>
      <c r="AR346" s="81" t="e">
        <f>F346/10*AP348*$AR$4</f>
        <v>#REF!</v>
      </c>
    </row>
    <row r="347" spans="1:44" s="82" customFormat="1" ht="12" customHeight="1" x14ac:dyDescent="0.2">
      <c r="A347" s="83"/>
      <c r="B347" s="84" t="s">
        <v>104</v>
      </c>
      <c r="C347" s="387"/>
      <c r="D347" s="85"/>
      <c r="E347" s="86"/>
      <c r="F347" s="87"/>
      <c r="G347" s="332"/>
      <c r="H347" s="361"/>
      <c r="I347" s="88"/>
      <c r="J347" s="88"/>
      <c r="K347" s="89"/>
      <c r="L347" s="89"/>
      <c r="M347" s="89"/>
      <c r="N347" s="89"/>
      <c r="O347" s="89"/>
      <c r="P347" s="89"/>
      <c r="Q347" s="89"/>
      <c r="R347" s="89"/>
      <c r="S347" s="89"/>
      <c r="T347" s="89"/>
      <c r="U347" s="89"/>
      <c r="V347" s="89"/>
      <c r="W347" s="89"/>
      <c r="X347" s="89"/>
      <c r="Y347" s="89"/>
      <c r="Z347" s="89"/>
      <c r="AA347" s="89"/>
      <c r="AB347" s="89"/>
      <c r="AC347" s="89"/>
      <c r="AD347" s="89"/>
      <c r="AE347" s="89"/>
      <c r="AF347" s="394"/>
      <c r="AG347" s="8" t="s">
        <v>463</v>
      </c>
      <c r="AH347" s="90"/>
      <c r="AI347" s="422"/>
      <c r="AJ347" s="422"/>
      <c r="AK347" s="411"/>
      <c r="AL347" s="91" t="s">
        <v>425</v>
      </c>
      <c r="AM347" s="91"/>
      <c r="AN347" s="92"/>
      <c r="AO347" s="186">
        <f>IF(AN347&lt;AM347,100000-AM347+AN347,AN347-AM347)</f>
        <v>0</v>
      </c>
      <c r="AP347" s="94" t="e">
        <f>IF(AP348=0,0,AP346/AP348)</f>
        <v>#REF!</v>
      </c>
      <c r="AQ347" s="95"/>
      <c r="AR347" s="96"/>
    </row>
    <row r="348" spans="1:44" s="82" customFormat="1" ht="12" customHeight="1" x14ac:dyDescent="0.2">
      <c r="A348" s="83"/>
      <c r="B348" s="84" t="s">
        <v>105</v>
      </c>
      <c r="C348" s="387"/>
      <c r="D348" s="85"/>
      <c r="E348" s="86"/>
      <c r="F348" s="87"/>
      <c r="G348" s="332"/>
      <c r="H348" s="361"/>
      <c r="I348" s="88"/>
      <c r="J348" s="88"/>
      <c r="K348" s="97"/>
      <c r="L348" s="97"/>
      <c r="M348" s="97"/>
      <c r="N348" s="97"/>
      <c r="O348" s="97"/>
      <c r="P348" s="97"/>
      <c r="Q348" s="97"/>
      <c r="R348" s="97"/>
      <c r="S348" s="97"/>
      <c r="T348" s="97"/>
      <c r="U348" s="97"/>
      <c r="V348" s="97"/>
      <c r="W348" s="97"/>
      <c r="X348" s="97"/>
      <c r="Y348" s="97"/>
      <c r="Z348" s="97"/>
      <c r="AA348" s="97"/>
      <c r="AB348" s="97"/>
      <c r="AC348" s="97"/>
      <c r="AD348" s="97"/>
      <c r="AE348" s="97"/>
      <c r="AF348" s="395"/>
      <c r="AG348" s="8" t="s">
        <v>464</v>
      </c>
      <c r="AH348" s="90"/>
      <c r="AI348" s="425"/>
      <c r="AJ348" s="425"/>
      <c r="AK348" s="411"/>
      <c r="AL348" s="98" t="s">
        <v>461</v>
      </c>
      <c r="AM348" s="98">
        <v>41648</v>
      </c>
      <c r="AN348" s="99">
        <v>42009</v>
      </c>
      <c r="AO348" s="100">
        <f>AN348-AM348</f>
        <v>361</v>
      </c>
      <c r="AP348" s="101" t="e">
        <f>durée_année*(YEAR(AN348)-YEAR(AM348))-INDEX(temps,DAY(AM348),MONTH(AM348))+INDEX(temps,DAY(AN348),MONTH(AN348))</f>
        <v>#REF!</v>
      </c>
      <c r="AQ348" s="95"/>
      <c r="AR348" s="96"/>
    </row>
    <row r="349" spans="1:44" s="82" customFormat="1" ht="12" customHeight="1" x14ac:dyDescent="0.2">
      <c r="A349" s="102"/>
      <c r="B349" s="103"/>
      <c r="C349" s="388"/>
      <c r="D349" s="104"/>
      <c r="E349" s="105"/>
      <c r="F349" s="106"/>
      <c r="G349" s="333"/>
      <c r="H349" s="362"/>
      <c r="I349" s="107"/>
      <c r="J349" s="107"/>
      <c r="K349" s="108"/>
      <c r="L349" s="108"/>
      <c r="M349" s="108"/>
      <c r="N349" s="108"/>
      <c r="O349" s="108"/>
      <c r="P349" s="108"/>
      <c r="Q349" s="108"/>
      <c r="R349" s="108"/>
      <c r="S349" s="108"/>
      <c r="T349" s="108"/>
      <c r="U349" s="108"/>
      <c r="V349" s="108"/>
      <c r="W349" s="108"/>
      <c r="X349" s="108"/>
      <c r="Y349" s="108"/>
      <c r="Z349" s="108"/>
      <c r="AA349" s="108"/>
      <c r="AB349" s="108"/>
      <c r="AC349" s="108"/>
      <c r="AD349" s="108"/>
      <c r="AE349" s="108"/>
      <c r="AF349" s="396"/>
      <c r="AG349" s="109" t="s">
        <v>426</v>
      </c>
      <c r="AH349" s="110"/>
      <c r="AI349" s="424"/>
      <c r="AJ349" s="424"/>
      <c r="AK349" s="411"/>
      <c r="AL349" s="111" t="s">
        <v>9</v>
      </c>
      <c r="AM349" s="111"/>
      <c r="AN349" s="112"/>
      <c r="AO349" s="113">
        <f>AN349-AM349</f>
        <v>0</v>
      </c>
      <c r="AP349" s="114"/>
      <c r="AQ349" s="95"/>
      <c r="AR349" s="96"/>
    </row>
    <row r="350" spans="1:44" s="82" customFormat="1" ht="12" customHeight="1" thickBot="1" x14ac:dyDescent="0.25">
      <c r="A350" s="115"/>
      <c r="B350" s="116"/>
      <c r="C350" s="389"/>
      <c r="D350" s="117"/>
      <c r="E350" s="118"/>
      <c r="F350" s="119"/>
      <c r="G350" s="334"/>
      <c r="H350" s="363"/>
      <c r="I350" s="120"/>
      <c r="J350" s="120"/>
      <c r="K350" s="121"/>
      <c r="L350" s="121"/>
      <c r="M350" s="121"/>
      <c r="N350" s="121"/>
      <c r="O350" s="121"/>
      <c r="P350" s="121"/>
      <c r="Q350" s="121"/>
      <c r="R350" s="121"/>
      <c r="S350" s="121"/>
      <c r="T350" s="121"/>
      <c r="U350" s="121"/>
      <c r="V350" s="121"/>
      <c r="W350" s="121"/>
      <c r="X350" s="121"/>
      <c r="Y350" s="121"/>
      <c r="Z350" s="121"/>
      <c r="AA350" s="121"/>
      <c r="AB350" s="121"/>
      <c r="AC350" s="121"/>
      <c r="AD350" s="121"/>
      <c r="AE350" s="121"/>
      <c r="AF350" s="397"/>
      <c r="AG350" s="122" t="s">
        <v>442</v>
      </c>
      <c r="AH350" s="123"/>
      <c r="AI350" s="426"/>
      <c r="AJ350" s="426"/>
      <c r="AK350" s="411"/>
      <c r="AL350" s="124"/>
      <c r="AM350" s="124"/>
      <c r="AN350" s="125"/>
      <c r="AO350" s="113">
        <f>AN350-AM350</f>
        <v>0</v>
      </c>
      <c r="AP350" s="101"/>
      <c r="AQ350" s="127"/>
      <c r="AR350" s="128"/>
    </row>
    <row r="351" spans="1:44" s="82" customFormat="1" ht="12" customHeight="1" x14ac:dyDescent="0.2">
      <c r="A351" s="68" t="s">
        <v>418</v>
      </c>
      <c r="B351" s="69" t="s">
        <v>478</v>
      </c>
      <c r="C351" s="390">
        <v>1600723566105</v>
      </c>
      <c r="D351" s="70">
        <v>629</v>
      </c>
      <c r="E351" s="71">
        <v>71</v>
      </c>
      <c r="F351" s="71">
        <v>35</v>
      </c>
      <c r="G351" s="327">
        <v>1</v>
      </c>
      <c r="H351" s="360"/>
      <c r="I351" s="383" t="e">
        <f>AP352</f>
        <v>#REF!</v>
      </c>
      <c r="J351" s="392">
        <f>SUMPRODUCT(PUISSANCE,K351:AE351)/1000</f>
        <v>5.8140000000000001</v>
      </c>
      <c r="K351" s="73">
        <v>0</v>
      </c>
      <c r="L351" s="73">
        <v>0</v>
      </c>
      <c r="M351" s="73">
        <v>0</v>
      </c>
      <c r="N351" s="73">
        <v>0</v>
      </c>
      <c r="O351" s="73">
        <v>0</v>
      </c>
      <c r="P351" s="73">
        <v>0</v>
      </c>
      <c r="Q351" s="73">
        <v>14</v>
      </c>
      <c r="R351" s="73">
        <v>0</v>
      </c>
      <c r="S351" s="73">
        <v>0</v>
      </c>
      <c r="T351" s="73"/>
      <c r="U351" s="73">
        <v>0</v>
      </c>
      <c r="V351" s="73">
        <v>0</v>
      </c>
      <c r="W351" s="73">
        <v>0</v>
      </c>
      <c r="X351" s="73">
        <v>37</v>
      </c>
      <c r="Y351" s="73">
        <v>0</v>
      </c>
      <c r="Z351" s="73">
        <v>0</v>
      </c>
      <c r="AA351" s="73">
        <v>0</v>
      </c>
      <c r="AB351" s="73">
        <v>0</v>
      </c>
      <c r="AC351" s="73">
        <v>0</v>
      </c>
      <c r="AD351" s="73">
        <v>0</v>
      </c>
      <c r="AE351" s="73">
        <v>0</v>
      </c>
      <c r="AF351" s="393"/>
      <c r="AG351" s="74" t="s">
        <v>462</v>
      </c>
      <c r="AH351" s="75"/>
      <c r="AI351" s="422"/>
      <c r="AJ351" s="422"/>
      <c r="AK351" s="410"/>
      <c r="AL351" s="76" t="s">
        <v>424</v>
      </c>
      <c r="AM351" s="76">
        <v>65361</v>
      </c>
      <c r="AN351" s="77">
        <v>88631</v>
      </c>
      <c r="AO351" s="78">
        <f>IF(AN351&lt;AM351,100000-AM351+AN351,AN351-AM351)</f>
        <v>23270</v>
      </c>
      <c r="AP351" s="79">
        <f>AO351+AO352</f>
        <v>23270</v>
      </c>
      <c r="AQ351" s="80">
        <f>F351/10*$AQ$4*DAYS360(AM354,AN354)/360</f>
        <v>0</v>
      </c>
      <c r="AR351" s="81" t="e">
        <f>F351/10*AP353*$AR$4</f>
        <v>#REF!</v>
      </c>
    </row>
    <row r="352" spans="1:44" s="82" customFormat="1" ht="12" customHeight="1" x14ac:dyDescent="0.2">
      <c r="A352" s="83"/>
      <c r="B352" s="84" t="s">
        <v>450</v>
      </c>
      <c r="C352" s="387"/>
      <c r="D352" s="85"/>
      <c r="E352" s="86"/>
      <c r="F352" s="87"/>
      <c r="G352" s="332"/>
      <c r="H352" s="361"/>
      <c r="I352" s="88"/>
      <c r="J352" s="88"/>
      <c r="K352" s="89"/>
      <c r="L352" s="89"/>
      <c r="M352" s="89"/>
      <c r="N352" s="89"/>
      <c r="O352" s="89"/>
      <c r="P352" s="89"/>
      <c r="Q352" s="89"/>
      <c r="R352" s="89"/>
      <c r="S352" s="89"/>
      <c r="T352" s="89"/>
      <c r="U352" s="89"/>
      <c r="V352" s="89"/>
      <c r="W352" s="89"/>
      <c r="X352" s="89"/>
      <c r="Y352" s="89"/>
      <c r="Z352" s="89"/>
      <c r="AA352" s="89"/>
      <c r="AB352" s="89"/>
      <c r="AC352" s="89"/>
      <c r="AD352" s="89"/>
      <c r="AE352" s="89"/>
      <c r="AF352" s="394"/>
      <c r="AG352" s="8" t="s">
        <v>463</v>
      </c>
      <c r="AH352" s="90"/>
      <c r="AI352" s="422"/>
      <c r="AJ352" s="422"/>
      <c r="AK352" s="411"/>
      <c r="AL352" s="91" t="s">
        <v>425</v>
      </c>
      <c r="AM352" s="91"/>
      <c r="AN352" s="92"/>
      <c r="AO352" s="186">
        <f>IF(AN352&lt;AM352,100000-AM352+AN352,AN352-AM352)</f>
        <v>0</v>
      </c>
      <c r="AP352" s="94" t="e">
        <f>IF(AP353=0,0,AP351/AP353)</f>
        <v>#REF!</v>
      </c>
      <c r="AQ352" s="95"/>
      <c r="AR352" s="96"/>
    </row>
    <row r="353" spans="1:44" s="82" customFormat="1" ht="12" customHeight="1" x14ac:dyDescent="0.2">
      <c r="A353" s="83"/>
      <c r="B353" s="84" t="s">
        <v>32</v>
      </c>
      <c r="C353" s="387"/>
      <c r="D353" s="85"/>
      <c r="E353" s="86"/>
      <c r="F353" s="87"/>
      <c r="G353" s="332"/>
      <c r="H353" s="361"/>
      <c r="I353" s="88"/>
      <c r="J353" s="88"/>
      <c r="K353" s="97"/>
      <c r="L353" s="97"/>
      <c r="M353" s="97"/>
      <c r="N353" s="97"/>
      <c r="O353" s="97"/>
      <c r="P353" s="97"/>
      <c r="Q353" s="97"/>
      <c r="R353" s="97"/>
      <c r="S353" s="97"/>
      <c r="T353" s="97"/>
      <c r="U353" s="97"/>
      <c r="V353" s="97"/>
      <c r="W353" s="97"/>
      <c r="X353" s="97"/>
      <c r="Y353" s="97"/>
      <c r="Z353" s="97"/>
      <c r="AA353" s="97"/>
      <c r="AB353" s="97"/>
      <c r="AC353" s="97"/>
      <c r="AD353" s="97"/>
      <c r="AE353" s="97"/>
      <c r="AF353" s="395"/>
      <c r="AG353" s="8" t="s">
        <v>464</v>
      </c>
      <c r="AH353" s="90"/>
      <c r="AI353" s="425"/>
      <c r="AJ353" s="425"/>
      <c r="AK353" s="411"/>
      <c r="AL353" s="98" t="s">
        <v>461</v>
      </c>
      <c r="AM353" s="98">
        <v>41647</v>
      </c>
      <c r="AN353" s="99">
        <v>42010</v>
      </c>
      <c r="AO353" s="100">
        <f>AN353-AM353</f>
        <v>363</v>
      </c>
      <c r="AP353" s="101" t="e">
        <f>durée_année*(YEAR(AN353)-YEAR(AM353))-INDEX(temps,DAY(AM353),MONTH(AM353))+INDEX(temps,DAY(AN353),MONTH(AN353))</f>
        <v>#REF!</v>
      </c>
      <c r="AQ353" s="95"/>
      <c r="AR353" s="96"/>
    </row>
    <row r="354" spans="1:44" s="82" customFormat="1" ht="12" customHeight="1" x14ac:dyDescent="0.2">
      <c r="A354" s="102"/>
      <c r="B354" s="103"/>
      <c r="C354" s="388"/>
      <c r="D354" s="104"/>
      <c r="E354" s="105"/>
      <c r="F354" s="106"/>
      <c r="G354" s="333"/>
      <c r="H354" s="362"/>
      <c r="I354" s="107"/>
      <c r="J354" s="107"/>
      <c r="K354" s="108"/>
      <c r="L354" s="108"/>
      <c r="M354" s="108"/>
      <c r="N354" s="108"/>
      <c r="O354" s="108"/>
      <c r="P354" s="108"/>
      <c r="Q354" s="108"/>
      <c r="R354" s="108"/>
      <c r="S354" s="108"/>
      <c r="T354" s="108"/>
      <c r="U354" s="108"/>
      <c r="V354" s="108"/>
      <c r="W354" s="108"/>
      <c r="X354" s="108"/>
      <c r="Y354" s="108"/>
      <c r="Z354" s="108"/>
      <c r="AA354" s="108"/>
      <c r="AB354" s="108"/>
      <c r="AC354" s="108"/>
      <c r="AD354" s="108"/>
      <c r="AE354" s="108"/>
      <c r="AF354" s="396"/>
      <c r="AG354" s="109" t="s">
        <v>426</v>
      </c>
      <c r="AH354" s="110"/>
      <c r="AI354" s="424"/>
      <c r="AJ354" s="424"/>
      <c r="AK354" s="411"/>
      <c r="AL354" s="111" t="s">
        <v>9</v>
      </c>
      <c r="AM354" s="111"/>
      <c r="AN354" s="112"/>
      <c r="AO354" s="113">
        <f>AN354-AM354</f>
        <v>0</v>
      </c>
      <c r="AP354" s="114"/>
      <c r="AQ354" s="95"/>
      <c r="AR354" s="96"/>
    </row>
    <row r="355" spans="1:44" s="82" customFormat="1" ht="12" customHeight="1" thickBot="1" x14ac:dyDescent="0.25">
      <c r="A355" s="115"/>
      <c r="B355" s="116"/>
      <c r="C355" s="389"/>
      <c r="D355" s="117"/>
      <c r="E355" s="118"/>
      <c r="F355" s="119"/>
      <c r="G355" s="334"/>
      <c r="H355" s="363"/>
      <c r="I355" s="120"/>
      <c r="J355" s="120"/>
      <c r="K355" s="121"/>
      <c r="L355" s="121"/>
      <c r="M355" s="121"/>
      <c r="N355" s="121"/>
      <c r="O355" s="121"/>
      <c r="P355" s="121"/>
      <c r="Q355" s="121"/>
      <c r="R355" s="121"/>
      <c r="S355" s="121"/>
      <c r="T355" s="121"/>
      <c r="U355" s="121"/>
      <c r="V355" s="121"/>
      <c r="W355" s="121"/>
      <c r="X355" s="121"/>
      <c r="Y355" s="121"/>
      <c r="Z355" s="121"/>
      <c r="AA355" s="121"/>
      <c r="AB355" s="121"/>
      <c r="AC355" s="121"/>
      <c r="AD355" s="121"/>
      <c r="AE355" s="121"/>
      <c r="AF355" s="397"/>
      <c r="AG355" s="122" t="s">
        <v>442</v>
      </c>
      <c r="AH355" s="123"/>
      <c r="AI355" s="426"/>
      <c r="AJ355" s="426"/>
      <c r="AK355" s="412"/>
      <c r="AL355" s="124"/>
      <c r="AM355" s="124"/>
      <c r="AN355" s="125"/>
      <c r="AO355" s="126">
        <f>AN355-AM355</f>
        <v>0</v>
      </c>
      <c r="AP355" s="3"/>
      <c r="AQ355" s="127"/>
      <c r="AR355" s="128"/>
    </row>
    <row r="356" spans="1:44" s="82" customFormat="1" ht="12" customHeight="1" x14ac:dyDescent="0.2">
      <c r="A356" s="68" t="s">
        <v>382</v>
      </c>
      <c r="B356" s="69" t="s">
        <v>278</v>
      </c>
      <c r="C356" s="390">
        <v>1696237285444</v>
      </c>
      <c r="D356" s="70">
        <v>636</v>
      </c>
      <c r="E356" s="71">
        <v>71</v>
      </c>
      <c r="F356" s="71">
        <v>78</v>
      </c>
      <c r="G356" s="327">
        <v>1</v>
      </c>
      <c r="H356" s="360"/>
      <c r="I356" s="383" t="e">
        <f>AP357</f>
        <v>#REF!</v>
      </c>
      <c r="J356" s="392">
        <f>SUMPRODUCT(PUISSANCE,K356:AE356)/1000</f>
        <v>12.263</v>
      </c>
      <c r="K356" s="73">
        <v>34</v>
      </c>
      <c r="L356" s="73">
        <v>0</v>
      </c>
      <c r="M356" s="73">
        <v>0</v>
      </c>
      <c r="N356" s="73">
        <v>0</v>
      </c>
      <c r="O356" s="73">
        <v>0</v>
      </c>
      <c r="P356" s="73">
        <v>0</v>
      </c>
      <c r="Q356" s="73">
        <v>0</v>
      </c>
      <c r="R356" s="73">
        <v>0</v>
      </c>
      <c r="S356" s="73">
        <v>1</v>
      </c>
      <c r="T356" s="73"/>
      <c r="U356" s="73">
        <v>0</v>
      </c>
      <c r="V356" s="73">
        <v>0</v>
      </c>
      <c r="W356" s="73">
        <v>0</v>
      </c>
      <c r="X356" s="73">
        <v>28</v>
      </c>
      <c r="Y356" s="73">
        <v>18</v>
      </c>
      <c r="Z356" s="73">
        <v>2</v>
      </c>
      <c r="AA356" s="73">
        <v>0</v>
      </c>
      <c r="AB356" s="73">
        <v>0</v>
      </c>
      <c r="AC356" s="73">
        <v>2</v>
      </c>
      <c r="AD356" s="73">
        <v>2</v>
      </c>
      <c r="AE356" s="73">
        <v>4</v>
      </c>
      <c r="AF356" s="393"/>
      <c r="AG356" s="74" t="s">
        <v>462</v>
      </c>
      <c r="AH356" s="75"/>
      <c r="AI356" s="422"/>
      <c r="AJ356" s="422"/>
      <c r="AK356" s="410"/>
      <c r="AL356" s="76" t="s">
        <v>424</v>
      </c>
      <c r="AM356" s="76">
        <v>13847</v>
      </c>
      <c r="AN356" s="77">
        <v>56113</v>
      </c>
      <c r="AO356" s="78">
        <f>IF(AN356&lt;AM356,100000-AM356+AN356,AN356-AM356)</f>
        <v>42266</v>
      </c>
      <c r="AP356" s="79">
        <f>AO356+AO357</f>
        <v>42266</v>
      </c>
      <c r="AQ356" s="80">
        <f>F356/10*$AQ$4*DAYS360(AM359,AN359)/360</f>
        <v>0</v>
      </c>
      <c r="AR356" s="81" t="e">
        <f>F356/10*AP358*$AR$4</f>
        <v>#REF!</v>
      </c>
    </row>
    <row r="357" spans="1:44" s="82" customFormat="1" ht="12" customHeight="1" x14ac:dyDescent="0.2">
      <c r="A357" s="83"/>
      <c r="B357" s="84" t="s">
        <v>126</v>
      </c>
      <c r="C357" s="387"/>
      <c r="D357" s="85"/>
      <c r="E357" s="86"/>
      <c r="F357" s="87"/>
      <c r="G357" s="332"/>
      <c r="H357" s="361"/>
      <c r="I357" s="88"/>
      <c r="J357" s="88"/>
      <c r="K357" s="89"/>
      <c r="L357" s="89"/>
      <c r="M357" s="89"/>
      <c r="N357" s="89"/>
      <c r="O357" s="89"/>
      <c r="P357" s="89"/>
      <c r="Q357" s="89"/>
      <c r="R357" s="89"/>
      <c r="S357" s="89"/>
      <c r="T357" s="89"/>
      <c r="U357" s="89"/>
      <c r="V357" s="89"/>
      <c r="W357" s="89"/>
      <c r="X357" s="89"/>
      <c r="Y357" s="89"/>
      <c r="Z357" s="89"/>
      <c r="AA357" s="89"/>
      <c r="AB357" s="89"/>
      <c r="AC357" s="89"/>
      <c r="AD357" s="89"/>
      <c r="AE357" s="89"/>
      <c r="AF357" s="394"/>
      <c r="AG357" s="8" t="s">
        <v>463</v>
      </c>
      <c r="AH357" s="90"/>
      <c r="AI357" s="422"/>
      <c r="AJ357" s="422"/>
      <c r="AK357" s="411"/>
      <c r="AL357" s="91" t="s">
        <v>425</v>
      </c>
      <c r="AM357" s="91"/>
      <c r="AN357" s="92"/>
      <c r="AO357" s="186">
        <f>IF(AN357&lt;AM357,100000-AM357+AN357,AN357-AM357)</f>
        <v>0</v>
      </c>
      <c r="AP357" s="94" t="e">
        <f>IF(AP358=0,0,AP356/AP358)</f>
        <v>#REF!</v>
      </c>
      <c r="AQ357" s="95"/>
      <c r="AR357" s="96"/>
    </row>
    <row r="358" spans="1:44" s="82" customFormat="1" ht="12" customHeight="1" x14ac:dyDescent="0.2">
      <c r="A358" s="83"/>
      <c r="B358" s="84" t="s">
        <v>127</v>
      </c>
      <c r="C358" s="387"/>
      <c r="D358" s="85"/>
      <c r="E358" s="86"/>
      <c r="F358" s="87"/>
      <c r="G358" s="332"/>
      <c r="H358" s="361"/>
      <c r="I358" s="88"/>
      <c r="J358" s="88"/>
      <c r="K358" s="97"/>
      <c r="L358" s="97"/>
      <c r="M358" s="97"/>
      <c r="N358" s="97"/>
      <c r="O358" s="97"/>
      <c r="P358" s="97"/>
      <c r="Q358" s="97"/>
      <c r="R358" s="97"/>
      <c r="S358" s="97"/>
      <c r="T358" s="97"/>
      <c r="U358" s="97"/>
      <c r="V358" s="97"/>
      <c r="W358" s="97"/>
      <c r="X358" s="97"/>
      <c r="Y358" s="97"/>
      <c r="Z358" s="97"/>
      <c r="AA358" s="97"/>
      <c r="AB358" s="97"/>
      <c r="AC358" s="97"/>
      <c r="AD358" s="97"/>
      <c r="AE358" s="97"/>
      <c r="AF358" s="395"/>
      <c r="AG358" s="8" t="s">
        <v>464</v>
      </c>
      <c r="AH358" s="90"/>
      <c r="AI358" s="425"/>
      <c r="AJ358" s="425"/>
      <c r="AK358" s="411"/>
      <c r="AL358" s="98" t="s">
        <v>461</v>
      </c>
      <c r="AM358" s="98">
        <v>41669</v>
      </c>
      <c r="AN358" s="99">
        <v>42009</v>
      </c>
      <c r="AO358" s="100">
        <f>AN358-AM358</f>
        <v>340</v>
      </c>
      <c r="AP358" s="101" t="e">
        <f>durée_année*(YEAR(AN358)-YEAR(AM358))-INDEX(temps,DAY(AM358),MONTH(AM358))+INDEX(temps,DAY(AN358),MONTH(AN358))</f>
        <v>#REF!</v>
      </c>
      <c r="AQ358" s="95"/>
      <c r="AR358" s="96"/>
    </row>
    <row r="359" spans="1:44" s="82" customFormat="1" ht="12" customHeight="1" x14ac:dyDescent="0.2">
      <c r="A359" s="102"/>
      <c r="B359" s="103"/>
      <c r="C359" s="388"/>
      <c r="D359" s="104"/>
      <c r="E359" s="105"/>
      <c r="F359" s="106"/>
      <c r="G359" s="333"/>
      <c r="H359" s="362"/>
      <c r="I359" s="107"/>
      <c r="J359" s="107"/>
      <c r="K359" s="108"/>
      <c r="L359" s="108"/>
      <c r="M359" s="108"/>
      <c r="N359" s="108"/>
      <c r="O359" s="108"/>
      <c r="P359" s="108"/>
      <c r="Q359" s="108"/>
      <c r="R359" s="108"/>
      <c r="S359" s="108"/>
      <c r="T359" s="108"/>
      <c r="U359" s="108"/>
      <c r="V359" s="108"/>
      <c r="W359" s="108"/>
      <c r="X359" s="108"/>
      <c r="Y359" s="108"/>
      <c r="Z359" s="108"/>
      <c r="AA359" s="108"/>
      <c r="AB359" s="108"/>
      <c r="AC359" s="108"/>
      <c r="AD359" s="108"/>
      <c r="AE359" s="108"/>
      <c r="AF359" s="396"/>
      <c r="AG359" s="109" t="s">
        <v>426</v>
      </c>
      <c r="AH359" s="110"/>
      <c r="AI359" s="424"/>
      <c r="AJ359" s="424"/>
      <c r="AK359" s="411"/>
      <c r="AL359" s="111" t="s">
        <v>9</v>
      </c>
      <c r="AM359" s="111"/>
      <c r="AN359" s="112"/>
      <c r="AO359" s="113">
        <f>AN359-AM359</f>
        <v>0</v>
      </c>
      <c r="AP359" s="114"/>
      <c r="AQ359" s="95"/>
      <c r="AR359" s="96"/>
    </row>
    <row r="360" spans="1:44" s="82" customFormat="1" ht="12" customHeight="1" thickBot="1" x14ac:dyDescent="0.25">
      <c r="A360" s="115"/>
      <c r="B360" s="116"/>
      <c r="C360" s="389"/>
      <c r="D360" s="117"/>
      <c r="E360" s="118"/>
      <c r="F360" s="119"/>
      <c r="G360" s="334"/>
      <c r="H360" s="363"/>
      <c r="I360" s="120"/>
      <c r="J360" s="120"/>
      <c r="K360" s="121"/>
      <c r="L360" s="121"/>
      <c r="M360" s="121"/>
      <c r="N360" s="121"/>
      <c r="O360" s="121"/>
      <c r="P360" s="121"/>
      <c r="Q360" s="121"/>
      <c r="R360" s="121"/>
      <c r="S360" s="121"/>
      <c r="T360" s="121"/>
      <c r="U360" s="121"/>
      <c r="V360" s="121"/>
      <c r="W360" s="121"/>
      <c r="X360" s="121"/>
      <c r="Y360" s="121"/>
      <c r="Z360" s="121"/>
      <c r="AA360" s="121"/>
      <c r="AB360" s="121"/>
      <c r="AC360" s="121"/>
      <c r="AD360" s="121"/>
      <c r="AE360" s="121"/>
      <c r="AF360" s="397"/>
      <c r="AG360" s="122" t="s">
        <v>442</v>
      </c>
      <c r="AH360" s="123"/>
      <c r="AI360" s="426"/>
      <c r="AJ360" s="426"/>
      <c r="AK360" s="412"/>
      <c r="AL360" s="124"/>
      <c r="AM360" s="124"/>
      <c r="AN360" s="125"/>
      <c r="AO360" s="126">
        <f>AN360-AM360</f>
        <v>0</v>
      </c>
      <c r="AP360" s="3"/>
      <c r="AQ360" s="127"/>
      <c r="AR360" s="128"/>
    </row>
    <row r="361" spans="1:44" s="82" customFormat="1" ht="12" customHeight="1" thickBot="1" x14ac:dyDescent="0.25">
      <c r="A361" s="68" t="s">
        <v>403</v>
      </c>
      <c r="B361" s="69" t="s">
        <v>296</v>
      </c>
      <c r="C361" s="390">
        <v>1609117217630</v>
      </c>
      <c r="D361" s="147">
        <v>642</v>
      </c>
      <c r="E361" s="187">
        <v>77</v>
      </c>
      <c r="F361" s="149">
        <v>120</v>
      </c>
      <c r="G361" s="327">
        <v>1</v>
      </c>
      <c r="H361" s="360"/>
      <c r="I361" s="383" t="e">
        <f>AP362</f>
        <v>#REF!</v>
      </c>
      <c r="J361" s="392">
        <f>SUMPRODUCT(PUISSANCE,K361:AE361)/1000</f>
        <v>13.01</v>
      </c>
      <c r="K361" s="73">
        <v>0</v>
      </c>
      <c r="L361" s="73">
        <v>0</v>
      </c>
      <c r="M361" s="73">
        <v>0</v>
      </c>
      <c r="N361" s="73">
        <v>0</v>
      </c>
      <c r="O361" s="73">
        <v>0</v>
      </c>
      <c r="P361" s="73">
        <v>0</v>
      </c>
      <c r="Q361" s="73">
        <v>50</v>
      </c>
      <c r="R361" s="73">
        <v>0</v>
      </c>
      <c r="S361" s="73">
        <v>0</v>
      </c>
      <c r="T361" s="73"/>
      <c r="U361" s="73">
        <v>86</v>
      </c>
      <c r="V361" s="73">
        <v>0</v>
      </c>
      <c r="W361" s="73">
        <v>0</v>
      </c>
      <c r="X361" s="73">
        <v>0</v>
      </c>
      <c r="Y361" s="73">
        <v>0</v>
      </c>
      <c r="Z361" s="73">
        <v>0</v>
      </c>
      <c r="AA361" s="73">
        <v>0</v>
      </c>
      <c r="AB361" s="73">
        <v>0</v>
      </c>
      <c r="AC361" s="73">
        <v>0</v>
      </c>
      <c r="AD361" s="73">
        <v>0</v>
      </c>
      <c r="AE361" s="73">
        <v>0</v>
      </c>
      <c r="AF361" s="393"/>
      <c r="AG361" s="74" t="s">
        <v>462</v>
      </c>
      <c r="AH361" s="75"/>
      <c r="AI361" s="422"/>
      <c r="AJ361" s="422"/>
      <c r="AK361" s="410"/>
      <c r="AL361" s="77" t="s">
        <v>424</v>
      </c>
      <c r="AM361" s="76">
        <v>70726</v>
      </c>
      <c r="AN361" s="77">
        <v>76210</v>
      </c>
      <c r="AO361" s="152">
        <f>IF(AN361&lt;AM361,100000-AM361+AN361,AN361-AM361)</f>
        <v>5484</v>
      </c>
      <c r="AP361" s="79">
        <f>AO361+AO362</f>
        <v>5484</v>
      </c>
      <c r="AQ361" s="80">
        <f>F361/10*$AQ$4*DAYS360(AM364,AN364)/360</f>
        <v>0</v>
      </c>
      <c r="AR361" s="81" t="e">
        <f>F361/10*AP363*$AR$4</f>
        <v>#REF!</v>
      </c>
    </row>
    <row r="362" spans="1:44" s="21" customFormat="1" ht="12" customHeight="1" x14ac:dyDescent="0.2">
      <c r="A362" s="83"/>
      <c r="B362" s="84" t="s">
        <v>452</v>
      </c>
      <c r="C362" s="387"/>
      <c r="D362" s="153"/>
      <c r="E362" s="188"/>
      <c r="F362" s="155"/>
      <c r="G362" s="325"/>
      <c r="H362" s="364"/>
      <c r="I362" s="88"/>
      <c r="J362" s="392">
        <f>SUMPRODUCT(PUISSANCE,K362:AE362)/1000</f>
        <v>0</v>
      </c>
      <c r="K362" s="89"/>
      <c r="L362" s="89"/>
      <c r="M362" s="89"/>
      <c r="N362" s="89"/>
      <c r="O362" s="89"/>
      <c r="P362" s="89"/>
      <c r="Q362" s="89"/>
      <c r="R362" s="89"/>
      <c r="S362" s="89"/>
      <c r="T362" s="89"/>
      <c r="U362" s="89"/>
      <c r="V362" s="89"/>
      <c r="W362" s="89"/>
      <c r="X362" s="89"/>
      <c r="Y362" s="89"/>
      <c r="Z362" s="89"/>
      <c r="AA362" s="89"/>
      <c r="AB362" s="89"/>
      <c r="AC362" s="89"/>
      <c r="AD362" s="89"/>
      <c r="AE362" s="89"/>
      <c r="AF362" s="394"/>
      <c r="AG362" s="8" t="s">
        <v>463</v>
      </c>
      <c r="AH362" s="90"/>
      <c r="AI362" s="422"/>
      <c r="AJ362" s="422"/>
      <c r="AK362" s="411"/>
      <c r="AL362" s="92" t="s">
        <v>425</v>
      </c>
      <c r="AM362" s="91"/>
      <c r="AN362" s="92"/>
      <c r="AO362" s="100">
        <f>AN362-AM362</f>
        <v>0</v>
      </c>
      <c r="AP362" s="94" t="e">
        <f>IF(AP363=0,0,AP361/AP363)</f>
        <v>#REF!</v>
      </c>
      <c r="AQ362" s="95"/>
      <c r="AR362" s="96"/>
    </row>
    <row r="363" spans="1:44" s="21" customFormat="1" ht="12" customHeight="1" x14ac:dyDescent="0.2">
      <c r="A363" s="83"/>
      <c r="B363" s="84"/>
      <c r="C363" s="387"/>
      <c r="D363" s="153"/>
      <c r="E363" s="188"/>
      <c r="F363" s="155"/>
      <c r="G363" s="325"/>
      <c r="H363" s="364"/>
      <c r="I363" s="88"/>
      <c r="J363" s="158"/>
      <c r="K363" s="97"/>
      <c r="L363" s="97"/>
      <c r="M363" s="97"/>
      <c r="N363" s="97"/>
      <c r="O363" s="97"/>
      <c r="P363" s="97"/>
      <c r="Q363" s="97"/>
      <c r="R363" s="97"/>
      <c r="S363" s="97"/>
      <c r="T363" s="97"/>
      <c r="U363" s="97"/>
      <c r="V363" s="97"/>
      <c r="W363" s="97"/>
      <c r="X363" s="97"/>
      <c r="Y363" s="97"/>
      <c r="Z363" s="97"/>
      <c r="AA363" s="97"/>
      <c r="AB363" s="97"/>
      <c r="AC363" s="97"/>
      <c r="AD363" s="97"/>
      <c r="AE363" s="97"/>
      <c r="AF363" s="395"/>
      <c r="AG363" s="8" t="s">
        <v>464</v>
      </c>
      <c r="AH363" s="90"/>
      <c r="AI363" s="425"/>
      <c r="AJ363" s="425"/>
      <c r="AK363" s="411"/>
      <c r="AL363" s="99" t="s">
        <v>461</v>
      </c>
      <c r="AM363" s="98">
        <v>41725</v>
      </c>
      <c r="AN363" s="99">
        <v>42012</v>
      </c>
      <c r="AO363" s="100">
        <f>AN363-AM363</f>
        <v>287</v>
      </c>
      <c r="AP363" s="101" t="e">
        <f>durée_année*(YEAR(AN363)-YEAR(AM363))-INDEX(temps,DAY(AM363),MONTH(AM363))+INDEX(temps,DAY(AN363),MONTH(AN363))</f>
        <v>#REF!</v>
      </c>
      <c r="AQ363" s="95"/>
      <c r="AR363" s="96"/>
    </row>
    <row r="364" spans="1:44" s="21" customFormat="1" ht="12" customHeight="1" x14ac:dyDescent="0.2">
      <c r="A364" s="102"/>
      <c r="B364" s="84"/>
      <c r="C364" s="388"/>
      <c r="D364" s="153"/>
      <c r="E364" s="188"/>
      <c r="F364" s="162"/>
      <c r="G364" s="325"/>
      <c r="H364" s="364"/>
      <c r="I364" s="107"/>
      <c r="J364" s="158"/>
      <c r="K364" s="97"/>
      <c r="L364" s="97"/>
      <c r="M364" s="97"/>
      <c r="N364" s="97"/>
      <c r="O364" s="97"/>
      <c r="P364" s="97"/>
      <c r="Q364" s="97"/>
      <c r="R364" s="97"/>
      <c r="S364" s="97"/>
      <c r="T364" s="97"/>
      <c r="U364" s="97"/>
      <c r="V364" s="97"/>
      <c r="W364" s="97"/>
      <c r="X364" s="97"/>
      <c r="Y364" s="97"/>
      <c r="Z364" s="97"/>
      <c r="AA364" s="97"/>
      <c r="AB364" s="97"/>
      <c r="AC364" s="97"/>
      <c r="AD364" s="97"/>
      <c r="AE364" s="97"/>
      <c r="AF364" s="395"/>
      <c r="AG364" s="8" t="s">
        <v>426</v>
      </c>
      <c r="AH364" s="90"/>
      <c r="AI364" s="424"/>
      <c r="AJ364" s="424"/>
      <c r="AK364" s="411"/>
      <c r="AL364" s="112" t="s">
        <v>9</v>
      </c>
      <c r="AM364" s="111"/>
      <c r="AN364" s="112"/>
      <c r="AO364" s="113">
        <f>AN364-AM364</f>
        <v>0</v>
      </c>
      <c r="AP364" s="101"/>
      <c r="AQ364" s="95"/>
      <c r="AR364" s="96"/>
    </row>
    <row r="365" spans="1:44" s="82" customFormat="1" ht="12" customHeight="1" thickBot="1" x14ac:dyDescent="0.25">
      <c r="A365" s="164"/>
      <c r="B365" s="138"/>
      <c r="C365" s="389"/>
      <c r="D365" s="165"/>
      <c r="E365" s="166"/>
      <c r="F365" s="167"/>
      <c r="G365" s="338"/>
      <c r="H365" s="367"/>
      <c r="I365" s="120"/>
      <c r="J365" s="168"/>
      <c r="K365" s="142"/>
      <c r="L365" s="142"/>
      <c r="M365" s="142"/>
      <c r="N365" s="142"/>
      <c r="O365" s="142"/>
      <c r="P365" s="142"/>
      <c r="Q365" s="142"/>
      <c r="R365" s="142"/>
      <c r="S365" s="142"/>
      <c r="T365" s="142"/>
      <c r="U365" s="142"/>
      <c r="V365" s="142"/>
      <c r="W365" s="142"/>
      <c r="X365" s="142"/>
      <c r="Y365" s="142"/>
      <c r="Z365" s="142"/>
      <c r="AA365" s="142"/>
      <c r="AB365" s="142"/>
      <c r="AC365" s="142"/>
      <c r="AD365" s="142"/>
      <c r="AE365" s="142"/>
      <c r="AF365" s="398"/>
      <c r="AG365" s="143" t="s">
        <v>442</v>
      </c>
      <c r="AH365" s="144"/>
      <c r="AI365" s="426"/>
      <c r="AJ365" s="426"/>
      <c r="AK365" s="412"/>
      <c r="AL365" s="125"/>
      <c r="AM365" s="124"/>
      <c r="AN365" s="125"/>
      <c r="AO365" s="145">
        <f>AN365-AM365</f>
        <v>0</v>
      </c>
      <c r="AP365" s="2"/>
      <c r="AQ365" s="127"/>
      <c r="AR365" s="128"/>
    </row>
    <row r="366" spans="1:44" s="82" customFormat="1" ht="12" customHeight="1" x14ac:dyDescent="0.2">
      <c r="A366" s="68" t="s">
        <v>352</v>
      </c>
      <c r="B366" s="69" t="s">
        <v>209</v>
      </c>
      <c r="C366" s="390">
        <v>1662807484415</v>
      </c>
      <c r="D366" s="70">
        <v>652</v>
      </c>
      <c r="E366" s="71">
        <v>94</v>
      </c>
      <c r="F366" s="71">
        <v>11</v>
      </c>
      <c r="G366" s="327">
        <v>1</v>
      </c>
      <c r="H366" s="360"/>
      <c r="I366" s="383" t="e">
        <f>AP367</f>
        <v>#REF!</v>
      </c>
      <c r="J366" s="392">
        <f>SUMPRODUCT(PUISSANCE,K366:AE366)/1000</f>
        <v>1.1040000000000001</v>
      </c>
      <c r="K366" s="73">
        <v>3</v>
      </c>
      <c r="L366" s="73">
        <v>0</v>
      </c>
      <c r="M366" s="73">
        <v>0</v>
      </c>
      <c r="N366" s="73">
        <v>0</v>
      </c>
      <c r="O366" s="73">
        <v>0</v>
      </c>
      <c r="P366" s="73">
        <v>0</v>
      </c>
      <c r="Q366" s="73">
        <v>0</v>
      </c>
      <c r="R366" s="73">
        <v>0</v>
      </c>
      <c r="S366" s="73">
        <v>0</v>
      </c>
      <c r="T366" s="73"/>
      <c r="U366" s="73">
        <v>0</v>
      </c>
      <c r="V366" s="73">
        <v>0</v>
      </c>
      <c r="W366" s="73">
        <v>0</v>
      </c>
      <c r="X366" s="73">
        <v>6</v>
      </c>
      <c r="Y366" s="73">
        <v>0</v>
      </c>
      <c r="Z366" s="73">
        <v>0</v>
      </c>
      <c r="AA366" s="73">
        <v>0</v>
      </c>
      <c r="AB366" s="73">
        <v>0</v>
      </c>
      <c r="AC366" s="73">
        <v>0</v>
      </c>
      <c r="AD366" s="73">
        <v>0</v>
      </c>
      <c r="AE366" s="73">
        <v>0</v>
      </c>
      <c r="AF366" s="393"/>
      <c r="AG366" s="74" t="s">
        <v>462</v>
      </c>
      <c r="AH366" s="75"/>
      <c r="AI366" s="422"/>
      <c r="AJ366" s="422"/>
      <c r="AK366" s="410"/>
      <c r="AL366" s="76" t="s">
        <v>424</v>
      </c>
      <c r="AM366" s="76">
        <v>72997</v>
      </c>
      <c r="AN366" s="77">
        <v>77301</v>
      </c>
      <c r="AO366" s="78">
        <f>IF(AN366&lt;AM366,100000-AM366+AN366,AN366-AM366)</f>
        <v>4304</v>
      </c>
      <c r="AP366" s="79">
        <f>AO366+AO367</f>
        <v>4304</v>
      </c>
      <c r="AQ366" s="80">
        <f>F366/10*$AQ$4*DAYS360(AM369,AN369)/360</f>
        <v>0</v>
      </c>
      <c r="AR366" s="81" t="e">
        <f>F366/10*AP368*$AR$4</f>
        <v>#REF!</v>
      </c>
    </row>
    <row r="367" spans="1:44" s="82" customFormat="1" ht="12" customHeight="1" x14ac:dyDescent="0.2">
      <c r="A367" s="83"/>
      <c r="B367" s="84" t="s">
        <v>95</v>
      </c>
      <c r="C367" s="387"/>
      <c r="D367" s="85"/>
      <c r="E367" s="86"/>
      <c r="F367" s="87"/>
      <c r="G367" s="332"/>
      <c r="H367" s="361"/>
      <c r="I367" s="88"/>
      <c r="J367" s="88"/>
      <c r="K367" s="89"/>
      <c r="L367" s="89"/>
      <c r="M367" s="89"/>
      <c r="N367" s="89"/>
      <c r="O367" s="89"/>
      <c r="P367" s="89"/>
      <c r="Q367" s="89"/>
      <c r="R367" s="89"/>
      <c r="S367" s="89"/>
      <c r="T367" s="89"/>
      <c r="U367" s="89"/>
      <c r="V367" s="89"/>
      <c r="W367" s="89"/>
      <c r="X367" s="89"/>
      <c r="Y367" s="89"/>
      <c r="Z367" s="89"/>
      <c r="AA367" s="89"/>
      <c r="AB367" s="89"/>
      <c r="AC367" s="89"/>
      <c r="AD367" s="89"/>
      <c r="AE367" s="89"/>
      <c r="AF367" s="394"/>
      <c r="AG367" s="8" t="s">
        <v>463</v>
      </c>
      <c r="AH367" s="90"/>
      <c r="AI367" s="422"/>
      <c r="AJ367" s="422"/>
      <c r="AK367" s="411"/>
      <c r="AL367" s="91" t="s">
        <v>425</v>
      </c>
      <c r="AM367" s="91"/>
      <c r="AN367" s="92"/>
      <c r="AO367" s="186">
        <f>IF(AN367&lt;AM367,100000-AM367+AN367,AN367-AM367)</f>
        <v>0</v>
      </c>
      <c r="AP367" s="94" t="e">
        <f>IF(AP368=0,0,AP366/AP368)</f>
        <v>#REF!</v>
      </c>
      <c r="AQ367" s="95"/>
      <c r="AR367" s="96"/>
    </row>
    <row r="368" spans="1:44" s="82" customFormat="1" ht="12" customHeight="1" x14ac:dyDescent="0.2">
      <c r="A368" s="83"/>
      <c r="B368" s="84" t="s">
        <v>96</v>
      </c>
      <c r="C368" s="387"/>
      <c r="D368" s="85"/>
      <c r="E368" s="86"/>
      <c r="F368" s="87"/>
      <c r="G368" s="332"/>
      <c r="H368" s="361"/>
      <c r="I368" s="88"/>
      <c r="J368" s="88"/>
      <c r="K368" s="97"/>
      <c r="L368" s="97"/>
      <c r="M368" s="97"/>
      <c r="N368" s="97"/>
      <c r="O368" s="97"/>
      <c r="P368" s="97"/>
      <c r="Q368" s="97"/>
      <c r="R368" s="97"/>
      <c r="S368" s="97"/>
      <c r="T368" s="97"/>
      <c r="U368" s="97"/>
      <c r="V368" s="97"/>
      <c r="W368" s="97"/>
      <c r="X368" s="97"/>
      <c r="Y368" s="97"/>
      <c r="Z368" s="97"/>
      <c r="AA368" s="97"/>
      <c r="AB368" s="97"/>
      <c r="AC368" s="97"/>
      <c r="AD368" s="97"/>
      <c r="AE368" s="97"/>
      <c r="AF368" s="395"/>
      <c r="AG368" s="8" t="s">
        <v>464</v>
      </c>
      <c r="AH368" s="90"/>
      <c r="AI368" s="425"/>
      <c r="AJ368" s="425"/>
      <c r="AK368" s="411"/>
      <c r="AL368" s="98" t="s">
        <v>461</v>
      </c>
      <c r="AM368" s="98">
        <v>41668</v>
      </c>
      <c r="AN368" s="99">
        <v>42011</v>
      </c>
      <c r="AO368" s="100">
        <f>AN368-AM368</f>
        <v>343</v>
      </c>
      <c r="AP368" s="101" t="e">
        <f>durée_année*(YEAR(AN368)-YEAR(AM368))-INDEX(temps,DAY(AM368),MONTH(AM368))+INDEX(temps,DAY(AN368),MONTH(AN368))</f>
        <v>#REF!</v>
      </c>
      <c r="AQ368" s="95"/>
      <c r="AR368" s="96"/>
    </row>
    <row r="369" spans="1:44" s="82" customFormat="1" ht="12" customHeight="1" x14ac:dyDescent="0.2">
      <c r="A369" s="102"/>
      <c r="B369" s="103"/>
      <c r="C369" s="388"/>
      <c r="D369" s="104"/>
      <c r="E369" s="105"/>
      <c r="F369" s="106"/>
      <c r="G369" s="333"/>
      <c r="H369" s="362"/>
      <c r="I369" s="107"/>
      <c r="J369" s="107"/>
      <c r="K369" s="108"/>
      <c r="L369" s="108"/>
      <c r="M369" s="108"/>
      <c r="N369" s="108"/>
      <c r="O369" s="108"/>
      <c r="P369" s="108"/>
      <c r="Q369" s="108"/>
      <c r="R369" s="108"/>
      <c r="S369" s="108"/>
      <c r="T369" s="108"/>
      <c r="U369" s="108"/>
      <c r="V369" s="108"/>
      <c r="W369" s="108"/>
      <c r="X369" s="108"/>
      <c r="Y369" s="108"/>
      <c r="Z369" s="108"/>
      <c r="AA369" s="108"/>
      <c r="AB369" s="108"/>
      <c r="AC369" s="108"/>
      <c r="AD369" s="108"/>
      <c r="AE369" s="108"/>
      <c r="AF369" s="396"/>
      <c r="AG369" s="109" t="s">
        <v>426</v>
      </c>
      <c r="AH369" s="110"/>
      <c r="AI369" s="424"/>
      <c r="AJ369" s="424"/>
      <c r="AK369" s="411"/>
      <c r="AL369" s="111" t="s">
        <v>9</v>
      </c>
      <c r="AM369" s="111"/>
      <c r="AN369" s="112"/>
      <c r="AO369" s="113">
        <f>AN369-AM369</f>
        <v>0</v>
      </c>
      <c r="AP369" s="114"/>
      <c r="AQ369" s="95"/>
      <c r="AR369" s="96"/>
    </row>
    <row r="370" spans="1:44" s="82" customFormat="1" ht="12" customHeight="1" thickBot="1" x14ac:dyDescent="0.25">
      <c r="A370" s="115"/>
      <c r="B370" s="116"/>
      <c r="C370" s="389"/>
      <c r="D370" s="117"/>
      <c r="E370" s="118"/>
      <c r="F370" s="119"/>
      <c r="G370" s="334"/>
      <c r="H370" s="363"/>
      <c r="I370" s="120"/>
      <c r="J370" s="120"/>
      <c r="K370" s="121"/>
      <c r="L370" s="121"/>
      <c r="M370" s="121"/>
      <c r="N370" s="121"/>
      <c r="O370" s="121"/>
      <c r="P370" s="121"/>
      <c r="Q370" s="121"/>
      <c r="R370" s="121"/>
      <c r="S370" s="121"/>
      <c r="T370" s="121"/>
      <c r="U370" s="121"/>
      <c r="V370" s="121"/>
      <c r="W370" s="121"/>
      <c r="X370" s="121"/>
      <c r="Y370" s="121"/>
      <c r="Z370" s="121"/>
      <c r="AA370" s="121"/>
      <c r="AB370" s="121"/>
      <c r="AC370" s="121"/>
      <c r="AD370" s="121"/>
      <c r="AE370" s="121"/>
      <c r="AF370" s="397"/>
      <c r="AG370" s="122" t="s">
        <v>442</v>
      </c>
      <c r="AH370" s="123"/>
      <c r="AI370" s="426"/>
      <c r="AJ370" s="426"/>
      <c r="AK370" s="412"/>
      <c r="AL370" s="124"/>
      <c r="AM370" s="124"/>
      <c r="AN370" s="125"/>
      <c r="AO370" s="126">
        <f>AN370-AM370</f>
        <v>0</v>
      </c>
      <c r="AP370" s="3"/>
      <c r="AQ370" s="127"/>
      <c r="AR370" s="128"/>
    </row>
    <row r="371" spans="1:44" s="82" customFormat="1" ht="12" customHeight="1" x14ac:dyDescent="0.2">
      <c r="A371" s="68" t="s">
        <v>402</v>
      </c>
      <c r="B371" s="69" t="s">
        <v>293</v>
      </c>
      <c r="C371" s="390">
        <v>1613892905067</v>
      </c>
      <c r="D371" s="70">
        <v>654</v>
      </c>
      <c r="E371" s="71">
        <v>71</v>
      </c>
      <c r="F371" s="71">
        <v>73</v>
      </c>
      <c r="G371" s="327">
        <v>1</v>
      </c>
      <c r="H371" s="360"/>
      <c r="I371" s="383" t="e">
        <f>AP372</f>
        <v>#REF!</v>
      </c>
      <c r="J371" s="392">
        <f>SUMPRODUCT(PUISSANCE,K371:AE371)/1000</f>
        <v>3.41</v>
      </c>
      <c r="K371" s="73">
        <v>0</v>
      </c>
      <c r="L371" s="73">
        <v>0</v>
      </c>
      <c r="M371" s="73">
        <v>0</v>
      </c>
      <c r="N371" s="73">
        <v>0</v>
      </c>
      <c r="O371" s="73">
        <v>0</v>
      </c>
      <c r="P371" s="73">
        <v>0</v>
      </c>
      <c r="Q371" s="73">
        <v>0</v>
      </c>
      <c r="R371" s="73">
        <v>0</v>
      </c>
      <c r="S371" s="73">
        <v>0</v>
      </c>
      <c r="T371" s="73"/>
      <c r="U371" s="73">
        <v>0</v>
      </c>
      <c r="V371" s="73">
        <v>0</v>
      </c>
      <c r="W371" s="73">
        <v>0</v>
      </c>
      <c r="X371" s="73">
        <v>15</v>
      </c>
      <c r="Y371" s="73">
        <v>10</v>
      </c>
      <c r="Z371" s="73">
        <v>0</v>
      </c>
      <c r="AA371" s="73">
        <v>0</v>
      </c>
      <c r="AB371" s="73">
        <v>0</v>
      </c>
      <c r="AC371" s="73">
        <v>0</v>
      </c>
      <c r="AD371" s="73">
        <v>0</v>
      </c>
      <c r="AE371" s="73">
        <v>0</v>
      </c>
      <c r="AF371" s="393"/>
      <c r="AG371" s="74" t="s">
        <v>462</v>
      </c>
      <c r="AH371" s="75"/>
      <c r="AI371" s="422"/>
      <c r="AJ371" s="422"/>
      <c r="AK371" s="410"/>
      <c r="AL371" s="76" t="s">
        <v>424</v>
      </c>
      <c r="AM371" s="76">
        <v>10569</v>
      </c>
      <c r="AN371" s="77">
        <v>22406</v>
      </c>
      <c r="AO371" s="78">
        <f>IF(AN371&lt;AM371,100000-AM371+AN371,AN371-AM371)</f>
        <v>11837</v>
      </c>
      <c r="AP371" s="79">
        <f>AO371+AO372</f>
        <v>11837</v>
      </c>
      <c r="AQ371" s="80">
        <f>F371/10*$AQ$4*DAYS360(AM374,AN374)/360</f>
        <v>0</v>
      </c>
      <c r="AR371" s="81" t="e">
        <f>F371/10*AP373*$AR$4</f>
        <v>#REF!</v>
      </c>
    </row>
    <row r="372" spans="1:44" s="82" customFormat="1" ht="12" customHeight="1" x14ac:dyDescent="0.2">
      <c r="A372" s="83"/>
      <c r="B372" s="84" t="s">
        <v>26</v>
      </c>
      <c r="C372" s="387"/>
      <c r="D372" s="85"/>
      <c r="E372" s="86"/>
      <c r="F372" s="87"/>
      <c r="G372" s="332"/>
      <c r="H372" s="361"/>
      <c r="I372" s="88"/>
      <c r="J372" s="88"/>
      <c r="K372" s="89"/>
      <c r="L372" s="89"/>
      <c r="M372" s="89"/>
      <c r="N372" s="89"/>
      <c r="O372" s="89"/>
      <c r="P372" s="89"/>
      <c r="Q372" s="89"/>
      <c r="R372" s="89"/>
      <c r="S372" s="89"/>
      <c r="T372" s="89"/>
      <c r="U372" s="89"/>
      <c r="V372" s="89"/>
      <c r="W372" s="89"/>
      <c r="X372" s="89"/>
      <c r="Y372" s="89"/>
      <c r="Z372" s="89"/>
      <c r="AA372" s="89"/>
      <c r="AB372" s="89"/>
      <c r="AC372" s="89"/>
      <c r="AD372" s="89"/>
      <c r="AE372" s="89"/>
      <c r="AF372" s="394"/>
      <c r="AG372" s="8" t="s">
        <v>463</v>
      </c>
      <c r="AH372" s="90"/>
      <c r="AI372" s="422"/>
      <c r="AJ372" s="422"/>
      <c r="AK372" s="411"/>
      <c r="AL372" s="91" t="s">
        <v>425</v>
      </c>
      <c r="AM372" s="91"/>
      <c r="AN372" s="92"/>
      <c r="AO372" s="186">
        <f>IF(AN372&lt;AM372,100000-AM372+AN372,AN372-AM372)</f>
        <v>0</v>
      </c>
      <c r="AP372" s="94" t="e">
        <f>IF(AP373=0,0,AP371/AP373)</f>
        <v>#REF!</v>
      </c>
      <c r="AQ372" s="95"/>
      <c r="AR372" s="96"/>
    </row>
    <row r="373" spans="1:44" s="82" customFormat="1" ht="12" customHeight="1" x14ac:dyDescent="0.2">
      <c r="A373" s="83"/>
      <c r="B373" s="84" t="s">
        <v>27</v>
      </c>
      <c r="C373" s="387"/>
      <c r="D373" s="85"/>
      <c r="E373" s="86"/>
      <c r="F373" s="87"/>
      <c r="G373" s="332"/>
      <c r="H373" s="361"/>
      <c r="I373" s="88"/>
      <c r="J373" s="88"/>
      <c r="K373" s="97"/>
      <c r="L373" s="97"/>
      <c r="M373" s="97"/>
      <c r="N373" s="97"/>
      <c r="O373" s="97"/>
      <c r="P373" s="97"/>
      <c r="Q373" s="97"/>
      <c r="R373" s="97"/>
      <c r="S373" s="97"/>
      <c r="T373" s="97"/>
      <c r="U373" s="97"/>
      <c r="V373" s="97"/>
      <c r="W373" s="97"/>
      <c r="X373" s="97"/>
      <c r="Y373" s="97"/>
      <c r="Z373" s="97"/>
      <c r="AA373" s="97"/>
      <c r="AB373" s="97"/>
      <c r="AC373" s="97"/>
      <c r="AD373" s="97"/>
      <c r="AE373" s="97"/>
      <c r="AF373" s="395"/>
      <c r="AG373" s="8" t="s">
        <v>464</v>
      </c>
      <c r="AH373" s="90"/>
      <c r="AI373" s="425"/>
      <c r="AJ373" s="425"/>
      <c r="AK373" s="411"/>
      <c r="AL373" s="98" t="s">
        <v>461</v>
      </c>
      <c r="AM373" s="98">
        <v>41669</v>
      </c>
      <c r="AN373" s="99">
        <v>42009</v>
      </c>
      <c r="AO373" s="100">
        <f>AN373-AM373</f>
        <v>340</v>
      </c>
      <c r="AP373" s="101" t="e">
        <f>durée_année*(YEAR(AN373)-YEAR(AM373))-INDEX(temps,DAY(AM373),MONTH(AM373))+INDEX(temps,DAY(AN373),MONTH(AN373))</f>
        <v>#REF!</v>
      </c>
      <c r="AQ373" s="95"/>
      <c r="AR373" s="96"/>
    </row>
    <row r="374" spans="1:44" s="82" customFormat="1" ht="12" customHeight="1" x14ac:dyDescent="0.2">
      <c r="A374" s="102"/>
      <c r="B374" s="103"/>
      <c r="C374" s="388"/>
      <c r="D374" s="104"/>
      <c r="E374" s="105"/>
      <c r="F374" s="106"/>
      <c r="G374" s="333"/>
      <c r="H374" s="362"/>
      <c r="I374" s="107"/>
      <c r="J374" s="107"/>
      <c r="K374" s="108"/>
      <c r="L374" s="108"/>
      <c r="M374" s="108"/>
      <c r="N374" s="108"/>
      <c r="O374" s="108"/>
      <c r="P374" s="108"/>
      <c r="Q374" s="108"/>
      <c r="R374" s="108"/>
      <c r="S374" s="108"/>
      <c r="T374" s="108"/>
      <c r="U374" s="108"/>
      <c r="V374" s="108"/>
      <c r="W374" s="108"/>
      <c r="X374" s="108"/>
      <c r="Y374" s="108"/>
      <c r="Z374" s="108"/>
      <c r="AA374" s="108"/>
      <c r="AB374" s="108"/>
      <c r="AC374" s="108"/>
      <c r="AD374" s="108"/>
      <c r="AE374" s="108"/>
      <c r="AF374" s="396"/>
      <c r="AG374" s="109" t="s">
        <v>426</v>
      </c>
      <c r="AH374" s="110"/>
      <c r="AI374" s="424"/>
      <c r="AJ374" s="424"/>
      <c r="AK374" s="411"/>
      <c r="AL374" s="111" t="s">
        <v>9</v>
      </c>
      <c r="AM374" s="111"/>
      <c r="AN374" s="112"/>
      <c r="AO374" s="113">
        <f>AN374-AM374</f>
        <v>0</v>
      </c>
      <c r="AP374" s="114"/>
      <c r="AQ374" s="95"/>
      <c r="AR374" s="96"/>
    </row>
    <row r="375" spans="1:44" s="82" customFormat="1" ht="12" customHeight="1" thickBot="1" x14ac:dyDescent="0.25">
      <c r="A375" s="115"/>
      <c r="B375" s="116"/>
      <c r="C375" s="389"/>
      <c r="D375" s="117"/>
      <c r="E375" s="118"/>
      <c r="F375" s="119"/>
      <c r="G375" s="334"/>
      <c r="H375" s="363"/>
      <c r="I375" s="120"/>
      <c r="J375" s="120"/>
      <c r="K375" s="121"/>
      <c r="L375" s="121"/>
      <c r="M375" s="121"/>
      <c r="N375" s="121"/>
      <c r="O375" s="121"/>
      <c r="P375" s="121"/>
      <c r="Q375" s="121"/>
      <c r="R375" s="121"/>
      <c r="S375" s="121"/>
      <c r="T375" s="121"/>
      <c r="U375" s="121"/>
      <c r="V375" s="121"/>
      <c r="W375" s="121"/>
      <c r="X375" s="121"/>
      <c r="Y375" s="121"/>
      <c r="Z375" s="121"/>
      <c r="AA375" s="121"/>
      <c r="AB375" s="121"/>
      <c r="AC375" s="121"/>
      <c r="AD375" s="121"/>
      <c r="AE375" s="121"/>
      <c r="AF375" s="397"/>
      <c r="AG375" s="122" t="s">
        <v>442</v>
      </c>
      <c r="AH375" s="123"/>
      <c r="AI375" s="426"/>
      <c r="AJ375" s="426"/>
      <c r="AK375" s="412"/>
      <c r="AL375" s="124"/>
      <c r="AM375" s="124"/>
      <c r="AN375" s="125"/>
      <c r="AO375" s="126">
        <f>AN375-AM375</f>
        <v>0</v>
      </c>
      <c r="AP375" s="3"/>
      <c r="AQ375" s="127"/>
      <c r="AR375" s="128"/>
    </row>
    <row r="376" spans="1:44" s="82" customFormat="1" ht="12" customHeight="1" x14ac:dyDescent="0.2">
      <c r="A376" s="68" t="s">
        <v>338</v>
      </c>
      <c r="B376" s="69" t="s">
        <v>188</v>
      </c>
      <c r="C376" s="390">
        <v>1656005770540</v>
      </c>
      <c r="D376" s="70">
        <v>655</v>
      </c>
      <c r="E376" s="71">
        <v>71</v>
      </c>
      <c r="F376" s="71">
        <v>50</v>
      </c>
      <c r="G376" s="327">
        <v>1</v>
      </c>
      <c r="H376" s="360"/>
      <c r="I376" s="383" t="e">
        <f>AP377</f>
        <v>#REF!</v>
      </c>
      <c r="J376" s="392">
        <f>SUMPRODUCT(PUISSANCE,K376:AE376)/1000</f>
        <v>5.56</v>
      </c>
      <c r="K376" s="73">
        <v>2</v>
      </c>
      <c r="L376" s="73">
        <v>0</v>
      </c>
      <c r="M376" s="73">
        <v>0</v>
      </c>
      <c r="N376" s="73">
        <v>0</v>
      </c>
      <c r="O376" s="73">
        <v>0</v>
      </c>
      <c r="P376" s="73">
        <v>0</v>
      </c>
      <c r="Q376" s="73">
        <v>0</v>
      </c>
      <c r="R376" s="73">
        <v>0</v>
      </c>
      <c r="S376" s="73">
        <v>0</v>
      </c>
      <c r="T376" s="73"/>
      <c r="U376" s="73">
        <v>0</v>
      </c>
      <c r="V376" s="73">
        <v>0</v>
      </c>
      <c r="W376" s="73">
        <v>0</v>
      </c>
      <c r="X376" s="73">
        <v>15</v>
      </c>
      <c r="Y376" s="73">
        <v>21</v>
      </c>
      <c r="Z376" s="73">
        <v>0</v>
      </c>
      <c r="AA376" s="73">
        <v>0</v>
      </c>
      <c r="AB376" s="73">
        <v>0</v>
      </c>
      <c r="AC376" s="73">
        <v>0</v>
      </c>
      <c r="AD376" s="73">
        <v>0</v>
      </c>
      <c r="AE376" s="73">
        <v>0</v>
      </c>
      <c r="AF376" s="393"/>
      <c r="AG376" s="74" t="s">
        <v>462</v>
      </c>
      <c r="AH376" s="75"/>
      <c r="AI376" s="422"/>
      <c r="AJ376" s="422"/>
      <c r="AK376" s="410"/>
      <c r="AL376" s="76" t="s">
        <v>424</v>
      </c>
      <c r="AM376" s="76">
        <v>61376</v>
      </c>
      <c r="AN376" s="77">
        <v>82848</v>
      </c>
      <c r="AO376" s="78">
        <f>IF(AN376&lt;AM376,100000-AM376+AN376,AN376-AM376)</f>
        <v>21472</v>
      </c>
      <c r="AP376" s="79">
        <f>AO376+AO377</f>
        <v>21472</v>
      </c>
      <c r="AQ376" s="80">
        <f>F376/10*$AQ$4*DAYS360(AM379,AN379)/360</f>
        <v>0</v>
      </c>
      <c r="AR376" s="81" t="e">
        <f>F376/10*AP378*$AR$4</f>
        <v>#REF!</v>
      </c>
    </row>
    <row r="377" spans="1:44" s="82" customFormat="1" ht="12" customHeight="1" x14ac:dyDescent="0.2">
      <c r="A377" s="83"/>
      <c r="B377" s="84" t="s">
        <v>189</v>
      </c>
      <c r="C377" s="387"/>
      <c r="D377" s="85"/>
      <c r="E377" s="86"/>
      <c r="F377" s="87"/>
      <c r="G377" s="332"/>
      <c r="H377" s="361"/>
      <c r="I377" s="88"/>
      <c r="J377" s="88"/>
      <c r="K377" s="89"/>
      <c r="L377" s="89"/>
      <c r="M377" s="89"/>
      <c r="N377" s="89"/>
      <c r="O377" s="89"/>
      <c r="P377" s="89"/>
      <c r="Q377" s="89"/>
      <c r="R377" s="89"/>
      <c r="S377" s="89"/>
      <c r="T377" s="89"/>
      <c r="U377" s="89"/>
      <c r="V377" s="89"/>
      <c r="W377" s="89"/>
      <c r="X377" s="89"/>
      <c r="Y377" s="89"/>
      <c r="Z377" s="89"/>
      <c r="AA377" s="89"/>
      <c r="AB377" s="89"/>
      <c r="AC377" s="89"/>
      <c r="AD377" s="89"/>
      <c r="AE377" s="89"/>
      <c r="AF377" s="394"/>
      <c r="AG377" s="8" t="s">
        <v>463</v>
      </c>
      <c r="AH377" s="90"/>
      <c r="AI377" s="422"/>
      <c r="AJ377" s="422"/>
      <c r="AK377" s="411"/>
      <c r="AL377" s="91" t="s">
        <v>425</v>
      </c>
      <c r="AM377" s="91"/>
      <c r="AN377" s="92"/>
      <c r="AO377" s="186">
        <f>IF(AN377&lt;AM377,100000-AM377+AN377,AN377-AM377)</f>
        <v>0</v>
      </c>
      <c r="AP377" s="94" t="e">
        <f>IF(AP378=0,0,AP376/AP378)</f>
        <v>#REF!</v>
      </c>
      <c r="AQ377" s="95"/>
      <c r="AR377" s="96"/>
    </row>
    <row r="378" spans="1:44" s="82" customFormat="1" ht="12" customHeight="1" x14ac:dyDescent="0.2">
      <c r="A378" s="83"/>
      <c r="B378" s="84" t="s">
        <v>77</v>
      </c>
      <c r="C378" s="387"/>
      <c r="D378" s="85"/>
      <c r="E378" s="86"/>
      <c r="F378" s="87"/>
      <c r="G378" s="332"/>
      <c r="H378" s="361"/>
      <c r="I378" s="88"/>
      <c r="J378" s="88"/>
      <c r="K378" s="97"/>
      <c r="L378" s="97"/>
      <c r="M378" s="97"/>
      <c r="N378" s="97"/>
      <c r="O378" s="97"/>
      <c r="P378" s="97"/>
      <c r="Q378" s="97"/>
      <c r="R378" s="97"/>
      <c r="S378" s="97"/>
      <c r="T378" s="97"/>
      <c r="U378" s="97"/>
      <c r="V378" s="97"/>
      <c r="W378" s="97"/>
      <c r="X378" s="97"/>
      <c r="Y378" s="97"/>
      <c r="Z378" s="97"/>
      <c r="AA378" s="97"/>
      <c r="AB378" s="97"/>
      <c r="AC378" s="97"/>
      <c r="AD378" s="97"/>
      <c r="AE378" s="97"/>
      <c r="AF378" s="395"/>
      <c r="AG378" s="8" t="s">
        <v>464</v>
      </c>
      <c r="AH378" s="90"/>
      <c r="AI378" s="425"/>
      <c r="AJ378" s="425"/>
      <c r="AK378" s="411"/>
      <c r="AL378" s="98" t="s">
        <v>461</v>
      </c>
      <c r="AM378" s="98">
        <v>41668</v>
      </c>
      <c r="AN378" s="99">
        <v>42009</v>
      </c>
      <c r="AO378" s="100">
        <f>AN378-AM378</f>
        <v>341</v>
      </c>
      <c r="AP378" s="101" t="e">
        <f>durée_année*(YEAR(AN378)-YEAR(AM378))-INDEX(temps,DAY(AM378),MONTH(AM378))+INDEX(temps,DAY(AN378),MONTH(AN378))</f>
        <v>#REF!</v>
      </c>
      <c r="AQ378" s="95"/>
      <c r="AR378" s="96"/>
    </row>
    <row r="379" spans="1:44" s="82" customFormat="1" ht="12" customHeight="1" x14ac:dyDescent="0.2">
      <c r="A379" s="102"/>
      <c r="B379" s="103"/>
      <c r="C379" s="388"/>
      <c r="D379" s="104"/>
      <c r="E379" s="105"/>
      <c r="F379" s="106"/>
      <c r="G379" s="333"/>
      <c r="H379" s="362"/>
      <c r="I379" s="107"/>
      <c r="J379" s="107"/>
      <c r="K379" s="108"/>
      <c r="L379" s="108"/>
      <c r="M379" s="108"/>
      <c r="N379" s="108"/>
      <c r="O379" s="108"/>
      <c r="P379" s="108"/>
      <c r="Q379" s="108"/>
      <c r="R379" s="108"/>
      <c r="S379" s="108"/>
      <c r="T379" s="108"/>
      <c r="U379" s="108"/>
      <c r="V379" s="108"/>
      <c r="W379" s="108"/>
      <c r="X379" s="108"/>
      <c r="Y379" s="108"/>
      <c r="Z379" s="108"/>
      <c r="AA379" s="108"/>
      <c r="AB379" s="108"/>
      <c r="AC379" s="108"/>
      <c r="AD379" s="108"/>
      <c r="AE379" s="108"/>
      <c r="AF379" s="396"/>
      <c r="AG379" s="109" t="s">
        <v>426</v>
      </c>
      <c r="AH379" s="110"/>
      <c r="AI379" s="424"/>
      <c r="AJ379" s="424"/>
      <c r="AK379" s="411"/>
      <c r="AL379" s="111" t="s">
        <v>9</v>
      </c>
      <c r="AM379" s="111"/>
      <c r="AN379" s="112"/>
      <c r="AO379" s="113">
        <f>AN379-AM379</f>
        <v>0</v>
      </c>
      <c r="AP379" s="114"/>
      <c r="AQ379" s="95"/>
      <c r="AR379" s="96"/>
    </row>
    <row r="380" spans="1:44" s="82" customFormat="1" ht="12" customHeight="1" thickBot="1" x14ac:dyDescent="0.25">
      <c r="A380" s="115"/>
      <c r="B380" s="116"/>
      <c r="C380" s="389"/>
      <c r="D380" s="117"/>
      <c r="E380" s="118"/>
      <c r="F380" s="119"/>
      <c r="G380" s="334"/>
      <c r="H380" s="363"/>
      <c r="I380" s="120"/>
      <c r="J380" s="120"/>
      <c r="K380" s="121"/>
      <c r="L380" s="121"/>
      <c r="M380" s="121"/>
      <c r="N380" s="121"/>
      <c r="O380" s="121"/>
      <c r="P380" s="121"/>
      <c r="Q380" s="121"/>
      <c r="R380" s="121"/>
      <c r="S380" s="121"/>
      <c r="T380" s="121"/>
      <c r="U380" s="121"/>
      <c r="V380" s="121"/>
      <c r="W380" s="121"/>
      <c r="X380" s="121"/>
      <c r="Y380" s="121"/>
      <c r="Z380" s="121"/>
      <c r="AA380" s="121"/>
      <c r="AB380" s="121"/>
      <c r="AC380" s="121"/>
      <c r="AD380" s="121"/>
      <c r="AE380" s="121"/>
      <c r="AF380" s="397"/>
      <c r="AG380" s="122" t="s">
        <v>442</v>
      </c>
      <c r="AH380" s="123"/>
      <c r="AI380" s="426"/>
      <c r="AJ380" s="426"/>
      <c r="AK380" s="412"/>
      <c r="AL380" s="124"/>
      <c r="AM380" s="124"/>
      <c r="AN380" s="125"/>
      <c r="AO380" s="126">
        <f>AN380-AM380</f>
        <v>0</v>
      </c>
      <c r="AP380" s="3"/>
      <c r="AQ380" s="127"/>
      <c r="AR380" s="128"/>
    </row>
    <row r="381" spans="1:44" s="82" customFormat="1" ht="12" customHeight="1" x14ac:dyDescent="0.2">
      <c r="A381" s="68" t="s">
        <v>393</v>
      </c>
      <c r="B381" s="69" t="s">
        <v>288</v>
      </c>
      <c r="C381" s="390">
        <v>1632706199948</v>
      </c>
      <c r="D381" s="70">
        <v>658</v>
      </c>
      <c r="E381" s="71">
        <v>71</v>
      </c>
      <c r="F381" s="71">
        <v>139</v>
      </c>
      <c r="G381" s="327">
        <v>1</v>
      </c>
      <c r="H381" s="360"/>
      <c r="I381" s="383" t="e">
        <f>AP382</f>
        <v>#REF!</v>
      </c>
      <c r="J381" s="392">
        <f>SUMPRODUCT(PUISSANCE,K381:AE381)/1000</f>
        <v>11.561999999999999</v>
      </c>
      <c r="K381" s="73">
        <v>1</v>
      </c>
      <c r="L381" s="73">
        <v>2</v>
      </c>
      <c r="M381" s="73">
        <v>0</v>
      </c>
      <c r="N381" s="73">
        <v>0</v>
      </c>
      <c r="O381" s="73">
        <v>0</v>
      </c>
      <c r="P381" s="73">
        <v>0</v>
      </c>
      <c r="Q381" s="73">
        <v>3</v>
      </c>
      <c r="R381" s="73">
        <v>21</v>
      </c>
      <c r="S381" s="73">
        <v>0</v>
      </c>
      <c r="T381" s="73"/>
      <c r="U381" s="73">
        <v>6</v>
      </c>
      <c r="V381" s="73">
        <v>0</v>
      </c>
      <c r="W381" s="73">
        <v>0</v>
      </c>
      <c r="X381" s="73">
        <v>0</v>
      </c>
      <c r="Y381" s="73">
        <v>9</v>
      </c>
      <c r="Z381" s="73">
        <v>13</v>
      </c>
      <c r="AA381" s="73">
        <v>3</v>
      </c>
      <c r="AB381" s="73">
        <v>0</v>
      </c>
      <c r="AC381" s="73">
        <v>0</v>
      </c>
      <c r="AD381" s="73">
        <v>0</v>
      </c>
      <c r="AE381" s="73">
        <v>0</v>
      </c>
      <c r="AF381" s="393"/>
      <c r="AG381" s="74" t="s">
        <v>462</v>
      </c>
      <c r="AH381" s="75"/>
      <c r="AI381" s="427"/>
      <c r="AJ381" s="427"/>
      <c r="AK381" s="410"/>
      <c r="AL381" s="76" t="s">
        <v>424</v>
      </c>
      <c r="AM381" s="76">
        <v>32688</v>
      </c>
      <c r="AN381" s="77">
        <v>56370</v>
      </c>
      <c r="AO381" s="78">
        <f>IF(AN381&lt;AM381,100000-AM381+AN381,AN381-AM381)</f>
        <v>23682</v>
      </c>
      <c r="AP381" s="79">
        <f>AO381+AO382</f>
        <v>23682</v>
      </c>
      <c r="AQ381" s="80">
        <f>F381/10*$AQ$4*DAYS360(AM384,AN384)/360</f>
        <v>0</v>
      </c>
      <c r="AR381" s="81" t="e">
        <f>F381/10*AP383*$AR$4</f>
        <v>#REF!</v>
      </c>
    </row>
    <row r="382" spans="1:44" s="82" customFormat="1" ht="12" customHeight="1" x14ac:dyDescent="0.2">
      <c r="A382" s="83"/>
      <c r="B382" s="84" t="s">
        <v>138</v>
      </c>
      <c r="C382" s="387"/>
      <c r="D382" s="85"/>
      <c r="E382" s="86"/>
      <c r="F382" s="87"/>
      <c r="G382" s="332"/>
      <c r="H382" s="361"/>
      <c r="I382" s="88"/>
      <c r="J382" s="88"/>
      <c r="K382" s="89"/>
      <c r="L382" s="89"/>
      <c r="M382" s="89"/>
      <c r="N382" s="89"/>
      <c r="O382" s="89"/>
      <c r="P382" s="89"/>
      <c r="Q382" s="89"/>
      <c r="R382" s="89"/>
      <c r="S382" s="89"/>
      <c r="T382" s="89"/>
      <c r="U382" s="89"/>
      <c r="V382" s="89"/>
      <c r="W382" s="89"/>
      <c r="X382" s="89"/>
      <c r="Y382" s="89"/>
      <c r="Z382" s="89"/>
      <c r="AA382" s="89"/>
      <c r="AB382" s="89"/>
      <c r="AC382" s="89"/>
      <c r="AD382" s="89"/>
      <c r="AE382" s="89"/>
      <c r="AF382" s="394"/>
      <c r="AG382" s="8" t="s">
        <v>463</v>
      </c>
      <c r="AH382" s="90"/>
      <c r="AI382" s="422"/>
      <c r="AJ382" s="422"/>
      <c r="AK382" s="411"/>
      <c r="AL382" s="91" t="s">
        <v>425</v>
      </c>
      <c r="AM382" s="91"/>
      <c r="AN382" s="92"/>
      <c r="AO382" s="186">
        <f>IF(AN382&lt;AM382,100000-AM382+AN382,AN382-AM382)</f>
        <v>0</v>
      </c>
      <c r="AP382" s="94" t="e">
        <f>IF(AP383=0,0,AP381/AP383)</f>
        <v>#REF!</v>
      </c>
      <c r="AQ382" s="95"/>
      <c r="AR382" s="96"/>
    </row>
    <row r="383" spans="1:44" s="82" customFormat="1" ht="12" customHeight="1" x14ac:dyDescent="0.2">
      <c r="A383" s="83"/>
      <c r="B383" s="84" t="s">
        <v>139</v>
      </c>
      <c r="C383" s="387"/>
      <c r="D383" s="85"/>
      <c r="E383" s="86"/>
      <c r="F383" s="87"/>
      <c r="G383" s="332"/>
      <c r="H383" s="361"/>
      <c r="I383" s="88"/>
      <c r="J383" s="88"/>
      <c r="K383" s="97"/>
      <c r="L383" s="97"/>
      <c r="M383" s="97"/>
      <c r="N383" s="97"/>
      <c r="O383" s="97"/>
      <c r="P383" s="97"/>
      <c r="Q383" s="97"/>
      <c r="R383" s="97"/>
      <c r="S383" s="97"/>
      <c r="T383" s="97"/>
      <c r="U383" s="97"/>
      <c r="V383" s="97"/>
      <c r="W383" s="97"/>
      <c r="X383" s="97"/>
      <c r="Y383" s="97"/>
      <c r="Z383" s="97"/>
      <c r="AA383" s="97"/>
      <c r="AB383" s="97"/>
      <c r="AC383" s="97"/>
      <c r="AD383" s="97"/>
      <c r="AE383" s="97"/>
      <c r="AF383" s="395"/>
      <c r="AG383" s="8" t="s">
        <v>464</v>
      </c>
      <c r="AH383" s="90"/>
      <c r="AI383" s="425"/>
      <c r="AJ383" s="425"/>
      <c r="AK383" s="411"/>
      <c r="AL383" s="98" t="s">
        <v>461</v>
      </c>
      <c r="AM383" s="98">
        <v>41669</v>
      </c>
      <c r="AN383" s="99">
        <v>42009</v>
      </c>
      <c r="AO383" s="100">
        <f>AN383-AM383</f>
        <v>340</v>
      </c>
      <c r="AP383" s="101" t="e">
        <f>durée_année*(YEAR(AN383)-YEAR(AM383))-INDEX(temps,DAY(AM383),MONTH(AM383))+INDEX(temps,DAY(AN383),MONTH(AN383))</f>
        <v>#REF!</v>
      </c>
      <c r="AQ383" s="95"/>
      <c r="AR383" s="96"/>
    </row>
    <row r="384" spans="1:44" s="82" customFormat="1" ht="12" customHeight="1" x14ac:dyDescent="0.2">
      <c r="A384" s="102"/>
      <c r="B384" s="103"/>
      <c r="C384" s="388"/>
      <c r="D384" s="104"/>
      <c r="E384" s="105"/>
      <c r="F384" s="106"/>
      <c r="G384" s="333"/>
      <c r="H384" s="362"/>
      <c r="I384" s="107"/>
      <c r="J384" s="107"/>
      <c r="K384" s="108"/>
      <c r="L384" s="108"/>
      <c r="M384" s="108"/>
      <c r="N384" s="108"/>
      <c r="O384" s="108"/>
      <c r="P384" s="108"/>
      <c r="Q384" s="108"/>
      <c r="R384" s="108"/>
      <c r="S384" s="108"/>
      <c r="T384" s="108"/>
      <c r="U384" s="108"/>
      <c r="V384" s="108"/>
      <c r="W384" s="108"/>
      <c r="X384" s="108"/>
      <c r="Y384" s="108"/>
      <c r="Z384" s="108"/>
      <c r="AA384" s="108"/>
      <c r="AB384" s="108"/>
      <c r="AC384" s="108"/>
      <c r="AD384" s="108"/>
      <c r="AE384" s="108"/>
      <c r="AF384" s="396"/>
      <c r="AG384" s="109" t="s">
        <v>426</v>
      </c>
      <c r="AH384" s="110"/>
      <c r="AI384" s="424"/>
      <c r="AJ384" s="424"/>
      <c r="AK384" s="411"/>
      <c r="AL384" s="111" t="s">
        <v>9</v>
      </c>
      <c r="AM384" s="111"/>
      <c r="AN384" s="112"/>
      <c r="AO384" s="113">
        <f>AN384-AM384</f>
        <v>0</v>
      </c>
      <c r="AP384" s="114"/>
      <c r="AQ384" s="95"/>
      <c r="AR384" s="96"/>
    </row>
    <row r="385" spans="1:44" s="82" customFormat="1" ht="12" customHeight="1" thickBot="1" x14ac:dyDescent="0.25">
      <c r="A385" s="115"/>
      <c r="B385" s="116"/>
      <c r="C385" s="389"/>
      <c r="D385" s="117"/>
      <c r="E385" s="118"/>
      <c r="F385" s="119"/>
      <c r="G385" s="334"/>
      <c r="H385" s="363"/>
      <c r="I385" s="120"/>
      <c r="J385" s="120"/>
      <c r="K385" s="121"/>
      <c r="L385" s="121"/>
      <c r="M385" s="121"/>
      <c r="N385" s="121"/>
      <c r="O385" s="121"/>
      <c r="P385" s="121"/>
      <c r="Q385" s="121"/>
      <c r="R385" s="121"/>
      <c r="S385" s="121"/>
      <c r="T385" s="121"/>
      <c r="U385" s="121"/>
      <c r="V385" s="121"/>
      <c r="W385" s="121"/>
      <c r="X385" s="121"/>
      <c r="Y385" s="121"/>
      <c r="Z385" s="121"/>
      <c r="AA385" s="121"/>
      <c r="AB385" s="121"/>
      <c r="AC385" s="121"/>
      <c r="AD385" s="121"/>
      <c r="AE385" s="121"/>
      <c r="AF385" s="397"/>
      <c r="AG385" s="122" t="s">
        <v>442</v>
      </c>
      <c r="AH385" s="123"/>
      <c r="AI385" s="426"/>
      <c r="AJ385" s="426"/>
      <c r="AK385" s="412"/>
      <c r="AL385" s="124"/>
      <c r="AM385" s="124"/>
      <c r="AN385" s="125"/>
      <c r="AO385" s="126">
        <f>AN385-AM385</f>
        <v>0</v>
      </c>
      <c r="AP385" s="3"/>
      <c r="AQ385" s="127"/>
      <c r="AR385" s="128"/>
    </row>
    <row r="386" spans="1:44" s="82" customFormat="1" ht="12" customHeight="1" x14ac:dyDescent="0.2">
      <c r="A386" s="68" t="s">
        <v>330</v>
      </c>
      <c r="B386" s="69" t="s">
        <v>176</v>
      </c>
      <c r="C386" s="390">
        <v>1631693190561</v>
      </c>
      <c r="D386" s="70">
        <v>660</v>
      </c>
      <c r="E386" s="71">
        <v>71</v>
      </c>
      <c r="F386" s="71">
        <v>31</v>
      </c>
      <c r="G386" s="327">
        <v>1</v>
      </c>
      <c r="H386" s="360"/>
      <c r="I386" s="383" t="e">
        <f>AP387</f>
        <v>#REF!</v>
      </c>
      <c r="J386" s="392">
        <f>SUMPRODUCT(PUISSANCE,K386:AE386)/1000</f>
        <v>3.48</v>
      </c>
      <c r="K386" s="73">
        <v>0</v>
      </c>
      <c r="L386" s="73">
        <v>0</v>
      </c>
      <c r="M386" s="73">
        <v>0</v>
      </c>
      <c r="N386" s="73">
        <v>0</v>
      </c>
      <c r="O386" s="73">
        <v>0</v>
      </c>
      <c r="P386" s="73">
        <v>0</v>
      </c>
      <c r="Q386" s="73">
        <v>0</v>
      </c>
      <c r="R386" s="73">
        <v>0</v>
      </c>
      <c r="S386" s="73">
        <v>0</v>
      </c>
      <c r="T386" s="73"/>
      <c r="U386" s="73">
        <v>0</v>
      </c>
      <c r="V386" s="73">
        <v>0</v>
      </c>
      <c r="W386" s="73">
        <v>0</v>
      </c>
      <c r="X386" s="73">
        <v>0</v>
      </c>
      <c r="Y386" s="73">
        <v>4</v>
      </c>
      <c r="Z386" s="73">
        <v>10</v>
      </c>
      <c r="AA386" s="73">
        <v>0</v>
      </c>
      <c r="AB386" s="73">
        <v>0</v>
      </c>
      <c r="AC386" s="73">
        <v>0</v>
      </c>
      <c r="AD386" s="73">
        <v>0</v>
      </c>
      <c r="AE386" s="73">
        <v>0</v>
      </c>
      <c r="AF386" s="393"/>
      <c r="AG386" s="74" t="s">
        <v>462</v>
      </c>
      <c r="AH386" s="75"/>
      <c r="AI386" s="428"/>
      <c r="AJ386" s="428"/>
      <c r="AK386" s="410"/>
      <c r="AL386" s="76" t="s">
        <v>424</v>
      </c>
      <c r="AM386" s="76">
        <v>86010</v>
      </c>
      <c r="AN386" s="77">
        <v>1219</v>
      </c>
      <c r="AO386" s="78">
        <f>IF(AN386&lt;AM386,100000-AM386+AN386,AN386-AM386)</f>
        <v>15209</v>
      </c>
      <c r="AP386" s="79">
        <f>AO386+AO387</f>
        <v>15209</v>
      </c>
      <c r="AQ386" s="80">
        <f>F386/10*$AQ$4*DAYS360(AM389,AN389)/360</f>
        <v>0</v>
      </c>
      <c r="AR386" s="81" t="e">
        <f>F386/10*AP388*$AR$4</f>
        <v>#REF!</v>
      </c>
    </row>
    <row r="387" spans="1:44" s="82" customFormat="1" ht="12" customHeight="1" x14ac:dyDescent="0.2">
      <c r="A387" s="83"/>
      <c r="B387" s="84"/>
      <c r="C387" s="387"/>
      <c r="D387" s="85"/>
      <c r="E387" s="86"/>
      <c r="F387" s="87"/>
      <c r="G387" s="332"/>
      <c r="H387" s="361"/>
      <c r="I387" s="88"/>
      <c r="J387" s="88"/>
      <c r="K387" s="89"/>
      <c r="L387" s="89"/>
      <c r="M387" s="89"/>
      <c r="N387" s="89"/>
      <c r="O387" s="89"/>
      <c r="P387" s="89"/>
      <c r="Q387" s="89"/>
      <c r="R387" s="89"/>
      <c r="S387" s="89"/>
      <c r="T387" s="89"/>
      <c r="U387" s="89"/>
      <c r="V387" s="89"/>
      <c r="W387" s="89"/>
      <c r="X387" s="89"/>
      <c r="Y387" s="89"/>
      <c r="Z387" s="89"/>
      <c r="AA387" s="89"/>
      <c r="AB387" s="89"/>
      <c r="AC387" s="89"/>
      <c r="AD387" s="89"/>
      <c r="AE387" s="89"/>
      <c r="AF387" s="394"/>
      <c r="AG387" s="8" t="s">
        <v>463</v>
      </c>
      <c r="AH387" s="90"/>
      <c r="AI387" s="428"/>
      <c r="AJ387" s="428"/>
      <c r="AK387" s="411"/>
      <c r="AL387" s="91" t="s">
        <v>425</v>
      </c>
      <c r="AM387" s="91"/>
      <c r="AN387" s="92"/>
      <c r="AO387" s="186">
        <f>IF(AN387&lt;AM387,100000-AM387+AN387,AN387-AM387)</f>
        <v>0</v>
      </c>
      <c r="AP387" s="94" t="e">
        <f>IF(AP388=0,0,AP386/AP388)</f>
        <v>#REF!</v>
      </c>
      <c r="AQ387" s="95"/>
      <c r="AR387" s="96"/>
    </row>
    <row r="388" spans="1:44" s="82" customFormat="1" ht="12" customHeight="1" x14ac:dyDescent="0.2">
      <c r="A388" s="83"/>
      <c r="B388" s="84" t="s">
        <v>67</v>
      </c>
      <c r="C388" s="387"/>
      <c r="D388" s="85"/>
      <c r="E388" s="86"/>
      <c r="F388" s="87"/>
      <c r="G388" s="332"/>
      <c r="H388" s="361"/>
      <c r="I388" s="88"/>
      <c r="J388" s="88"/>
      <c r="K388" s="97"/>
      <c r="L388" s="97"/>
      <c r="M388" s="97"/>
      <c r="N388" s="97"/>
      <c r="O388" s="97"/>
      <c r="P388" s="97"/>
      <c r="Q388" s="97"/>
      <c r="R388" s="97"/>
      <c r="S388" s="97"/>
      <c r="T388" s="97"/>
      <c r="U388" s="97"/>
      <c r="V388" s="97"/>
      <c r="W388" s="97"/>
      <c r="X388" s="97"/>
      <c r="Y388" s="97"/>
      <c r="Z388" s="97"/>
      <c r="AA388" s="97"/>
      <c r="AB388" s="97"/>
      <c r="AC388" s="97"/>
      <c r="AD388" s="97"/>
      <c r="AE388" s="97"/>
      <c r="AF388" s="395"/>
      <c r="AG388" s="8" t="s">
        <v>464</v>
      </c>
      <c r="AH388" s="90"/>
      <c r="AI388" s="425"/>
      <c r="AJ388" s="425"/>
      <c r="AK388" s="411"/>
      <c r="AL388" s="98" t="s">
        <v>461</v>
      </c>
      <c r="AM388" s="98">
        <v>41648</v>
      </c>
      <c r="AN388" s="99">
        <v>42009</v>
      </c>
      <c r="AO388" s="100">
        <f>AN388-AM388</f>
        <v>361</v>
      </c>
      <c r="AP388" s="101" t="e">
        <f>durée_année*(YEAR(AN388)-YEAR(AM388))-INDEX(temps,DAY(AM388),MONTH(AM388))+INDEX(temps,DAY(AN388),MONTH(AN388))</f>
        <v>#REF!</v>
      </c>
      <c r="AQ388" s="95"/>
      <c r="AR388" s="96"/>
    </row>
    <row r="389" spans="1:44" s="82" customFormat="1" ht="12" customHeight="1" x14ac:dyDescent="0.2">
      <c r="A389" s="102"/>
      <c r="B389" s="103"/>
      <c r="C389" s="388"/>
      <c r="D389" s="104"/>
      <c r="E389" s="105"/>
      <c r="F389" s="106"/>
      <c r="G389" s="333"/>
      <c r="H389" s="362"/>
      <c r="I389" s="107"/>
      <c r="J389" s="107"/>
      <c r="K389" s="108"/>
      <c r="L389" s="108"/>
      <c r="M389" s="108"/>
      <c r="N389" s="108"/>
      <c r="O389" s="108"/>
      <c r="P389" s="108"/>
      <c r="Q389" s="108"/>
      <c r="R389" s="108"/>
      <c r="S389" s="108"/>
      <c r="T389" s="108"/>
      <c r="U389" s="108"/>
      <c r="V389" s="108"/>
      <c r="W389" s="108"/>
      <c r="X389" s="108"/>
      <c r="Y389" s="108"/>
      <c r="Z389" s="108"/>
      <c r="AA389" s="108"/>
      <c r="AB389" s="108"/>
      <c r="AC389" s="108"/>
      <c r="AD389" s="108"/>
      <c r="AE389" s="108"/>
      <c r="AF389" s="396"/>
      <c r="AG389" s="109" t="s">
        <v>426</v>
      </c>
      <c r="AH389" s="110"/>
      <c r="AI389" s="424"/>
      <c r="AJ389" s="424"/>
      <c r="AK389" s="411"/>
      <c r="AL389" s="111" t="s">
        <v>9</v>
      </c>
      <c r="AM389" s="111"/>
      <c r="AN389" s="112"/>
      <c r="AO389" s="113">
        <f>AN389-AM389</f>
        <v>0</v>
      </c>
      <c r="AP389" s="114"/>
      <c r="AQ389" s="95"/>
      <c r="AR389" s="96"/>
    </row>
    <row r="390" spans="1:44" s="82" customFormat="1" ht="12" customHeight="1" thickBot="1" x14ac:dyDescent="0.25">
      <c r="A390" s="115"/>
      <c r="B390" s="116"/>
      <c r="C390" s="389"/>
      <c r="D390" s="117"/>
      <c r="E390" s="118"/>
      <c r="F390" s="119"/>
      <c r="G390" s="334"/>
      <c r="H390" s="363"/>
      <c r="I390" s="120"/>
      <c r="J390" s="120"/>
      <c r="K390" s="121"/>
      <c r="L390" s="121"/>
      <c r="M390" s="121"/>
      <c r="N390" s="121"/>
      <c r="O390" s="121"/>
      <c r="P390" s="121"/>
      <c r="Q390" s="121"/>
      <c r="R390" s="121"/>
      <c r="S390" s="121"/>
      <c r="T390" s="121"/>
      <c r="U390" s="121"/>
      <c r="V390" s="121"/>
      <c r="W390" s="121"/>
      <c r="X390" s="121"/>
      <c r="Y390" s="121"/>
      <c r="Z390" s="121"/>
      <c r="AA390" s="121"/>
      <c r="AB390" s="121"/>
      <c r="AC390" s="121"/>
      <c r="AD390" s="121"/>
      <c r="AE390" s="121"/>
      <c r="AF390" s="397"/>
      <c r="AG390" s="122" t="s">
        <v>442</v>
      </c>
      <c r="AH390" s="123"/>
      <c r="AI390" s="426"/>
      <c r="AJ390" s="426"/>
      <c r="AK390" s="412"/>
      <c r="AL390" s="124"/>
      <c r="AM390" s="124"/>
      <c r="AN390" s="125"/>
      <c r="AO390" s="126">
        <f>AN390-AM390</f>
        <v>0</v>
      </c>
      <c r="AP390" s="3"/>
      <c r="AQ390" s="127"/>
      <c r="AR390" s="128"/>
    </row>
    <row r="391" spans="1:44" s="82" customFormat="1" ht="12" customHeight="1" x14ac:dyDescent="0.2">
      <c r="A391" s="68" t="s">
        <v>323</v>
      </c>
      <c r="B391" s="69" t="s">
        <v>304</v>
      </c>
      <c r="C391" s="390">
        <v>1697105593742</v>
      </c>
      <c r="D391" s="70">
        <v>673</v>
      </c>
      <c r="E391" s="71">
        <v>71</v>
      </c>
      <c r="F391" s="71">
        <v>14</v>
      </c>
      <c r="G391" s="327">
        <v>1</v>
      </c>
      <c r="H391" s="360"/>
      <c r="I391" s="383" t="e">
        <f>AP392</f>
        <v>#REF!</v>
      </c>
      <c r="J391" s="392">
        <f>SUMPRODUCT(PUISSANCE,K391:AE391)/1000</f>
        <v>1.766</v>
      </c>
      <c r="K391" s="73">
        <v>0</v>
      </c>
      <c r="L391" s="73">
        <v>0</v>
      </c>
      <c r="M391" s="73">
        <v>0</v>
      </c>
      <c r="N391" s="73">
        <v>0</v>
      </c>
      <c r="O391" s="73">
        <v>0</v>
      </c>
      <c r="P391" s="73">
        <v>0</v>
      </c>
      <c r="Q391" s="73">
        <v>0</v>
      </c>
      <c r="R391" s="73">
        <v>0</v>
      </c>
      <c r="S391" s="73">
        <v>0</v>
      </c>
      <c r="T391" s="73"/>
      <c r="U391" s="73">
        <v>0</v>
      </c>
      <c r="V391" s="73">
        <v>0</v>
      </c>
      <c r="W391" s="73">
        <v>0</v>
      </c>
      <c r="X391" s="73">
        <v>14</v>
      </c>
      <c r="Y391" s="73">
        <v>1</v>
      </c>
      <c r="Z391" s="73">
        <v>0</v>
      </c>
      <c r="AA391" s="73">
        <v>0</v>
      </c>
      <c r="AB391" s="73">
        <v>0</v>
      </c>
      <c r="AC391" s="73">
        <v>0</v>
      </c>
      <c r="AD391" s="73">
        <v>0</v>
      </c>
      <c r="AE391" s="73">
        <v>0</v>
      </c>
      <c r="AF391" s="393"/>
      <c r="AG391" s="74" t="s">
        <v>462</v>
      </c>
      <c r="AH391" s="75"/>
      <c r="AI391" s="422"/>
      <c r="AJ391" s="422"/>
      <c r="AK391" s="410"/>
      <c r="AL391" s="76" t="s">
        <v>424</v>
      </c>
      <c r="AM391" s="76">
        <v>50374</v>
      </c>
      <c r="AN391" s="77">
        <v>57599</v>
      </c>
      <c r="AO391" s="78">
        <f>IF(AN391&lt;AM391,100000-AM391+AN391,AN391-AM391)</f>
        <v>7225</v>
      </c>
      <c r="AP391" s="79">
        <f>AO391+AO392</f>
        <v>7225</v>
      </c>
      <c r="AQ391" s="80">
        <f>F391/10*$AQ$4*DAYS360(AM394,AN394)/360</f>
        <v>0</v>
      </c>
      <c r="AR391" s="81" t="e">
        <f>F391/10*AP393*$AR$4</f>
        <v>#REF!</v>
      </c>
    </row>
    <row r="392" spans="1:44" s="82" customFormat="1" ht="12" customHeight="1" x14ac:dyDescent="0.2">
      <c r="A392" s="83"/>
      <c r="B392" s="84" t="s">
        <v>60</v>
      </c>
      <c r="C392" s="387"/>
      <c r="D392" s="85"/>
      <c r="E392" s="86"/>
      <c r="F392" s="87"/>
      <c r="G392" s="332"/>
      <c r="H392" s="361"/>
      <c r="I392" s="88"/>
      <c r="J392" s="88"/>
      <c r="K392" s="89"/>
      <c r="L392" s="89"/>
      <c r="M392" s="89"/>
      <c r="N392" s="89"/>
      <c r="O392" s="89"/>
      <c r="P392" s="89"/>
      <c r="Q392" s="89"/>
      <c r="R392" s="89"/>
      <c r="S392" s="89"/>
      <c r="T392" s="89"/>
      <c r="U392" s="89"/>
      <c r="V392" s="89"/>
      <c r="W392" s="89"/>
      <c r="X392" s="89"/>
      <c r="Y392" s="89"/>
      <c r="Z392" s="89"/>
      <c r="AA392" s="89"/>
      <c r="AB392" s="89"/>
      <c r="AC392" s="89"/>
      <c r="AD392" s="89"/>
      <c r="AE392" s="89"/>
      <c r="AF392" s="394"/>
      <c r="AG392" s="8" t="s">
        <v>463</v>
      </c>
      <c r="AH392" s="90"/>
      <c r="AI392" s="422"/>
      <c r="AJ392" s="422"/>
      <c r="AK392" s="411"/>
      <c r="AL392" s="91" t="s">
        <v>425</v>
      </c>
      <c r="AM392" s="91"/>
      <c r="AN392" s="92"/>
      <c r="AO392" s="186">
        <f>IF(AN392&lt;AM392,100000-AM392+AN392,AN392-AM392)</f>
        <v>0</v>
      </c>
      <c r="AP392" s="94" t="e">
        <f>IF(AP393=0,0,AP391/AP393)</f>
        <v>#REF!</v>
      </c>
      <c r="AQ392" s="95"/>
      <c r="AR392" s="96"/>
    </row>
    <row r="393" spans="1:44" s="82" customFormat="1" ht="12" customHeight="1" x14ac:dyDescent="0.2">
      <c r="A393" s="83"/>
      <c r="B393" s="84"/>
      <c r="C393" s="387"/>
      <c r="D393" s="85"/>
      <c r="E393" s="86"/>
      <c r="F393" s="87"/>
      <c r="G393" s="332"/>
      <c r="H393" s="361"/>
      <c r="I393" s="88"/>
      <c r="J393" s="88"/>
      <c r="K393" s="97"/>
      <c r="L393" s="97"/>
      <c r="M393" s="97"/>
      <c r="N393" s="97"/>
      <c r="O393" s="97"/>
      <c r="P393" s="97"/>
      <c r="Q393" s="97"/>
      <c r="R393" s="97"/>
      <c r="S393" s="97"/>
      <c r="T393" s="97"/>
      <c r="U393" s="97"/>
      <c r="V393" s="97"/>
      <c r="W393" s="97"/>
      <c r="X393" s="97"/>
      <c r="Y393" s="97"/>
      <c r="Z393" s="97"/>
      <c r="AA393" s="97"/>
      <c r="AB393" s="97"/>
      <c r="AC393" s="97"/>
      <c r="AD393" s="97"/>
      <c r="AE393" s="97"/>
      <c r="AF393" s="395"/>
      <c r="AG393" s="8" t="s">
        <v>464</v>
      </c>
      <c r="AH393" s="90"/>
      <c r="AI393" s="425"/>
      <c r="AJ393" s="425"/>
      <c r="AK393" s="411"/>
      <c r="AL393" s="98" t="s">
        <v>461</v>
      </c>
      <c r="AM393" s="98">
        <v>41648</v>
      </c>
      <c r="AN393" s="99">
        <v>42011</v>
      </c>
      <c r="AO393" s="100">
        <f>AN393-AM393</f>
        <v>363</v>
      </c>
      <c r="AP393" s="101" t="e">
        <f>durée_année*(YEAR(AN393)-YEAR(AM393))-INDEX(temps,DAY(AM393),MONTH(AM393))+INDEX(temps,DAY(AN393),MONTH(AN393))</f>
        <v>#REF!</v>
      </c>
      <c r="AQ393" s="95"/>
      <c r="AR393" s="96"/>
    </row>
    <row r="394" spans="1:44" s="82" customFormat="1" ht="12" customHeight="1" x14ac:dyDescent="0.2">
      <c r="A394" s="102"/>
      <c r="B394" s="103"/>
      <c r="C394" s="388"/>
      <c r="D394" s="104"/>
      <c r="E394" s="105"/>
      <c r="F394" s="106"/>
      <c r="G394" s="333"/>
      <c r="H394" s="362"/>
      <c r="I394" s="107"/>
      <c r="J394" s="107"/>
      <c r="K394" s="108"/>
      <c r="L394" s="108"/>
      <c r="M394" s="108"/>
      <c r="N394" s="108"/>
      <c r="O394" s="108"/>
      <c r="P394" s="108"/>
      <c r="Q394" s="108"/>
      <c r="R394" s="108"/>
      <c r="S394" s="108"/>
      <c r="T394" s="108"/>
      <c r="U394" s="108"/>
      <c r="V394" s="108"/>
      <c r="W394" s="108"/>
      <c r="X394" s="108"/>
      <c r="Y394" s="108"/>
      <c r="Z394" s="108"/>
      <c r="AA394" s="108"/>
      <c r="AB394" s="108"/>
      <c r="AC394" s="108"/>
      <c r="AD394" s="108"/>
      <c r="AE394" s="108"/>
      <c r="AF394" s="396"/>
      <c r="AG394" s="109" t="s">
        <v>426</v>
      </c>
      <c r="AH394" s="110"/>
      <c r="AI394" s="424"/>
      <c r="AJ394" s="424"/>
      <c r="AK394" s="411"/>
      <c r="AL394" s="111" t="s">
        <v>9</v>
      </c>
      <c r="AM394" s="111"/>
      <c r="AN394" s="112"/>
      <c r="AO394" s="113">
        <f>AN394-AM394</f>
        <v>0</v>
      </c>
      <c r="AP394" s="114"/>
      <c r="AQ394" s="95"/>
      <c r="AR394" s="96"/>
    </row>
    <row r="395" spans="1:44" s="82" customFormat="1" ht="12" customHeight="1" thickBot="1" x14ac:dyDescent="0.25">
      <c r="A395" s="115"/>
      <c r="B395" s="116"/>
      <c r="C395" s="389"/>
      <c r="D395" s="117"/>
      <c r="E395" s="118"/>
      <c r="F395" s="119"/>
      <c r="G395" s="334"/>
      <c r="H395" s="363"/>
      <c r="I395" s="120"/>
      <c r="J395" s="120"/>
      <c r="K395" s="121"/>
      <c r="L395" s="121"/>
      <c r="M395" s="121"/>
      <c r="N395" s="121"/>
      <c r="O395" s="121"/>
      <c r="P395" s="121"/>
      <c r="Q395" s="121"/>
      <c r="R395" s="121"/>
      <c r="S395" s="121"/>
      <c r="T395" s="121"/>
      <c r="U395" s="121"/>
      <c r="V395" s="121"/>
      <c r="W395" s="121"/>
      <c r="X395" s="121"/>
      <c r="Y395" s="121"/>
      <c r="Z395" s="121"/>
      <c r="AA395" s="121"/>
      <c r="AB395" s="121"/>
      <c r="AC395" s="121"/>
      <c r="AD395" s="121"/>
      <c r="AE395" s="121"/>
      <c r="AF395" s="397"/>
      <c r="AG395" s="122" t="s">
        <v>442</v>
      </c>
      <c r="AH395" s="123"/>
      <c r="AI395" s="426"/>
      <c r="AJ395" s="426"/>
      <c r="AK395" s="412"/>
      <c r="AL395" s="124"/>
      <c r="AM395" s="124"/>
      <c r="AN395" s="125"/>
      <c r="AO395" s="126">
        <f>AN395-AM395</f>
        <v>0</v>
      </c>
      <c r="AP395" s="3"/>
      <c r="AQ395" s="127"/>
      <c r="AR395" s="128"/>
    </row>
    <row r="396" spans="1:44" s="82" customFormat="1" ht="12" customHeight="1" x14ac:dyDescent="0.2">
      <c r="A396" s="68" t="s">
        <v>375</v>
      </c>
      <c r="B396" s="69" t="s">
        <v>241</v>
      </c>
      <c r="C396" s="390">
        <v>1687698935246</v>
      </c>
      <c r="D396" s="70">
        <v>695</v>
      </c>
      <c r="E396" s="71">
        <v>71</v>
      </c>
      <c r="F396" s="71">
        <v>62</v>
      </c>
      <c r="G396" s="327">
        <v>1</v>
      </c>
      <c r="H396" s="360"/>
      <c r="I396" s="383" t="e">
        <f>AP397</f>
        <v>#REF!</v>
      </c>
      <c r="J396" s="392">
        <f>SUMPRODUCT(PUISSANCE,K396:AE396)/1000</f>
        <v>7.8179999999999996</v>
      </c>
      <c r="K396" s="73">
        <v>0</v>
      </c>
      <c r="L396" s="73">
        <v>0</v>
      </c>
      <c r="M396" s="73">
        <v>0</v>
      </c>
      <c r="N396" s="73">
        <v>0</v>
      </c>
      <c r="O396" s="73">
        <v>0</v>
      </c>
      <c r="P396" s="73">
        <v>0</v>
      </c>
      <c r="Q396" s="73">
        <v>0</v>
      </c>
      <c r="R396" s="73">
        <v>0</v>
      </c>
      <c r="S396" s="73">
        <v>0</v>
      </c>
      <c r="T396" s="73"/>
      <c r="U396" s="73">
        <v>0</v>
      </c>
      <c r="V396" s="73">
        <v>0</v>
      </c>
      <c r="W396" s="73">
        <v>0</v>
      </c>
      <c r="X396" s="73">
        <v>17</v>
      </c>
      <c r="Y396" s="73">
        <v>28</v>
      </c>
      <c r="Z396" s="73">
        <v>4</v>
      </c>
      <c r="AA396" s="73">
        <v>0</v>
      </c>
      <c r="AB396" s="73">
        <v>0</v>
      </c>
      <c r="AC396" s="73">
        <v>0</v>
      </c>
      <c r="AD396" s="73">
        <v>0</v>
      </c>
      <c r="AE396" s="73">
        <v>0</v>
      </c>
      <c r="AF396" s="393"/>
      <c r="AG396" s="74" t="s">
        <v>462</v>
      </c>
      <c r="AH396" s="75"/>
      <c r="AI396" s="422"/>
      <c r="AJ396" s="422"/>
      <c r="AK396" s="410"/>
      <c r="AL396" s="76" t="s">
        <v>424</v>
      </c>
      <c r="AM396" s="76">
        <v>48263</v>
      </c>
      <c r="AN396" s="77">
        <v>84734</v>
      </c>
      <c r="AO396" s="78">
        <f>IF(AN396&lt;AM396,100000-AM396+AN396,AN396-AM396)</f>
        <v>36471</v>
      </c>
      <c r="AP396" s="79">
        <f>AO396+AO397</f>
        <v>36471</v>
      </c>
      <c r="AQ396" s="80">
        <f>F396/10*$AQ$4*DAYS360(AM399,AN399)/360</f>
        <v>0</v>
      </c>
      <c r="AR396" s="81" t="e">
        <f>F396/10*AP398*$AR$4</f>
        <v>#REF!</v>
      </c>
    </row>
    <row r="397" spans="1:44" s="82" customFormat="1" ht="12" customHeight="1" x14ac:dyDescent="0.2">
      <c r="A397" s="83"/>
      <c r="B397" s="84" t="s">
        <v>120</v>
      </c>
      <c r="C397" s="387"/>
      <c r="D397" s="85"/>
      <c r="E397" s="86"/>
      <c r="F397" s="87"/>
      <c r="G397" s="332"/>
      <c r="H397" s="361"/>
      <c r="I397" s="88"/>
      <c r="J397" s="88"/>
      <c r="K397" s="89"/>
      <c r="L397" s="89"/>
      <c r="M397" s="89"/>
      <c r="N397" s="89"/>
      <c r="O397" s="89"/>
      <c r="P397" s="89"/>
      <c r="Q397" s="89"/>
      <c r="R397" s="89"/>
      <c r="S397" s="89"/>
      <c r="T397" s="89"/>
      <c r="U397" s="89"/>
      <c r="V397" s="89"/>
      <c r="W397" s="89"/>
      <c r="X397" s="89"/>
      <c r="Y397" s="89"/>
      <c r="Z397" s="89"/>
      <c r="AA397" s="89"/>
      <c r="AB397" s="89"/>
      <c r="AC397" s="89"/>
      <c r="AD397" s="89"/>
      <c r="AE397" s="89"/>
      <c r="AF397" s="394"/>
      <c r="AG397" s="8" t="s">
        <v>463</v>
      </c>
      <c r="AH397" s="90"/>
      <c r="AI397" s="422"/>
      <c r="AJ397" s="422"/>
      <c r="AK397" s="411"/>
      <c r="AL397" s="91" t="s">
        <v>425</v>
      </c>
      <c r="AM397" s="91"/>
      <c r="AN397" s="92"/>
      <c r="AO397" s="186">
        <f>IF(AN397&lt;AM397,100000-AM397+AN397,AN397-AM397)</f>
        <v>0</v>
      </c>
      <c r="AP397" s="94" t="e">
        <f>IF(AP398=0,0,AP396/AP398)</f>
        <v>#REF!</v>
      </c>
      <c r="AQ397" s="95"/>
      <c r="AR397" s="96"/>
    </row>
    <row r="398" spans="1:44" s="82" customFormat="1" ht="12" customHeight="1" x14ac:dyDescent="0.2">
      <c r="A398" s="83"/>
      <c r="B398" s="84" t="s">
        <v>121</v>
      </c>
      <c r="C398" s="387"/>
      <c r="D398" s="85"/>
      <c r="E398" s="86"/>
      <c r="F398" s="87"/>
      <c r="G398" s="332"/>
      <c r="H398" s="361"/>
      <c r="I398" s="88"/>
      <c r="J398" s="88"/>
      <c r="K398" s="97"/>
      <c r="L398" s="97"/>
      <c r="M398" s="97"/>
      <c r="N398" s="97"/>
      <c r="O398" s="97"/>
      <c r="P398" s="97"/>
      <c r="Q398" s="97"/>
      <c r="R398" s="97"/>
      <c r="S398" s="97"/>
      <c r="T398" s="97"/>
      <c r="U398" s="97"/>
      <c r="V398" s="97"/>
      <c r="W398" s="97"/>
      <c r="X398" s="97"/>
      <c r="Y398" s="97"/>
      <c r="Z398" s="97"/>
      <c r="AA398" s="97"/>
      <c r="AB398" s="97"/>
      <c r="AC398" s="97"/>
      <c r="AD398" s="97"/>
      <c r="AE398" s="97"/>
      <c r="AF398" s="395"/>
      <c r="AG398" s="8" t="s">
        <v>464</v>
      </c>
      <c r="AH398" s="90"/>
      <c r="AI398" s="425"/>
      <c r="AJ398" s="425"/>
      <c r="AK398" s="411"/>
      <c r="AL398" s="98" t="s">
        <v>461</v>
      </c>
      <c r="AM398" s="98">
        <v>41648</v>
      </c>
      <c r="AN398" s="99">
        <v>42009</v>
      </c>
      <c r="AO398" s="100">
        <f>AN398-AM398</f>
        <v>361</v>
      </c>
      <c r="AP398" s="101" t="e">
        <f>durée_année*(YEAR(AN398)-YEAR(AM398))-INDEX(temps,DAY(AM398),MONTH(AM398))+INDEX(temps,DAY(AN398),MONTH(AN398))</f>
        <v>#REF!</v>
      </c>
      <c r="AQ398" s="95"/>
      <c r="AR398" s="96"/>
    </row>
    <row r="399" spans="1:44" s="82" customFormat="1" ht="12" customHeight="1" x14ac:dyDescent="0.2">
      <c r="A399" s="102"/>
      <c r="B399" s="103"/>
      <c r="C399" s="388"/>
      <c r="D399" s="104"/>
      <c r="E399" s="105"/>
      <c r="F399" s="106"/>
      <c r="G399" s="333"/>
      <c r="H399" s="362"/>
      <c r="I399" s="107"/>
      <c r="J399" s="107"/>
      <c r="K399" s="108"/>
      <c r="L399" s="108"/>
      <c r="M399" s="108"/>
      <c r="N399" s="108"/>
      <c r="O399" s="108"/>
      <c r="P399" s="108"/>
      <c r="Q399" s="108"/>
      <c r="R399" s="108"/>
      <c r="S399" s="108"/>
      <c r="T399" s="108"/>
      <c r="U399" s="108"/>
      <c r="V399" s="108"/>
      <c r="W399" s="108"/>
      <c r="X399" s="108"/>
      <c r="Y399" s="108"/>
      <c r="Z399" s="108"/>
      <c r="AA399" s="108"/>
      <c r="AB399" s="108"/>
      <c r="AC399" s="108"/>
      <c r="AD399" s="108"/>
      <c r="AE399" s="108"/>
      <c r="AF399" s="396"/>
      <c r="AG399" s="109" t="s">
        <v>426</v>
      </c>
      <c r="AH399" s="110"/>
      <c r="AI399" s="424"/>
      <c r="AJ399" s="424"/>
      <c r="AK399" s="411"/>
      <c r="AL399" s="111" t="s">
        <v>9</v>
      </c>
      <c r="AM399" s="111"/>
      <c r="AN399" s="112"/>
      <c r="AO399" s="113">
        <f>AN399-AM399</f>
        <v>0</v>
      </c>
      <c r="AP399" s="114"/>
      <c r="AQ399" s="95"/>
      <c r="AR399" s="96"/>
    </row>
    <row r="400" spans="1:44" s="82" customFormat="1" ht="12" customHeight="1" thickBot="1" x14ac:dyDescent="0.25">
      <c r="A400" s="115"/>
      <c r="B400" s="116"/>
      <c r="C400" s="389"/>
      <c r="D400" s="117"/>
      <c r="E400" s="118"/>
      <c r="F400" s="119"/>
      <c r="G400" s="334"/>
      <c r="H400" s="363"/>
      <c r="I400" s="120"/>
      <c r="J400" s="120"/>
      <c r="K400" s="121"/>
      <c r="L400" s="121"/>
      <c r="M400" s="121"/>
      <c r="N400" s="121"/>
      <c r="O400" s="121"/>
      <c r="P400" s="121"/>
      <c r="Q400" s="121"/>
      <c r="R400" s="121"/>
      <c r="S400" s="121"/>
      <c r="T400" s="121"/>
      <c r="U400" s="121"/>
      <c r="V400" s="121"/>
      <c r="W400" s="121"/>
      <c r="X400" s="121"/>
      <c r="Y400" s="121"/>
      <c r="Z400" s="121"/>
      <c r="AA400" s="121"/>
      <c r="AB400" s="121"/>
      <c r="AC400" s="121"/>
      <c r="AD400" s="121"/>
      <c r="AE400" s="121"/>
      <c r="AF400" s="397"/>
      <c r="AG400" s="122" t="s">
        <v>442</v>
      </c>
      <c r="AH400" s="123"/>
      <c r="AI400" s="426"/>
      <c r="AJ400" s="426"/>
      <c r="AK400" s="412"/>
      <c r="AL400" s="124"/>
      <c r="AM400" s="124"/>
      <c r="AN400" s="125"/>
      <c r="AO400" s="126">
        <f>AN400-AM400</f>
        <v>0</v>
      </c>
      <c r="AP400" s="3"/>
      <c r="AQ400" s="127"/>
      <c r="AR400" s="128"/>
    </row>
    <row r="401" spans="1:44" s="82" customFormat="1" ht="12" customHeight="1" x14ac:dyDescent="0.2">
      <c r="A401" s="68" t="s">
        <v>341</v>
      </c>
      <c r="B401" s="69" t="s">
        <v>194</v>
      </c>
      <c r="C401" s="390">
        <v>1659623715512</v>
      </c>
      <c r="D401" s="70">
        <v>707</v>
      </c>
      <c r="E401" s="71">
        <v>71</v>
      </c>
      <c r="F401" s="71">
        <v>117</v>
      </c>
      <c r="G401" s="327">
        <v>1</v>
      </c>
      <c r="H401" s="360"/>
      <c r="I401" s="383" t="e">
        <f>AP402</f>
        <v>#REF!</v>
      </c>
      <c r="J401" s="392">
        <f>SUMPRODUCT(PUISSANCE,K401:AE401)/1000</f>
        <v>8.1120000000000001</v>
      </c>
      <c r="K401" s="73">
        <v>2</v>
      </c>
      <c r="L401" s="73">
        <v>7</v>
      </c>
      <c r="M401" s="73">
        <v>0</v>
      </c>
      <c r="N401" s="73">
        <v>0</v>
      </c>
      <c r="O401" s="73">
        <v>0</v>
      </c>
      <c r="P401" s="73">
        <v>0</v>
      </c>
      <c r="Q401" s="73">
        <v>0</v>
      </c>
      <c r="R401" s="73">
        <v>27</v>
      </c>
      <c r="S401" s="73">
        <v>0</v>
      </c>
      <c r="T401" s="73"/>
      <c r="U401" s="73">
        <v>0</v>
      </c>
      <c r="V401" s="73">
        <v>0</v>
      </c>
      <c r="W401" s="73">
        <v>0</v>
      </c>
      <c r="X401" s="73">
        <v>3</v>
      </c>
      <c r="Y401" s="73">
        <v>1</v>
      </c>
      <c r="Z401" s="73">
        <v>3</v>
      </c>
      <c r="AA401" s="73">
        <v>0</v>
      </c>
      <c r="AB401" s="73">
        <v>0</v>
      </c>
      <c r="AC401" s="73">
        <v>0</v>
      </c>
      <c r="AD401" s="73">
        <v>0</v>
      </c>
      <c r="AE401" s="73">
        <v>0</v>
      </c>
      <c r="AF401" s="393"/>
      <c r="AG401" s="74" t="s">
        <v>462</v>
      </c>
      <c r="AH401" s="75"/>
      <c r="AI401" s="422"/>
      <c r="AJ401" s="422"/>
      <c r="AK401" s="410"/>
      <c r="AL401" s="76" t="s">
        <v>424</v>
      </c>
      <c r="AM401" s="76">
        <v>78357</v>
      </c>
      <c r="AN401" s="77">
        <v>13593</v>
      </c>
      <c r="AO401" s="78">
        <f>IF(AN401&lt;AM401,100000-AM401+AN401,AN401-AM401)</f>
        <v>35236</v>
      </c>
      <c r="AP401" s="79">
        <f>AO401+AO402</f>
        <v>35236</v>
      </c>
      <c r="AQ401" s="80">
        <f>F401/10*$AQ$4*DAYS360(AM404,AN404)/360</f>
        <v>0</v>
      </c>
      <c r="AR401" s="81" t="e">
        <f>F401/10*AP403*$AR$4</f>
        <v>#REF!</v>
      </c>
    </row>
    <row r="402" spans="1:44" s="82" customFormat="1" ht="12" customHeight="1" x14ac:dyDescent="0.2">
      <c r="A402" s="83"/>
      <c r="B402" s="84" t="s">
        <v>195</v>
      </c>
      <c r="C402" s="387"/>
      <c r="D402" s="85"/>
      <c r="E402" s="86"/>
      <c r="F402" s="87"/>
      <c r="G402" s="332"/>
      <c r="H402" s="361"/>
      <c r="I402" s="88"/>
      <c r="J402" s="88"/>
      <c r="K402" s="89"/>
      <c r="L402" s="89"/>
      <c r="M402" s="89"/>
      <c r="N402" s="89"/>
      <c r="O402" s="89"/>
      <c r="P402" s="89"/>
      <c r="Q402" s="89"/>
      <c r="R402" s="89"/>
      <c r="S402" s="89"/>
      <c r="T402" s="89"/>
      <c r="U402" s="89"/>
      <c r="V402" s="89"/>
      <c r="W402" s="89"/>
      <c r="X402" s="89"/>
      <c r="Y402" s="89"/>
      <c r="Z402" s="89"/>
      <c r="AA402" s="89"/>
      <c r="AB402" s="89"/>
      <c r="AC402" s="89"/>
      <c r="AD402" s="89"/>
      <c r="AE402" s="89"/>
      <c r="AF402" s="394"/>
      <c r="AG402" s="8" t="s">
        <v>463</v>
      </c>
      <c r="AH402" s="90"/>
      <c r="AI402" s="422"/>
      <c r="AJ402" s="422"/>
      <c r="AK402" s="411"/>
      <c r="AL402" s="91" t="s">
        <v>425</v>
      </c>
      <c r="AM402" s="91"/>
      <c r="AN402" s="92"/>
      <c r="AO402" s="186">
        <f>IF(AN402&lt;AM402,100000-AM402+AN402,AN402-AM402)</f>
        <v>0</v>
      </c>
      <c r="AP402" s="94" t="e">
        <f>IF(AP403=0,0,AP401/AP403)</f>
        <v>#REF!</v>
      </c>
      <c r="AQ402" s="95"/>
      <c r="AR402" s="96"/>
    </row>
    <row r="403" spans="1:44" s="82" customFormat="1" ht="12" customHeight="1" x14ac:dyDescent="0.2">
      <c r="A403" s="83"/>
      <c r="B403" s="84" t="s">
        <v>80</v>
      </c>
      <c r="C403" s="387"/>
      <c r="D403" s="85"/>
      <c r="E403" s="86"/>
      <c r="F403" s="87"/>
      <c r="G403" s="332"/>
      <c r="H403" s="361"/>
      <c r="I403" s="88"/>
      <c r="J403" s="88"/>
      <c r="K403" s="97"/>
      <c r="L403" s="97"/>
      <c r="M403" s="97"/>
      <c r="N403" s="97"/>
      <c r="O403" s="97"/>
      <c r="P403" s="97"/>
      <c r="Q403" s="97"/>
      <c r="R403" s="97"/>
      <c r="S403" s="97"/>
      <c r="T403" s="97"/>
      <c r="U403" s="97"/>
      <c r="V403" s="97"/>
      <c r="W403" s="97"/>
      <c r="X403" s="97"/>
      <c r="Y403" s="97"/>
      <c r="Z403" s="97"/>
      <c r="AA403" s="97"/>
      <c r="AB403" s="97"/>
      <c r="AC403" s="97"/>
      <c r="AD403" s="97"/>
      <c r="AE403" s="97"/>
      <c r="AF403" s="395"/>
      <c r="AG403" s="8" t="s">
        <v>464</v>
      </c>
      <c r="AH403" s="90"/>
      <c r="AI403" s="425"/>
      <c r="AJ403" s="425"/>
      <c r="AK403" s="411"/>
      <c r="AL403" s="98" t="s">
        <v>461</v>
      </c>
      <c r="AM403" s="98">
        <v>41668</v>
      </c>
      <c r="AN403" s="99">
        <v>42009</v>
      </c>
      <c r="AO403" s="100">
        <f>AN403-AM403</f>
        <v>341</v>
      </c>
      <c r="AP403" s="101" t="e">
        <f>durée_année*(YEAR(AN403)-YEAR(AM403))-INDEX(temps,DAY(AM403),MONTH(AM403))+INDEX(temps,DAY(AN403),MONTH(AN403))</f>
        <v>#REF!</v>
      </c>
      <c r="AQ403" s="95"/>
      <c r="AR403" s="96"/>
    </row>
    <row r="404" spans="1:44" s="82" customFormat="1" ht="12" customHeight="1" x14ac:dyDescent="0.2">
      <c r="A404" s="102"/>
      <c r="B404" s="103"/>
      <c r="C404" s="388"/>
      <c r="D404" s="104"/>
      <c r="E404" s="105"/>
      <c r="F404" s="106"/>
      <c r="G404" s="333"/>
      <c r="H404" s="362"/>
      <c r="I404" s="107"/>
      <c r="J404" s="107"/>
      <c r="K404" s="108"/>
      <c r="L404" s="108"/>
      <c r="M404" s="108"/>
      <c r="N404" s="108"/>
      <c r="O404" s="108"/>
      <c r="P404" s="108"/>
      <c r="Q404" s="108"/>
      <c r="R404" s="108"/>
      <c r="S404" s="108"/>
      <c r="T404" s="108"/>
      <c r="U404" s="108"/>
      <c r="V404" s="108"/>
      <c r="W404" s="108"/>
      <c r="X404" s="108"/>
      <c r="Y404" s="108"/>
      <c r="Z404" s="108"/>
      <c r="AA404" s="108"/>
      <c r="AB404" s="108"/>
      <c r="AC404" s="108"/>
      <c r="AD404" s="108"/>
      <c r="AE404" s="108"/>
      <c r="AF404" s="396"/>
      <c r="AG404" s="109" t="s">
        <v>426</v>
      </c>
      <c r="AH404" s="110"/>
      <c r="AI404" s="424"/>
      <c r="AJ404" s="424"/>
      <c r="AK404" s="411"/>
      <c r="AL404" s="111" t="s">
        <v>9</v>
      </c>
      <c r="AM404" s="111"/>
      <c r="AN404" s="112"/>
      <c r="AO404" s="113">
        <f>AN404-AM404</f>
        <v>0</v>
      </c>
      <c r="AP404" s="114"/>
      <c r="AQ404" s="95"/>
      <c r="AR404" s="96"/>
    </row>
    <row r="405" spans="1:44" s="82" customFormat="1" ht="12" customHeight="1" thickBot="1" x14ac:dyDescent="0.25">
      <c r="A405" s="115"/>
      <c r="B405" s="116"/>
      <c r="C405" s="389"/>
      <c r="D405" s="117"/>
      <c r="E405" s="118"/>
      <c r="F405" s="119"/>
      <c r="G405" s="334"/>
      <c r="H405" s="363"/>
      <c r="I405" s="120"/>
      <c r="J405" s="120"/>
      <c r="K405" s="121"/>
      <c r="L405" s="121"/>
      <c r="M405" s="121"/>
      <c r="N405" s="121"/>
      <c r="O405" s="121"/>
      <c r="P405" s="121"/>
      <c r="Q405" s="121"/>
      <c r="R405" s="121"/>
      <c r="S405" s="121"/>
      <c r="T405" s="121"/>
      <c r="U405" s="121"/>
      <c r="V405" s="121"/>
      <c r="W405" s="121"/>
      <c r="X405" s="121"/>
      <c r="Y405" s="121"/>
      <c r="Z405" s="121"/>
      <c r="AA405" s="121"/>
      <c r="AB405" s="121"/>
      <c r="AC405" s="121"/>
      <c r="AD405" s="121"/>
      <c r="AE405" s="121"/>
      <c r="AF405" s="397"/>
      <c r="AG405" s="122" t="s">
        <v>442</v>
      </c>
      <c r="AH405" s="123"/>
      <c r="AI405" s="426"/>
      <c r="AJ405" s="426"/>
      <c r="AK405" s="412"/>
      <c r="AL405" s="124"/>
      <c r="AM405" s="124"/>
      <c r="AN405" s="125"/>
      <c r="AO405" s="126">
        <f>AN405-AM405</f>
        <v>0</v>
      </c>
      <c r="AP405" s="3"/>
      <c r="AQ405" s="127"/>
      <c r="AR405" s="128"/>
    </row>
    <row r="406" spans="1:44" s="82" customFormat="1" ht="12" customHeight="1" x14ac:dyDescent="0.2">
      <c r="A406" s="68" t="s">
        <v>331</v>
      </c>
      <c r="B406" s="69" t="s">
        <v>177</v>
      </c>
      <c r="C406" s="390">
        <v>1644717782105</v>
      </c>
      <c r="D406" s="70">
        <v>708</v>
      </c>
      <c r="E406" s="71">
        <v>71</v>
      </c>
      <c r="F406" s="71">
        <v>54</v>
      </c>
      <c r="G406" s="327">
        <v>1</v>
      </c>
      <c r="H406" s="360"/>
      <c r="I406" s="383" t="e">
        <f>AP407</f>
        <v>#REF!</v>
      </c>
      <c r="J406" s="392">
        <f>SUMPRODUCT(PUISSANCE,K406:AE406)/1000</f>
        <v>8.234</v>
      </c>
      <c r="K406" s="73">
        <v>0</v>
      </c>
      <c r="L406" s="73">
        <v>11</v>
      </c>
      <c r="M406" s="73">
        <v>0</v>
      </c>
      <c r="N406" s="73">
        <v>0</v>
      </c>
      <c r="O406" s="73">
        <v>0</v>
      </c>
      <c r="P406" s="73">
        <v>0</v>
      </c>
      <c r="Q406" s="73">
        <v>0</v>
      </c>
      <c r="R406" s="73">
        <v>0</v>
      </c>
      <c r="S406" s="73">
        <v>0</v>
      </c>
      <c r="T406" s="73"/>
      <c r="U406" s="73">
        <v>0</v>
      </c>
      <c r="V406" s="73">
        <v>0</v>
      </c>
      <c r="W406" s="73">
        <v>0</v>
      </c>
      <c r="X406" s="73">
        <v>0</v>
      </c>
      <c r="Y406" s="73">
        <v>6</v>
      </c>
      <c r="Z406" s="73">
        <v>4</v>
      </c>
      <c r="AA406" s="73">
        <v>6</v>
      </c>
      <c r="AB406" s="73">
        <v>0</v>
      </c>
      <c r="AC406" s="73">
        <v>8</v>
      </c>
      <c r="AD406" s="73">
        <v>8</v>
      </c>
      <c r="AE406" s="73">
        <v>0</v>
      </c>
      <c r="AF406" s="393"/>
      <c r="AG406" s="74" t="s">
        <v>462</v>
      </c>
      <c r="AH406" s="75"/>
      <c r="AI406" s="422"/>
      <c r="AJ406" s="422"/>
      <c r="AK406" s="410"/>
      <c r="AL406" s="76" t="s">
        <v>424</v>
      </c>
      <c r="AM406" s="76">
        <v>91549</v>
      </c>
      <c r="AN406" s="77">
        <v>11224</v>
      </c>
      <c r="AO406" s="78">
        <f>IF(AN406&lt;AM406,100000-AM406+AN406,AN406-AM406)</f>
        <v>19675</v>
      </c>
      <c r="AP406" s="79">
        <f>AO406+AO407</f>
        <v>19675</v>
      </c>
      <c r="AQ406" s="80">
        <f>F406/10*$AQ$4*DAYS360(AM409,AN409)/360</f>
        <v>0</v>
      </c>
      <c r="AR406" s="81" t="e">
        <f>F406/10*AP408*$AR$4</f>
        <v>#REF!</v>
      </c>
    </row>
    <row r="407" spans="1:44" s="82" customFormat="1" ht="12" customHeight="1" x14ac:dyDescent="0.2">
      <c r="A407" s="83"/>
      <c r="B407" s="84" t="s">
        <v>68</v>
      </c>
      <c r="C407" s="387"/>
      <c r="D407" s="85"/>
      <c r="E407" s="86"/>
      <c r="F407" s="87"/>
      <c r="G407" s="332"/>
      <c r="H407" s="361"/>
      <c r="I407" s="88"/>
      <c r="J407" s="88"/>
      <c r="K407" s="89"/>
      <c r="L407" s="89"/>
      <c r="M407" s="89"/>
      <c r="N407" s="89"/>
      <c r="O407" s="89"/>
      <c r="P407" s="89"/>
      <c r="Q407" s="89"/>
      <c r="R407" s="89"/>
      <c r="S407" s="89"/>
      <c r="T407" s="89"/>
      <c r="U407" s="89"/>
      <c r="V407" s="89"/>
      <c r="W407" s="89"/>
      <c r="X407" s="89"/>
      <c r="Y407" s="89"/>
      <c r="Z407" s="89"/>
      <c r="AA407" s="89"/>
      <c r="AB407" s="89"/>
      <c r="AC407" s="89"/>
      <c r="AD407" s="89"/>
      <c r="AE407" s="89"/>
      <c r="AF407" s="394"/>
      <c r="AG407" s="8" t="s">
        <v>463</v>
      </c>
      <c r="AH407" s="90"/>
      <c r="AI407" s="422"/>
      <c r="AJ407" s="422"/>
      <c r="AK407" s="411"/>
      <c r="AL407" s="91" t="s">
        <v>425</v>
      </c>
      <c r="AM407" s="91"/>
      <c r="AN407" s="92"/>
      <c r="AO407" s="186">
        <f>IF(AN407&lt;AM407,100000-AM407+AN407,AN407-AM407)</f>
        <v>0</v>
      </c>
      <c r="AP407" s="94" t="e">
        <f>IF(AP408=0,0,AP406/AP408)</f>
        <v>#REF!</v>
      </c>
      <c r="AQ407" s="95"/>
      <c r="AR407" s="96"/>
    </row>
    <row r="408" spans="1:44" s="82" customFormat="1" ht="12" customHeight="1" x14ac:dyDescent="0.2">
      <c r="A408" s="83"/>
      <c r="B408" s="84" t="s">
        <v>69</v>
      </c>
      <c r="C408" s="387"/>
      <c r="D408" s="85"/>
      <c r="E408" s="86"/>
      <c r="F408" s="87"/>
      <c r="G408" s="332"/>
      <c r="H408" s="361"/>
      <c r="I408" s="88"/>
      <c r="J408" s="88"/>
      <c r="K408" s="97"/>
      <c r="L408" s="97"/>
      <c r="M408" s="97"/>
      <c r="N408" s="97"/>
      <c r="O408" s="97"/>
      <c r="P408" s="97"/>
      <c r="Q408" s="97"/>
      <c r="R408" s="97"/>
      <c r="S408" s="97"/>
      <c r="T408" s="97"/>
      <c r="U408" s="97"/>
      <c r="V408" s="97"/>
      <c r="W408" s="97"/>
      <c r="X408" s="97"/>
      <c r="Y408" s="97"/>
      <c r="Z408" s="97"/>
      <c r="AA408" s="97"/>
      <c r="AB408" s="97"/>
      <c r="AC408" s="97"/>
      <c r="AD408" s="97"/>
      <c r="AE408" s="97"/>
      <c r="AF408" s="395"/>
      <c r="AG408" s="8" t="s">
        <v>464</v>
      </c>
      <c r="AH408" s="90"/>
      <c r="AI408" s="425"/>
      <c r="AJ408" s="425"/>
      <c r="AK408" s="411"/>
      <c r="AL408" s="98" t="s">
        <v>461</v>
      </c>
      <c r="AM408" s="98">
        <v>41668</v>
      </c>
      <c r="AN408" s="99">
        <v>42009</v>
      </c>
      <c r="AO408" s="100">
        <f>AN408-AM408</f>
        <v>341</v>
      </c>
      <c r="AP408" s="101" t="e">
        <f>durée_année*(YEAR(AN408)-YEAR(AM408))-INDEX(temps,DAY(AM408),MONTH(AM408))+INDEX(temps,DAY(AN408),MONTH(AN408))</f>
        <v>#REF!</v>
      </c>
      <c r="AQ408" s="95"/>
      <c r="AR408" s="96"/>
    </row>
    <row r="409" spans="1:44" s="82" customFormat="1" ht="12" customHeight="1" x14ac:dyDescent="0.2">
      <c r="A409" s="102"/>
      <c r="B409" s="103"/>
      <c r="C409" s="388"/>
      <c r="D409" s="104"/>
      <c r="E409" s="105"/>
      <c r="F409" s="106"/>
      <c r="G409" s="333"/>
      <c r="H409" s="362"/>
      <c r="I409" s="107"/>
      <c r="J409" s="107"/>
      <c r="K409" s="108"/>
      <c r="L409" s="108"/>
      <c r="M409" s="108"/>
      <c r="N409" s="108"/>
      <c r="O409" s="108"/>
      <c r="P409" s="108"/>
      <c r="Q409" s="108"/>
      <c r="R409" s="108"/>
      <c r="S409" s="108"/>
      <c r="T409" s="108"/>
      <c r="U409" s="108"/>
      <c r="V409" s="108"/>
      <c r="W409" s="108"/>
      <c r="X409" s="108"/>
      <c r="Y409" s="108"/>
      <c r="Z409" s="108"/>
      <c r="AA409" s="108"/>
      <c r="AB409" s="108"/>
      <c r="AC409" s="108"/>
      <c r="AD409" s="108"/>
      <c r="AE409" s="108"/>
      <c r="AF409" s="396"/>
      <c r="AG409" s="109" t="s">
        <v>426</v>
      </c>
      <c r="AH409" s="110"/>
      <c r="AI409" s="424"/>
      <c r="AJ409" s="424"/>
      <c r="AK409" s="411"/>
      <c r="AL409" s="111" t="s">
        <v>9</v>
      </c>
      <c r="AM409" s="111"/>
      <c r="AN409" s="112"/>
      <c r="AO409" s="113">
        <f>AN409-AM409</f>
        <v>0</v>
      </c>
      <c r="AP409" s="114"/>
      <c r="AQ409" s="95"/>
      <c r="AR409" s="96"/>
    </row>
    <row r="410" spans="1:44" s="82" customFormat="1" ht="12" customHeight="1" thickBot="1" x14ac:dyDescent="0.25">
      <c r="A410" s="115"/>
      <c r="B410" s="116"/>
      <c r="C410" s="389"/>
      <c r="D410" s="117"/>
      <c r="E410" s="118"/>
      <c r="F410" s="119"/>
      <c r="G410" s="334"/>
      <c r="H410" s="363"/>
      <c r="I410" s="120"/>
      <c r="J410" s="120"/>
      <c r="K410" s="121"/>
      <c r="L410" s="121"/>
      <c r="M410" s="121"/>
      <c r="N410" s="121"/>
      <c r="O410" s="121"/>
      <c r="P410" s="121"/>
      <c r="Q410" s="121"/>
      <c r="R410" s="121"/>
      <c r="S410" s="121"/>
      <c r="T410" s="121"/>
      <c r="U410" s="121"/>
      <c r="V410" s="121"/>
      <c r="W410" s="121"/>
      <c r="X410" s="121"/>
      <c r="Y410" s="121"/>
      <c r="Z410" s="121"/>
      <c r="AA410" s="121"/>
      <c r="AB410" s="121"/>
      <c r="AC410" s="121"/>
      <c r="AD410" s="121"/>
      <c r="AE410" s="121"/>
      <c r="AF410" s="397"/>
      <c r="AG410" s="122" t="s">
        <v>442</v>
      </c>
      <c r="AH410" s="123"/>
      <c r="AI410" s="426"/>
      <c r="AJ410" s="426"/>
      <c r="AK410" s="412"/>
      <c r="AL410" s="124"/>
      <c r="AM410" s="124"/>
      <c r="AN410" s="125"/>
      <c r="AO410" s="126">
        <f>AN410-AM410</f>
        <v>0</v>
      </c>
      <c r="AP410" s="3"/>
      <c r="AQ410" s="127"/>
      <c r="AR410" s="128"/>
    </row>
    <row r="411" spans="1:44" s="82" customFormat="1" ht="12" customHeight="1" x14ac:dyDescent="0.2">
      <c r="A411" s="83" t="s">
        <v>360</v>
      </c>
      <c r="B411" s="84" t="s">
        <v>222</v>
      </c>
      <c r="C411" s="390">
        <v>1684659894002</v>
      </c>
      <c r="D411" s="129">
        <v>720</v>
      </c>
      <c r="E411" s="87">
        <v>71</v>
      </c>
      <c r="F411" s="87">
        <v>34</v>
      </c>
      <c r="G411" s="325">
        <v>1</v>
      </c>
      <c r="H411" s="364"/>
      <c r="I411" s="383" t="e">
        <f>AP412</f>
        <v>#REF!</v>
      </c>
      <c r="J411" s="392">
        <f>SUMPRODUCT(PUISSANCE,K411:AE411)/1000</f>
        <v>4.1580000000000004</v>
      </c>
      <c r="K411" s="89">
        <v>0</v>
      </c>
      <c r="L411" s="89">
        <v>0</v>
      </c>
      <c r="M411" s="89">
        <v>0</v>
      </c>
      <c r="N411" s="89">
        <v>0</v>
      </c>
      <c r="O411" s="89">
        <v>0</v>
      </c>
      <c r="P411" s="89">
        <v>0</v>
      </c>
      <c r="Q411" s="89">
        <v>0</v>
      </c>
      <c r="R411" s="89">
        <v>0</v>
      </c>
      <c r="S411" s="89">
        <v>0</v>
      </c>
      <c r="T411" s="89"/>
      <c r="U411" s="89">
        <v>0</v>
      </c>
      <c r="V411" s="89">
        <v>0</v>
      </c>
      <c r="W411" s="89">
        <v>0</v>
      </c>
      <c r="X411" s="89">
        <v>32</v>
      </c>
      <c r="Y411" s="89">
        <v>3</v>
      </c>
      <c r="Z411" s="89">
        <v>0</v>
      </c>
      <c r="AA411" s="89">
        <v>0</v>
      </c>
      <c r="AB411" s="89">
        <v>0</v>
      </c>
      <c r="AC411" s="89">
        <v>0</v>
      </c>
      <c r="AD411" s="89">
        <v>0</v>
      </c>
      <c r="AE411" s="89">
        <v>0</v>
      </c>
      <c r="AF411" s="394"/>
      <c r="AG411" s="8" t="s">
        <v>462</v>
      </c>
      <c r="AH411" s="90"/>
      <c r="AI411" s="422"/>
      <c r="AJ411" s="422"/>
      <c r="AK411" s="410"/>
      <c r="AL411" s="76" t="s">
        <v>424</v>
      </c>
      <c r="AM411" s="76">
        <v>85411</v>
      </c>
      <c r="AN411" s="77">
        <v>2435</v>
      </c>
      <c r="AO411" s="78">
        <f>IF(AN411&lt;AM411,100000-AM411+AN411,AN411-AM411)</f>
        <v>17024</v>
      </c>
      <c r="AP411" s="79">
        <f>AO411+AO412</f>
        <v>17024</v>
      </c>
      <c r="AQ411" s="80">
        <f>F411/10*$AQ$4*DAYS360(AM414,AN414)/360</f>
        <v>0</v>
      </c>
      <c r="AR411" s="81" t="e">
        <f>F411/10*AP413*$AR$4</f>
        <v>#REF!</v>
      </c>
    </row>
    <row r="412" spans="1:44" s="82" customFormat="1" ht="12" customHeight="1" x14ac:dyDescent="0.2">
      <c r="A412" s="83"/>
      <c r="B412" s="84" t="s">
        <v>224</v>
      </c>
      <c r="C412" s="387"/>
      <c r="D412" s="85"/>
      <c r="E412" s="86"/>
      <c r="F412" s="87"/>
      <c r="G412" s="332"/>
      <c r="H412" s="361"/>
      <c r="I412" s="88"/>
      <c r="J412" s="88"/>
      <c r="K412" s="89"/>
      <c r="L412" s="89"/>
      <c r="M412" s="89"/>
      <c r="N412" s="89"/>
      <c r="O412" s="89"/>
      <c r="P412" s="89"/>
      <c r="Q412" s="89"/>
      <c r="R412" s="89"/>
      <c r="S412" s="89"/>
      <c r="T412" s="89"/>
      <c r="U412" s="89"/>
      <c r="V412" s="89"/>
      <c r="W412" s="89"/>
      <c r="X412" s="89"/>
      <c r="Y412" s="89"/>
      <c r="Z412" s="89"/>
      <c r="AA412" s="89"/>
      <c r="AB412" s="89"/>
      <c r="AC412" s="89"/>
      <c r="AD412" s="89"/>
      <c r="AE412" s="89"/>
      <c r="AF412" s="394"/>
      <c r="AG412" s="8" t="s">
        <v>463</v>
      </c>
      <c r="AH412" s="90"/>
      <c r="AI412" s="422"/>
      <c r="AJ412" s="422"/>
      <c r="AK412" s="411"/>
      <c r="AL412" s="91" t="s">
        <v>425</v>
      </c>
      <c r="AM412" s="91"/>
      <c r="AN412" s="92"/>
      <c r="AO412" s="186">
        <f>IF(AN412&lt;AM412,100000-AM412+AN412,AN412-AM412)</f>
        <v>0</v>
      </c>
      <c r="AP412" s="94" t="e">
        <f>IF(AP413=0,0,AP411/AP413)</f>
        <v>#REF!</v>
      </c>
      <c r="AQ412" s="95"/>
      <c r="AR412" s="96"/>
    </row>
    <row r="413" spans="1:44" s="82" customFormat="1" ht="12" customHeight="1" x14ac:dyDescent="0.2">
      <c r="A413" s="83"/>
      <c r="B413" s="84" t="s">
        <v>103</v>
      </c>
      <c r="C413" s="387"/>
      <c r="D413" s="85"/>
      <c r="E413" s="86"/>
      <c r="F413" s="87"/>
      <c r="G413" s="332"/>
      <c r="H413" s="361"/>
      <c r="I413" s="88"/>
      <c r="J413" s="88"/>
      <c r="K413" s="97"/>
      <c r="L413" s="97"/>
      <c r="M413" s="97"/>
      <c r="N413" s="97"/>
      <c r="O413" s="97"/>
      <c r="P413" s="97"/>
      <c r="Q413" s="97"/>
      <c r="R413" s="97"/>
      <c r="S413" s="97"/>
      <c r="T413" s="97"/>
      <c r="U413" s="97"/>
      <c r="V413" s="97"/>
      <c r="W413" s="97"/>
      <c r="X413" s="97"/>
      <c r="Y413" s="97"/>
      <c r="Z413" s="97"/>
      <c r="AA413" s="97"/>
      <c r="AB413" s="97"/>
      <c r="AC413" s="97"/>
      <c r="AD413" s="97"/>
      <c r="AE413" s="97"/>
      <c r="AF413" s="395"/>
      <c r="AG413" s="8" t="s">
        <v>464</v>
      </c>
      <c r="AH413" s="90"/>
      <c r="AI413" s="425"/>
      <c r="AJ413" s="425"/>
      <c r="AK413" s="411"/>
      <c r="AL413" s="98" t="s">
        <v>461</v>
      </c>
      <c r="AM413" s="98">
        <v>41648</v>
      </c>
      <c r="AN413" s="99">
        <v>42009</v>
      </c>
      <c r="AO413" s="100">
        <f>AN413-AM413</f>
        <v>361</v>
      </c>
      <c r="AP413" s="101" t="e">
        <f>durée_année*(YEAR(AN413)-YEAR(AM413))-INDEX(temps,DAY(AM413),MONTH(AM413))+INDEX(temps,DAY(AN413),MONTH(AN413))</f>
        <v>#REF!</v>
      </c>
      <c r="AQ413" s="95"/>
      <c r="AR413" s="96"/>
    </row>
    <row r="414" spans="1:44" s="82" customFormat="1" ht="12" customHeight="1" x14ac:dyDescent="0.2">
      <c r="A414" s="102"/>
      <c r="B414" s="103"/>
      <c r="C414" s="388"/>
      <c r="D414" s="104"/>
      <c r="E414" s="105"/>
      <c r="F414" s="106"/>
      <c r="G414" s="333"/>
      <c r="H414" s="362"/>
      <c r="I414" s="107"/>
      <c r="J414" s="107"/>
      <c r="K414" s="108"/>
      <c r="L414" s="108"/>
      <c r="M414" s="108"/>
      <c r="N414" s="108"/>
      <c r="O414" s="108"/>
      <c r="P414" s="108"/>
      <c r="Q414" s="108"/>
      <c r="R414" s="108"/>
      <c r="S414" s="108"/>
      <c r="T414" s="108"/>
      <c r="U414" s="108"/>
      <c r="V414" s="108"/>
      <c r="W414" s="108"/>
      <c r="X414" s="108"/>
      <c r="Y414" s="108"/>
      <c r="Z414" s="108"/>
      <c r="AA414" s="108"/>
      <c r="AB414" s="108"/>
      <c r="AC414" s="108"/>
      <c r="AD414" s="108"/>
      <c r="AE414" s="108"/>
      <c r="AF414" s="396"/>
      <c r="AG414" s="109" t="s">
        <v>426</v>
      </c>
      <c r="AH414" s="110"/>
      <c r="AI414" s="424"/>
      <c r="AJ414" s="424"/>
      <c r="AK414" s="411"/>
      <c r="AL414" s="111" t="s">
        <v>9</v>
      </c>
      <c r="AM414" s="111"/>
      <c r="AN414" s="112"/>
      <c r="AO414" s="113">
        <f>AN414-AM414</f>
        <v>0</v>
      </c>
      <c r="AP414" s="114"/>
      <c r="AQ414" s="95"/>
      <c r="AR414" s="96"/>
    </row>
    <row r="415" spans="1:44" s="82" customFormat="1" ht="12" customHeight="1" thickBot="1" x14ac:dyDescent="0.25">
      <c r="A415" s="115"/>
      <c r="B415" s="116"/>
      <c r="C415" s="389"/>
      <c r="D415" s="117"/>
      <c r="E415" s="118"/>
      <c r="F415" s="119"/>
      <c r="G415" s="334"/>
      <c r="H415" s="363"/>
      <c r="I415" s="120"/>
      <c r="J415" s="120"/>
      <c r="K415" s="121"/>
      <c r="L415" s="121"/>
      <c r="M415" s="121"/>
      <c r="N415" s="121"/>
      <c r="O415" s="121"/>
      <c r="P415" s="121"/>
      <c r="Q415" s="121"/>
      <c r="R415" s="121"/>
      <c r="S415" s="121"/>
      <c r="T415" s="121"/>
      <c r="U415" s="121"/>
      <c r="V415" s="121"/>
      <c r="W415" s="121"/>
      <c r="X415" s="121"/>
      <c r="Y415" s="121"/>
      <c r="Z415" s="121"/>
      <c r="AA415" s="121"/>
      <c r="AB415" s="121"/>
      <c r="AC415" s="121"/>
      <c r="AD415" s="121"/>
      <c r="AE415" s="121"/>
      <c r="AF415" s="397"/>
      <c r="AG415" s="122" t="s">
        <v>442</v>
      </c>
      <c r="AH415" s="123"/>
      <c r="AI415" s="426"/>
      <c r="AJ415" s="426"/>
      <c r="AK415" s="412"/>
      <c r="AL415" s="124"/>
      <c r="AM415" s="124"/>
      <c r="AN415" s="125"/>
      <c r="AO415" s="126">
        <f>AN415-AM415</f>
        <v>0</v>
      </c>
      <c r="AP415" s="3"/>
      <c r="AQ415" s="127"/>
      <c r="AR415" s="128"/>
    </row>
    <row r="416" spans="1:44" s="82" customFormat="1" ht="12" customHeight="1" x14ac:dyDescent="0.2">
      <c r="A416" s="131" t="s">
        <v>419</v>
      </c>
      <c r="B416" s="84" t="s">
        <v>198</v>
      </c>
      <c r="C416" s="390">
        <v>1612735135737</v>
      </c>
      <c r="D416" s="132">
        <v>722</v>
      </c>
      <c r="E416" s="133">
        <v>71</v>
      </c>
      <c r="F416" s="133">
        <v>50</v>
      </c>
      <c r="G416" s="335">
        <v>1</v>
      </c>
      <c r="H416" s="365"/>
      <c r="I416" s="383" t="e">
        <f>AP417</f>
        <v>#REF!</v>
      </c>
      <c r="J416" s="392">
        <f>SUMPRODUCT(PUISSANCE,K416:AE416)/1000</f>
        <v>5.34</v>
      </c>
      <c r="K416" s="134">
        <v>0</v>
      </c>
      <c r="L416" s="134">
        <v>0</v>
      </c>
      <c r="M416" s="134">
        <v>0</v>
      </c>
      <c r="N416" s="134">
        <v>0</v>
      </c>
      <c r="O416" s="134">
        <v>0</v>
      </c>
      <c r="P416" s="134">
        <v>0</v>
      </c>
      <c r="Q416" s="134">
        <v>0</v>
      </c>
      <c r="R416" s="134">
        <v>0</v>
      </c>
      <c r="S416" s="134">
        <v>0</v>
      </c>
      <c r="T416" s="134"/>
      <c r="U416" s="134">
        <v>0</v>
      </c>
      <c r="V416" s="134">
        <v>0</v>
      </c>
      <c r="W416" s="134">
        <v>0</v>
      </c>
      <c r="X416" s="134">
        <v>0</v>
      </c>
      <c r="Y416" s="134">
        <v>10</v>
      </c>
      <c r="Z416" s="134">
        <v>13</v>
      </c>
      <c r="AA416" s="134">
        <v>0</v>
      </c>
      <c r="AB416" s="134">
        <v>0</v>
      </c>
      <c r="AC416" s="134">
        <v>0</v>
      </c>
      <c r="AD416" s="134">
        <v>0</v>
      </c>
      <c r="AE416" s="134">
        <v>0</v>
      </c>
      <c r="AF416" s="394"/>
      <c r="AG416" s="8" t="s">
        <v>462</v>
      </c>
      <c r="AH416" s="90"/>
      <c r="AI416" s="422"/>
      <c r="AJ416" s="422"/>
      <c r="AK416" s="410"/>
      <c r="AL416" s="76" t="s">
        <v>424</v>
      </c>
      <c r="AM416" s="76">
        <v>99002</v>
      </c>
      <c r="AN416" s="77">
        <v>16687</v>
      </c>
      <c r="AO416" s="78">
        <f>IF(AN416&lt;AM416,100000-AM416+AN416,AN416-AM416)</f>
        <v>17685</v>
      </c>
      <c r="AP416" s="79">
        <f>AO416+AO417</f>
        <v>17685</v>
      </c>
      <c r="AQ416" s="80">
        <f>F416/10*$AQ$4*DAYS360(AM419,AN419)/360</f>
        <v>0</v>
      </c>
      <c r="AR416" s="81" t="e">
        <f>F416/10*AP418*$AR$4</f>
        <v>#REF!</v>
      </c>
    </row>
    <row r="417" spans="1:44" s="82" customFormat="1" ht="12" customHeight="1" x14ac:dyDescent="0.2">
      <c r="A417" s="83"/>
      <c r="B417" s="84" t="s">
        <v>148</v>
      </c>
      <c r="C417" s="387"/>
      <c r="D417" s="85"/>
      <c r="E417" s="86"/>
      <c r="F417" s="87"/>
      <c r="G417" s="332"/>
      <c r="H417" s="361"/>
      <c r="I417" s="88"/>
      <c r="J417" s="88"/>
      <c r="K417" s="89"/>
      <c r="L417" s="89"/>
      <c r="M417" s="89"/>
      <c r="N417" s="89"/>
      <c r="O417" s="89"/>
      <c r="P417" s="89"/>
      <c r="Q417" s="89"/>
      <c r="R417" s="89"/>
      <c r="S417" s="89"/>
      <c r="T417" s="89"/>
      <c r="U417" s="89"/>
      <c r="V417" s="89"/>
      <c r="W417" s="89"/>
      <c r="X417" s="89"/>
      <c r="Y417" s="89"/>
      <c r="Z417" s="89"/>
      <c r="AA417" s="89"/>
      <c r="AB417" s="89"/>
      <c r="AC417" s="89"/>
      <c r="AD417" s="89"/>
      <c r="AE417" s="89"/>
      <c r="AF417" s="394"/>
      <c r="AG417" s="8" t="s">
        <v>463</v>
      </c>
      <c r="AH417" s="90"/>
      <c r="AI417" s="422"/>
      <c r="AJ417" s="422"/>
      <c r="AK417" s="411"/>
      <c r="AL417" s="91" t="s">
        <v>425</v>
      </c>
      <c r="AM417" s="91"/>
      <c r="AN417" s="92"/>
      <c r="AO417" s="186">
        <f>IF(AN417&lt;AM417,100000-AM417+AN417,AN417-AM417)</f>
        <v>0</v>
      </c>
      <c r="AP417" s="94" t="e">
        <f>IF(AP418=0,0,AP416/AP418)</f>
        <v>#REF!</v>
      </c>
      <c r="AQ417" s="95"/>
      <c r="AR417" s="96"/>
    </row>
    <row r="418" spans="1:44" s="82" customFormat="1" ht="12" customHeight="1" x14ac:dyDescent="0.2">
      <c r="A418" s="83"/>
      <c r="B418" s="84" t="s">
        <v>149</v>
      </c>
      <c r="C418" s="387"/>
      <c r="D418" s="85"/>
      <c r="E418" s="86"/>
      <c r="F418" s="87"/>
      <c r="G418" s="332"/>
      <c r="H418" s="361"/>
      <c r="I418" s="88"/>
      <c r="J418" s="88"/>
      <c r="K418" s="97"/>
      <c r="L418" s="97"/>
      <c r="M418" s="97"/>
      <c r="N418" s="97"/>
      <c r="O418" s="97"/>
      <c r="P418" s="97"/>
      <c r="Q418" s="97"/>
      <c r="R418" s="97"/>
      <c r="S418" s="97"/>
      <c r="T418" s="97"/>
      <c r="U418" s="97"/>
      <c r="V418" s="97"/>
      <c r="W418" s="97"/>
      <c r="X418" s="97"/>
      <c r="Y418" s="97"/>
      <c r="Z418" s="97"/>
      <c r="AA418" s="97"/>
      <c r="AB418" s="97"/>
      <c r="AC418" s="97"/>
      <c r="AD418" s="97"/>
      <c r="AE418" s="97"/>
      <c r="AF418" s="395"/>
      <c r="AG418" s="8" t="s">
        <v>464</v>
      </c>
      <c r="AH418" s="90"/>
      <c r="AI418" s="425"/>
      <c r="AJ418" s="425"/>
      <c r="AK418" s="411"/>
      <c r="AL418" s="98" t="s">
        <v>461</v>
      </c>
      <c r="AM418" s="98">
        <v>41668</v>
      </c>
      <c r="AN418" s="99">
        <v>42009</v>
      </c>
      <c r="AO418" s="100">
        <f>AN418-AM418</f>
        <v>341</v>
      </c>
      <c r="AP418" s="101" t="e">
        <f>durée_année*(YEAR(AN418)-YEAR(AM418))-INDEX(temps,DAY(AM418),MONTH(AM418))+INDEX(temps,DAY(AN418),MONTH(AN418))</f>
        <v>#REF!</v>
      </c>
      <c r="AQ418" s="95"/>
      <c r="AR418" s="96"/>
    </row>
    <row r="419" spans="1:44" s="82" customFormat="1" ht="12" customHeight="1" x14ac:dyDescent="0.2">
      <c r="A419" s="102"/>
      <c r="B419" s="103"/>
      <c r="C419" s="388"/>
      <c r="D419" s="104"/>
      <c r="E419" s="105"/>
      <c r="F419" s="106"/>
      <c r="G419" s="333"/>
      <c r="H419" s="362"/>
      <c r="I419" s="107"/>
      <c r="J419" s="107"/>
      <c r="K419" s="108"/>
      <c r="L419" s="108"/>
      <c r="M419" s="108"/>
      <c r="N419" s="108"/>
      <c r="O419" s="108"/>
      <c r="P419" s="108"/>
      <c r="Q419" s="108"/>
      <c r="R419" s="108"/>
      <c r="S419" s="108"/>
      <c r="T419" s="108"/>
      <c r="U419" s="108"/>
      <c r="V419" s="108"/>
      <c r="W419" s="108"/>
      <c r="X419" s="108"/>
      <c r="Y419" s="108"/>
      <c r="Z419" s="108"/>
      <c r="AA419" s="108"/>
      <c r="AB419" s="108"/>
      <c r="AC419" s="108"/>
      <c r="AD419" s="108"/>
      <c r="AE419" s="108"/>
      <c r="AF419" s="396"/>
      <c r="AG419" s="109" t="s">
        <v>426</v>
      </c>
      <c r="AH419" s="110"/>
      <c r="AI419" s="424"/>
      <c r="AJ419" s="424"/>
      <c r="AK419" s="411"/>
      <c r="AL419" s="111" t="s">
        <v>9</v>
      </c>
      <c r="AM419" s="111"/>
      <c r="AN419" s="112"/>
      <c r="AO419" s="113">
        <f>AN419-AM419</f>
        <v>0</v>
      </c>
      <c r="AP419" s="114"/>
      <c r="AQ419" s="95"/>
      <c r="AR419" s="96"/>
    </row>
    <row r="420" spans="1:44" s="82" customFormat="1" ht="12" customHeight="1" thickBot="1" x14ac:dyDescent="0.25">
      <c r="A420" s="115"/>
      <c r="B420" s="116"/>
      <c r="C420" s="389"/>
      <c r="D420" s="117"/>
      <c r="E420" s="118"/>
      <c r="F420" s="119"/>
      <c r="G420" s="334"/>
      <c r="H420" s="363"/>
      <c r="I420" s="120"/>
      <c r="J420" s="120"/>
      <c r="K420" s="121"/>
      <c r="L420" s="121"/>
      <c r="M420" s="121"/>
      <c r="N420" s="121"/>
      <c r="O420" s="121"/>
      <c r="P420" s="121"/>
      <c r="Q420" s="121"/>
      <c r="R420" s="121"/>
      <c r="S420" s="121"/>
      <c r="T420" s="121"/>
      <c r="U420" s="121"/>
      <c r="V420" s="121"/>
      <c r="W420" s="121"/>
      <c r="X420" s="121"/>
      <c r="Y420" s="121"/>
      <c r="Z420" s="121"/>
      <c r="AA420" s="121"/>
      <c r="AB420" s="121"/>
      <c r="AC420" s="121"/>
      <c r="AD420" s="121"/>
      <c r="AE420" s="121"/>
      <c r="AF420" s="397"/>
      <c r="AG420" s="122" t="s">
        <v>442</v>
      </c>
      <c r="AH420" s="123"/>
      <c r="AI420" s="426"/>
      <c r="AJ420" s="426"/>
      <c r="AK420" s="412"/>
      <c r="AL420" s="124"/>
      <c r="AM420" s="124"/>
      <c r="AN420" s="125"/>
      <c r="AO420" s="126">
        <f>AN420-AM420</f>
        <v>0</v>
      </c>
      <c r="AP420" s="3"/>
      <c r="AQ420" s="127"/>
      <c r="AR420" s="128"/>
    </row>
    <row r="421" spans="1:44" s="82" customFormat="1" ht="12" customHeight="1" x14ac:dyDescent="0.2">
      <c r="A421" s="131" t="s">
        <v>344</v>
      </c>
      <c r="B421" s="84" t="s">
        <v>200</v>
      </c>
      <c r="C421" s="390">
        <v>1618958001122</v>
      </c>
      <c r="D421" s="132">
        <v>743</v>
      </c>
      <c r="E421" s="133">
        <v>71</v>
      </c>
      <c r="F421" s="133">
        <v>44</v>
      </c>
      <c r="G421" s="335">
        <v>1</v>
      </c>
      <c r="H421" s="365"/>
      <c r="I421" s="383" t="e">
        <f>AP422</f>
        <v>#REF!</v>
      </c>
      <c r="J421" s="392">
        <f>SUMPRODUCT(PUISSANCE,K421:AE421)/1000</f>
        <v>9.8379999999999992</v>
      </c>
      <c r="K421" s="134">
        <v>1</v>
      </c>
      <c r="L421" s="134">
        <v>0</v>
      </c>
      <c r="M421" s="134">
        <v>0</v>
      </c>
      <c r="N421" s="134">
        <v>0</v>
      </c>
      <c r="O421" s="134">
        <v>21</v>
      </c>
      <c r="P421" s="134">
        <v>0</v>
      </c>
      <c r="Q421" s="134">
        <v>0</v>
      </c>
      <c r="R421" s="134">
        <v>0</v>
      </c>
      <c r="S421" s="134">
        <v>0</v>
      </c>
      <c r="T421" s="134"/>
      <c r="U421" s="134">
        <v>0</v>
      </c>
      <c r="V421" s="134">
        <v>18</v>
      </c>
      <c r="W421" s="134">
        <v>0</v>
      </c>
      <c r="X421" s="134">
        <v>11</v>
      </c>
      <c r="Y421" s="134">
        <v>16</v>
      </c>
      <c r="Z421" s="134">
        <v>5</v>
      </c>
      <c r="AA421" s="134">
        <v>4</v>
      </c>
      <c r="AB421" s="134">
        <v>0</v>
      </c>
      <c r="AC421" s="134">
        <v>3</v>
      </c>
      <c r="AD421" s="134">
        <v>0</v>
      </c>
      <c r="AE421" s="134">
        <v>0</v>
      </c>
      <c r="AF421" s="394"/>
      <c r="AG421" s="8" t="s">
        <v>462</v>
      </c>
      <c r="AH421" s="90"/>
      <c r="AI421" s="422"/>
      <c r="AJ421" s="422"/>
      <c r="AK421" s="410"/>
      <c r="AL421" s="76" t="s">
        <v>424</v>
      </c>
      <c r="AM421" s="76">
        <v>74092</v>
      </c>
      <c r="AN421" s="77">
        <v>963</v>
      </c>
      <c r="AO421" s="78">
        <f>IF(AN421&lt;AM421,100000-AM421+AN421,AN421-AM421)</f>
        <v>26871</v>
      </c>
      <c r="AP421" s="79">
        <f>AO421+AO422</f>
        <v>26871</v>
      </c>
      <c r="AQ421" s="80">
        <f>F421/10*$AQ$4*DAYS360(AM424,AN424)/360</f>
        <v>0</v>
      </c>
      <c r="AR421" s="81" t="e">
        <f>F421/10*AP423*$AR$4</f>
        <v>#REF!</v>
      </c>
    </row>
    <row r="422" spans="1:44" s="82" customFormat="1" ht="12" customHeight="1" x14ac:dyDescent="0.2">
      <c r="A422" s="83"/>
      <c r="B422" s="84" t="s">
        <v>83</v>
      </c>
      <c r="C422" s="387"/>
      <c r="D422" s="85"/>
      <c r="E422" s="86"/>
      <c r="F422" s="87"/>
      <c r="G422" s="332"/>
      <c r="H422" s="361"/>
      <c r="I422" s="88"/>
      <c r="J422" s="88"/>
      <c r="K422" s="89"/>
      <c r="L422" s="89"/>
      <c r="M422" s="89"/>
      <c r="N422" s="89"/>
      <c r="O422" s="89"/>
      <c r="P422" s="89"/>
      <c r="Q422" s="89"/>
      <c r="R422" s="89"/>
      <c r="S422" s="89"/>
      <c r="T422" s="89"/>
      <c r="U422" s="89"/>
      <c r="V422" s="89"/>
      <c r="W422" s="89"/>
      <c r="X422" s="89"/>
      <c r="Y422" s="89"/>
      <c r="Z422" s="89"/>
      <c r="AA422" s="89"/>
      <c r="AB422" s="89"/>
      <c r="AC422" s="89"/>
      <c r="AD422" s="89"/>
      <c r="AE422" s="89"/>
      <c r="AF422" s="394"/>
      <c r="AG422" s="8" t="s">
        <v>463</v>
      </c>
      <c r="AH422" s="90"/>
      <c r="AI422" s="422"/>
      <c r="AJ422" s="422"/>
      <c r="AK422" s="411"/>
      <c r="AL422" s="91" t="s">
        <v>425</v>
      </c>
      <c r="AM422" s="91"/>
      <c r="AN422" s="92"/>
      <c r="AO422" s="186">
        <f>IF(AN422&lt;AM422,100000-AM422+AN422,AN422-AM422)</f>
        <v>0</v>
      </c>
      <c r="AP422" s="94" t="e">
        <f>IF(AP423=0,0,AP421/AP423)</f>
        <v>#REF!</v>
      </c>
      <c r="AQ422" s="95"/>
      <c r="AR422" s="96"/>
    </row>
    <row r="423" spans="1:44" s="82" customFormat="1" ht="12" customHeight="1" x14ac:dyDescent="0.2">
      <c r="A423" s="83"/>
      <c r="B423" s="84" t="s">
        <v>84</v>
      </c>
      <c r="C423" s="387"/>
      <c r="D423" s="85"/>
      <c r="E423" s="86"/>
      <c r="F423" s="87"/>
      <c r="G423" s="332"/>
      <c r="H423" s="361"/>
      <c r="I423" s="88"/>
      <c r="J423" s="88"/>
      <c r="K423" s="97"/>
      <c r="L423" s="97"/>
      <c r="M423" s="97"/>
      <c r="N423" s="97"/>
      <c r="O423" s="97"/>
      <c r="P423" s="97"/>
      <c r="Q423" s="97"/>
      <c r="R423" s="97"/>
      <c r="S423" s="97"/>
      <c r="T423" s="97"/>
      <c r="U423" s="97"/>
      <c r="V423" s="97"/>
      <c r="W423" s="97"/>
      <c r="X423" s="97"/>
      <c r="Y423" s="97"/>
      <c r="Z423" s="97"/>
      <c r="AA423" s="97"/>
      <c r="AB423" s="97"/>
      <c r="AC423" s="97"/>
      <c r="AD423" s="97"/>
      <c r="AE423" s="97"/>
      <c r="AF423" s="395"/>
      <c r="AG423" s="8" t="s">
        <v>464</v>
      </c>
      <c r="AH423" s="90"/>
      <c r="AI423" s="425"/>
      <c r="AJ423" s="425"/>
      <c r="AK423" s="411"/>
      <c r="AL423" s="98" t="s">
        <v>461</v>
      </c>
      <c r="AM423" s="98">
        <v>41670</v>
      </c>
      <c r="AN423" s="99">
        <v>42009</v>
      </c>
      <c r="AO423" s="100">
        <f>AN423-AM423</f>
        <v>339</v>
      </c>
      <c r="AP423" s="101" t="e">
        <f>durée_année*(YEAR(AN423)-YEAR(AM423))-INDEX(temps,DAY(AM423),MONTH(AM423))+INDEX(temps,DAY(AN423),MONTH(AN423))</f>
        <v>#REF!</v>
      </c>
      <c r="AQ423" s="95"/>
      <c r="AR423" s="96"/>
    </row>
    <row r="424" spans="1:44" s="82" customFormat="1" ht="12" customHeight="1" x14ac:dyDescent="0.2">
      <c r="A424" s="102"/>
      <c r="B424" s="103"/>
      <c r="C424" s="388"/>
      <c r="D424" s="104"/>
      <c r="E424" s="105"/>
      <c r="F424" s="106"/>
      <c r="G424" s="333"/>
      <c r="H424" s="362"/>
      <c r="I424" s="107"/>
      <c r="J424" s="107"/>
      <c r="K424" s="108"/>
      <c r="L424" s="108"/>
      <c r="M424" s="108"/>
      <c r="N424" s="108"/>
      <c r="O424" s="108"/>
      <c r="P424" s="108"/>
      <c r="Q424" s="108"/>
      <c r="R424" s="108"/>
      <c r="S424" s="108"/>
      <c r="T424" s="108"/>
      <c r="U424" s="108"/>
      <c r="V424" s="108"/>
      <c r="W424" s="108"/>
      <c r="X424" s="108"/>
      <c r="Y424" s="108"/>
      <c r="Z424" s="108"/>
      <c r="AA424" s="108"/>
      <c r="AB424" s="108"/>
      <c r="AC424" s="108"/>
      <c r="AD424" s="108"/>
      <c r="AE424" s="108"/>
      <c r="AF424" s="396"/>
      <c r="AG424" s="109" t="s">
        <v>426</v>
      </c>
      <c r="AH424" s="110"/>
      <c r="AI424" s="424"/>
      <c r="AJ424" s="424"/>
      <c r="AK424" s="411"/>
      <c r="AL424" s="111" t="s">
        <v>9</v>
      </c>
      <c r="AM424" s="111"/>
      <c r="AN424" s="112"/>
      <c r="AO424" s="113">
        <f>AN424-AM424</f>
        <v>0</v>
      </c>
      <c r="AP424" s="114"/>
      <c r="AQ424" s="95"/>
      <c r="AR424" s="96"/>
    </row>
    <row r="425" spans="1:44" s="82" customFormat="1" ht="12" customHeight="1" thickBot="1" x14ac:dyDescent="0.25">
      <c r="A425" s="115"/>
      <c r="B425" s="116"/>
      <c r="C425" s="389"/>
      <c r="D425" s="117"/>
      <c r="E425" s="118"/>
      <c r="F425" s="119"/>
      <c r="G425" s="334"/>
      <c r="H425" s="363"/>
      <c r="I425" s="120"/>
      <c r="J425" s="120"/>
      <c r="K425" s="121"/>
      <c r="L425" s="121"/>
      <c r="M425" s="121"/>
      <c r="N425" s="121"/>
      <c r="O425" s="121"/>
      <c r="P425" s="121"/>
      <c r="Q425" s="121"/>
      <c r="R425" s="121"/>
      <c r="S425" s="121"/>
      <c r="T425" s="121"/>
      <c r="U425" s="121"/>
      <c r="V425" s="121"/>
      <c r="W425" s="121"/>
      <c r="X425" s="121"/>
      <c r="Y425" s="121"/>
      <c r="Z425" s="121"/>
      <c r="AA425" s="121"/>
      <c r="AB425" s="121"/>
      <c r="AC425" s="121"/>
      <c r="AD425" s="121"/>
      <c r="AE425" s="121"/>
      <c r="AF425" s="397"/>
      <c r="AG425" s="122" t="s">
        <v>442</v>
      </c>
      <c r="AH425" s="123"/>
      <c r="AI425" s="426"/>
      <c r="AJ425" s="426"/>
      <c r="AK425" s="412"/>
      <c r="AL425" s="124"/>
      <c r="AM425" s="124"/>
      <c r="AN425" s="125"/>
      <c r="AO425" s="126">
        <f>AN425-AM425</f>
        <v>0</v>
      </c>
      <c r="AP425" s="3"/>
      <c r="AQ425" s="127"/>
      <c r="AR425" s="128"/>
    </row>
    <row r="426" spans="1:44" s="82" customFormat="1" ht="12" customHeight="1" x14ac:dyDescent="0.2">
      <c r="A426" s="131" t="s">
        <v>406</v>
      </c>
      <c r="B426" s="84" t="s">
        <v>298</v>
      </c>
      <c r="C426" s="390">
        <v>1697973927880</v>
      </c>
      <c r="D426" s="132">
        <v>743</v>
      </c>
      <c r="E426" s="133">
        <v>71</v>
      </c>
      <c r="F426" s="133">
        <v>73</v>
      </c>
      <c r="G426" s="335">
        <v>1</v>
      </c>
      <c r="H426" s="365"/>
      <c r="I426" s="383" t="e">
        <f>AP427</f>
        <v>#REF!</v>
      </c>
      <c r="J426" s="392">
        <f>SUMPRODUCT(PUISSANCE,K426:AE426)/1000</f>
        <v>4.7619999999999996</v>
      </c>
      <c r="K426" s="134">
        <v>6</v>
      </c>
      <c r="L426" s="134">
        <v>0</v>
      </c>
      <c r="M426" s="134">
        <v>0</v>
      </c>
      <c r="N426" s="134">
        <v>0</v>
      </c>
      <c r="O426" s="134">
        <v>0</v>
      </c>
      <c r="P426" s="134">
        <v>0</v>
      </c>
      <c r="Q426" s="134">
        <v>2</v>
      </c>
      <c r="R426" s="134">
        <v>0</v>
      </c>
      <c r="S426" s="134">
        <v>0</v>
      </c>
      <c r="T426" s="134"/>
      <c r="U426" s="134">
        <v>0</v>
      </c>
      <c r="V426" s="134">
        <v>0</v>
      </c>
      <c r="W426" s="134">
        <v>0</v>
      </c>
      <c r="X426" s="134">
        <v>21</v>
      </c>
      <c r="Y426" s="134">
        <v>6</v>
      </c>
      <c r="Z426" s="134">
        <v>1</v>
      </c>
      <c r="AA426" s="134">
        <v>0</v>
      </c>
      <c r="AB426" s="134">
        <v>0</v>
      </c>
      <c r="AC426" s="134">
        <v>0</v>
      </c>
      <c r="AD426" s="134">
        <v>0</v>
      </c>
      <c r="AE426" s="134">
        <v>0</v>
      </c>
      <c r="AF426" s="394"/>
      <c r="AG426" s="8" t="s">
        <v>462</v>
      </c>
      <c r="AH426" s="90"/>
      <c r="AI426" s="422"/>
      <c r="AJ426" s="422"/>
      <c r="AK426" s="410"/>
      <c r="AL426" s="76" t="s">
        <v>424</v>
      </c>
      <c r="AM426" s="76">
        <v>86052</v>
      </c>
      <c r="AN426" s="77">
        <v>16380</v>
      </c>
      <c r="AO426" s="78">
        <f>IF(AN426&lt;AM426,100000-AM426+AN426,AN426-AM426)</f>
        <v>30328</v>
      </c>
      <c r="AP426" s="79">
        <f>AO426+AO427</f>
        <v>30328</v>
      </c>
      <c r="AQ426" s="80">
        <f>F426/10*$AQ$4*DAYS360(AM429,AN429)/360</f>
        <v>0</v>
      </c>
      <c r="AR426" s="81" t="e">
        <f>F426/10*AP428*$AR$4</f>
        <v>#REF!</v>
      </c>
    </row>
    <row r="427" spans="1:44" s="82" customFormat="1" ht="12" customHeight="1" x14ac:dyDescent="0.2">
      <c r="A427" s="83"/>
      <c r="B427" s="84"/>
      <c r="C427" s="387"/>
      <c r="D427" s="85"/>
      <c r="E427" s="86"/>
      <c r="F427" s="87"/>
      <c r="G427" s="332"/>
      <c r="H427" s="361"/>
      <c r="I427" s="88"/>
      <c r="J427" s="88"/>
      <c r="K427" s="89"/>
      <c r="L427" s="89"/>
      <c r="M427" s="89"/>
      <c r="N427" s="89"/>
      <c r="O427" s="89"/>
      <c r="P427" s="89"/>
      <c r="Q427" s="89"/>
      <c r="R427" s="89"/>
      <c r="S427" s="89"/>
      <c r="T427" s="89"/>
      <c r="U427" s="89"/>
      <c r="V427" s="89"/>
      <c r="W427" s="89"/>
      <c r="X427" s="89"/>
      <c r="Y427" s="89"/>
      <c r="Z427" s="89"/>
      <c r="AA427" s="89"/>
      <c r="AB427" s="89"/>
      <c r="AC427" s="89"/>
      <c r="AD427" s="89"/>
      <c r="AE427" s="89"/>
      <c r="AF427" s="394"/>
      <c r="AG427" s="8" t="s">
        <v>463</v>
      </c>
      <c r="AH427" s="90"/>
      <c r="AI427" s="422"/>
      <c r="AJ427" s="422"/>
      <c r="AK427" s="411"/>
      <c r="AL427" s="91" t="s">
        <v>425</v>
      </c>
      <c r="AM427" s="91"/>
      <c r="AN427" s="92"/>
      <c r="AO427" s="186">
        <f>IF(AN427&lt;AM427,100000-AM427+AN427,AN427-AM427)</f>
        <v>0</v>
      </c>
      <c r="AP427" s="94" t="e">
        <f>IF(AP428=0,0,AP426/AP428)</f>
        <v>#REF!</v>
      </c>
      <c r="AQ427" s="95"/>
      <c r="AR427" s="96"/>
    </row>
    <row r="428" spans="1:44" s="82" customFormat="1" ht="12" customHeight="1" x14ac:dyDescent="0.2">
      <c r="A428" s="83"/>
      <c r="B428" s="84" t="s">
        <v>443</v>
      </c>
      <c r="C428" s="387"/>
      <c r="D428" s="85"/>
      <c r="E428" s="86"/>
      <c r="F428" s="87"/>
      <c r="G428" s="332"/>
      <c r="H428" s="361"/>
      <c r="I428" s="88"/>
      <c r="J428" s="88"/>
      <c r="K428" s="97"/>
      <c r="L428" s="97"/>
      <c r="M428" s="97"/>
      <c r="N428" s="97"/>
      <c r="O428" s="97"/>
      <c r="P428" s="97"/>
      <c r="Q428" s="97"/>
      <c r="R428" s="97"/>
      <c r="S428" s="97"/>
      <c r="T428" s="97"/>
      <c r="U428" s="97"/>
      <c r="V428" s="97"/>
      <c r="W428" s="97"/>
      <c r="X428" s="97"/>
      <c r="Y428" s="97"/>
      <c r="Z428" s="97"/>
      <c r="AA428" s="97"/>
      <c r="AB428" s="97"/>
      <c r="AC428" s="97"/>
      <c r="AD428" s="97"/>
      <c r="AE428" s="97"/>
      <c r="AF428" s="395"/>
      <c r="AG428" s="8" t="s">
        <v>464</v>
      </c>
      <c r="AH428" s="90"/>
      <c r="AI428" s="425"/>
      <c r="AJ428" s="425"/>
      <c r="AK428" s="411"/>
      <c r="AL428" s="98" t="s">
        <v>461</v>
      </c>
      <c r="AM428" s="98">
        <v>41646</v>
      </c>
      <c r="AN428" s="99">
        <v>42009</v>
      </c>
      <c r="AO428" s="100">
        <f>AN428-AM428</f>
        <v>363</v>
      </c>
      <c r="AP428" s="101" t="e">
        <f>durée_année*(YEAR(AN428)-YEAR(AM428))-INDEX(temps,DAY(AM428),MONTH(AM428))+INDEX(temps,DAY(AN428),MONTH(AN428))</f>
        <v>#REF!</v>
      </c>
      <c r="AQ428" s="95"/>
      <c r="AR428" s="96"/>
    </row>
    <row r="429" spans="1:44" s="82" customFormat="1" ht="12" customHeight="1" x14ac:dyDescent="0.2">
      <c r="A429" s="83"/>
      <c r="B429" s="84"/>
      <c r="C429" s="388"/>
      <c r="D429" s="85"/>
      <c r="E429" s="86"/>
      <c r="F429" s="87"/>
      <c r="G429" s="332"/>
      <c r="H429" s="361"/>
      <c r="I429" s="107"/>
      <c r="J429" s="88"/>
      <c r="K429" s="97"/>
      <c r="L429" s="97"/>
      <c r="M429" s="97"/>
      <c r="N429" s="97"/>
      <c r="O429" s="97"/>
      <c r="P429" s="97"/>
      <c r="Q429" s="97"/>
      <c r="R429" s="97"/>
      <c r="S429" s="97"/>
      <c r="T429" s="97"/>
      <c r="U429" s="97"/>
      <c r="V429" s="97"/>
      <c r="W429" s="97"/>
      <c r="X429" s="97"/>
      <c r="Y429" s="97"/>
      <c r="Z429" s="97"/>
      <c r="AA429" s="97"/>
      <c r="AB429" s="97"/>
      <c r="AC429" s="97"/>
      <c r="AD429" s="97"/>
      <c r="AE429" s="97"/>
      <c r="AF429" s="395"/>
      <c r="AG429" s="8" t="s">
        <v>426</v>
      </c>
      <c r="AH429" s="90"/>
      <c r="AI429" s="424"/>
      <c r="AJ429" s="424"/>
      <c r="AK429" s="411"/>
      <c r="AL429" s="111" t="s">
        <v>9</v>
      </c>
      <c r="AM429" s="111"/>
      <c r="AN429" s="112"/>
      <c r="AO429" s="113">
        <f>AN429-AM429</f>
        <v>0</v>
      </c>
      <c r="AP429" s="101"/>
      <c r="AQ429" s="95"/>
      <c r="AR429" s="96"/>
    </row>
    <row r="430" spans="1:44" s="82" customFormat="1" ht="12" customHeight="1" thickBot="1" x14ac:dyDescent="0.25">
      <c r="A430" s="164"/>
      <c r="B430" s="138"/>
      <c r="C430" s="389"/>
      <c r="D430" s="165"/>
      <c r="E430" s="166"/>
      <c r="F430" s="167"/>
      <c r="G430" s="338"/>
      <c r="H430" s="367"/>
      <c r="I430" s="120"/>
      <c r="J430" s="168"/>
      <c r="K430" s="142"/>
      <c r="L430" s="142"/>
      <c r="M430" s="142"/>
      <c r="N430" s="142"/>
      <c r="O430" s="142"/>
      <c r="P430" s="142"/>
      <c r="Q430" s="142"/>
      <c r="R430" s="142"/>
      <c r="S430" s="142"/>
      <c r="T430" s="142"/>
      <c r="U430" s="142"/>
      <c r="V430" s="142"/>
      <c r="W430" s="142"/>
      <c r="X430" s="142"/>
      <c r="Y430" s="142"/>
      <c r="Z430" s="142"/>
      <c r="AA430" s="142"/>
      <c r="AB430" s="142"/>
      <c r="AC430" s="142"/>
      <c r="AD430" s="142"/>
      <c r="AE430" s="142"/>
      <c r="AF430" s="398"/>
      <c r="AG430" s="143" t="s">
        <v>442</v>
      </c>
      <c r="AH430" s="144"/>
      <c r="AI430" s="426"/>
      <c r="AJ430" s="426"/>
      <c r="AK430" s="412"/>
      <c r="AL430" s="124"/>
      <c r="AM430" s="124"/>
      <c r="AN430" s="125"/>
      <c r="AO430" s="145">
        <f>AN430-AM430</f>
        <v>0</v>
      </c>
      <c r="AP430" s="2"/>
      <c r="AQ430" s="127"/>
      <c r="AR430" s="128"/>
    </row>
    <row r="431" spans="1:44" s="82" customFormat="1" ht="12" customHeight="1" x14ac:dyDescent="0.2">
      <c r="A431" s="131" t="s">
        <v>389</v>
      </c>
      <c r="B431" s="84" t="s">
        <v>285</v>
      </c>
      <c r="C431" s="390">
        <v>1685238774021</v>
      </c>
      <c r="D431" s="132">
        <v>763</v>
      </c>
      <c r="E431" s="133">
        <v>71</v>
      </c>
      <c r="F431" s="133">
        <v>120</v>
      </c>
      <c r="G431" s="335">
        <v>1</v>
      </c>
      <c r="H431" s="365"/>
      <c r="I431" s="383" t="e">
        <f>AP432</f>
        <v>#REF!</v>
      </c>
      <c r="J431" s="392">
        <f>SUMPRODUCT(PUISSANCE,K431:AE431)/1000</f>
        <v>5.1150000000000002</v>
      </c>
      <c r="K431" s="134">
        <v>0</v>
      </c>
      <c r="L431" s="134">
        <v>0</v>
      </c>
      <c r="M431" s="134">
        <v>0</v>
      </c>
      <c r="N431" s="134">
        <v>0</v>
      </c>
      <c r="O431" s="134">
        <v>0</v>
      </c>
      <c r="P431" s="134">
        <v>0</v>
      </c>
      <c r="Q431" s="134">
        <v>0</v>
      </c>
      <c r="R431" s="134">
        <v>1</v>
      </c>
      <c r="S431" s="134">
        <v>0</v>
      </c>
      <c r="T431" s="134"/>
      <c r="U431" s="134">
        <v>5</v>
      </c>
      <c r="V431" s="134">
        <v>0</v>
      </c>
      <c r="W431" s="134">
        <v>0</v>
      </c>
      <c r="X431" s="134">
        <v>0</v>
      </c>
      <c r="Y431" s="134">
        <v>20</v>
      </c>
      <c r="Z431" s="134">
        <v>4</v>
      </c>
      <c r="AA431" s="134">
        <v>0</v>
      </c>
      <c r="AB431" s="134">
        <v>0</v>
      </c>
      <c r="AC431" s="134">
        <v>0</v>
      </c>
      <c r="AD431" s="134">
        <v>0</v>
      </c>
      <c r="AE431" s="134">
        <v>0</v>
      </c>
      <c r="AF431" s="394"/>
      <c r="AG431" s="8" t="s">
        <v>462</v>
      </c>
      <c r="AH431" s="90"/>
      <c r="AI431" s="422"/>
      <c r="AJ431" s="422"/>
      <c r="AK431" s="410"/>
      <c r="AL431" s="76" t="s">
        <v>424</v>
      </c>
      <c r="AM431" s="76">
        <v>36031</v>
      </c>
      <c r="AN431" s="77">
        <v>52250</v>
      </c>
      <c r="AO431" s="78">
        <f>IF(AN431&lt;AM431,100000-AM431+AN431,AN431-AM431)</f>
        <v>16219</v>
      </c>
      <c r="AP431" s="79">
        <f>AO431+AO432</f>
        <v>16219</v>
      </c>
      <c r="AQ431" s="80">
        <f>F431/10*$AQ$4*DAYS360(AM434,AN434)/360</f>
        <v>0</v>
      </c>
      <c r="AR431" s="81" t="e">
        <f>F431/10*AP433*$AR$4</f>
        <v>#REF!</v>
      </c>
    </row>
    <row r="432" spans="1:44" s="82" customFormat="1" ht="12" customHeight="1" x14ac:dyDescent="0.2">
      <c r="A432" s="83"/>
      <c r="B432" s="84"/>
      <c r="C432" s="387"/>
      <c r="D432" s="85"/>
      <c r="E432" s="86"/>
      <c r="F432" s="87"/>
      <c r="G432" s="332"/>
      <c r="H432" s="361"/>
      <c r="I432" s="88"/>
      <c r="J432" s="88"/>
      <c r="K432" s="89"/>
      <c r="L432" s="89"/>
      <c r="M432" s="89"/>
      <c r="N432" s="89"/>
      <c r="O432" s="89"/>
      <c r="P432" s="89"/>
      <c r="Q432" s="89"/>
      <c r="R432" s="89"/>
      <c r="S432" s="89"/>
      <c r="T432" s="89"/>
      <c r="U432" s="89"/>
      <c r="V432" s="89"/>
      <c r="W432" s="89"/>
      <c r="X432" s="89"/>
      <c r="Y432" s="89"/>
      <c r="Z432" s="89"/>
      <c r="AA432" s="89"/>
      <c r="AB432" s="89"/>
      <c r="AC432" s="89"/>
      <c r="AD432" s="89"/>
      <c r="AE432" s="89"/>
      <c r="AF432" s="394"/>
      <c r="AG432" s="8" t="s">
        <v>463</v>
      </c>
      <c r="AH432" s="90"/>
      <c r="AI432" s="422"/>
      <c r="AJ432" s="422"/>
      <c r="AK432" s="411"/>
      <c r="AL432" s="91" t="s">
        <v>425</v>
      </c>
      <c r="AM432" s="91"/>
      <c r="AN432" s="92"/>
      <c r="AO432" s="186">
        <f>IF(AN432&lt;AM432,100000-AM432+AN432,AN432-AM432)</f>
        <v>0</v>
      </c>
      <c r="AP432" s="94" t="e">
        <f>IF(AP433=0,0,AP431/AP433)</f>
        <v>#REF!</v>
      </c>
      <c r="AQ432" s="95"/>
      <c r="AR432" s="96"/>
    </row>
    <row r="433" spans="1:44" s="82" customFormat="1" ht="12" customHeight="1" x14ac:dyDescent="0.2">
      <c r="A433" s="83"/>
      <c r="B433" s="84" t="s">
        <v>135</v>
      </c>
      <c r="C433" s="387"/>
      <c r="D433" s="85"/>
      <c r="E433" s="86"/>
      <c r="F433" s="87"/>
      <c r="G433" s="332"/>
      <c r="H433" s="361"/>
      <c r="I433" s="88"/>
      <c r="J433" s="88"/>
      <c r="K433" s="97"/>
      <c r="L433" s="97"/>
      <c r="M433" s="97"/>
      <c r="N433" s="97"/>
      <c r="O433" s="97"/>
      <c r="P433" s="97"/>
      <c r="Q433" s="97"/>
      <c r="R433" s="97"/>
      <c r="S433" s="97"/>
      <c r="T433" s="97"/>
      <c r="U433" s="97"/>
      <c r="V433" s="97"/>
      <c r="W433" s="97"/>
      <c r="X433" s="97"/>
      <c r="Y433" s="97"/>
      <c r="Z433" s="97"/>
      <c r="AA433" s="97"/>
      <c r="AB433" s="97"/>
      <c r="AC433" s="97"/>
      <c r="AD433" s="97"/>
      <c r="AE433" s="97"/>
      <c r="AF433" s="395"/>
      <c r="AG433" s="8" t="s">
        <v>464</v>
      </c>
      <c r="AH433" s="90"/>
      <c r="AI433" s="425"/>
      <c r="AJ433" s="425"/>
      <c r="AK433" s="411"/>
      <c r="AL433" s="98" t="s">
        <v>461</v>
      </c>
      <c r="AM433" s="98">
        <v>41669</v>
      </c>
      <c r="AN433" s="99">
        <v>42009</v>
      </c>
      <c r="AO433" s="100">
        <f>AN433-AM433</f>
        <v>340</v>
      </c>
      <c r="AP433" s="101" t="e">
        <f>durée_année*(YEAR(AN433)-YEAR(AM433))-INDEX(temps,DAY(AM433),MONTH(AM433))+INDEX(temps,DAY(AN433),MONTH(AN433))</f>
        <v>#REF!</v>
      </c>
      <c r="AQ433" s="95"/>
      <c r="AR433" s="96"/>
    </row>
    <row r="434" spans="1:44" s="82" customFormat="1" ht="12" customHeight="1" x14ac:dyDescent="0.2">
      <c r="A434" s="102"/>
      <c r="B434" s="103"/>
      <c r="C434" s="388"/>
      <c r="D434" s="104"/>
      <c r="E434" s="105"/>
      <c r="F434" s="106"/>
      <c r="G434" s="333"/>
      <c r="H434" s="362"/>
      <c r="I434" s="107"/>
      <c r="J434" s="107"/>
      <c r="K434" s="108"/>
      <c r="L434" s="108"/>
      <c r="M434" s="108"/>
      <c r="N434" s="108"/>
      <c r="O434" s="108"/>
      <c r="P434" s="108"/>
      <c r="Q434" s="108"/>
      <c r="R434" s="108"/>
      <c r="S434" s="108"/>
      <c r="T434" s="108"/>
      <c r="U434" s="108"/>
      <c r="V434" s="108"/>
      <c r="W434" s="108"/>
      <c r="X434" s="108"/>
      <c r="Y434" s="108"/>
      <c r="Z434" s="108"/>
      <c r="AA434" s="108"/>
      <c r="AB434" s="108"/>
      <c r="AC434" s="108"/>
      <c r="AD434" s="108"/>
      <c r="AE434" s="108"/>
      <c r="AF434" s="396"/>
      <c r="AG434" s="109" t="s">
        <v>426</v>
      </c>
      <c r="AH434" s="110"/>
      <c r="AI434" s="424"/>
      <c r="AJ434" s="424"/>
      <c r="AK434" s="411"/>
      <c r="AL434" s="111" t="s">
        <v>9</v>
      </c>
      <c r="AM434" s="111"/>
      <c r="AN434" s="112"/>
      <c r="AO434" s="113">
        <f>AN434-AM434</f>
        <v>0</v>
      </c>
      <c r="AP434" s="114"/>
      <c r="AQ434" s="95"/>
      <c r="AR434" s="96"/>
    </row>
    <row r="435" spans="1:44" s="82" customFormat="1" ht="12" customHeight="1" thickBot="1" x14ac:dyDescent="0.25">
      <c r="A435" s="115"/>
      <c r="B435" s="116"/>
      <c r="C435" s="389"/>
      <c r="D435" s="117"/>
      <c r="E435" s="118"/>
      <c r="F435" s="119"/>
      <c r="G435" s="334"/>
      <c r="H435" s="363"/>
      <c r="I435" s="120"/>
      <c r="J435" s="120"/>
      <c r="K435" s="121"/>
      <c r="L435" s="121"/>
      <c r="M435" s="121"/>
      <c r="N435" s="121"/>
      <c r="O435" s="121"/>
      <c r="P435" s="121"/>
      <c r="Q435" s="121"/>
      <c r="R435" s="121"/>
      <c r="S435" s="121"/>
      <c r="T435" s="121"/>
      <c r="U435" s="121"/>
      <c r="V435" s="121"/>
      <c r="W435" s="121"/>
      <c r="X435" s="121"/>
      <c r="Y435" s="121"/>
      <c r="Z435" s="121"/>
      <c r="AA435" s="121"/>
      <c r="AB435" s="121"/>
      <c r="AC435" s="121"/>
      <c r="AD435" s="121"/>
      <c r="AE435" s="121"/>
      <c r="AF435" s="397"/>
      <c r="AG435" s="122" t="s">
        <v>442</v>
      </c>
      <c r="AH435" s="123"/>
      <c r="AI435" s="426"/>
      <c r="AJ435" s="426"/>
      <c r="AK435" s="412"/>
      <c r="AL435" s="124"/>
      <c r="AM435" s="124"/>
      <c r="AN435" s="125"/>
      <c r="AO435" s="126">
        <f>AN435-AM435</f>
        <v>0</v>
      </c>
      <c r="AP435" s="3"/>
      <c r="AQ435" s="127"/>
      <c r="AR435" s="128"/>
    </row>
    <row r="436" spans="1:44" s="82" customFormat="1" ht="12" customHeight="1" x14ac:dyDescent="0.2">
      <c r="A436" s="131" t="s">
        <v>484</v>
      </c>
      <c r="B436" s="84" t="s">
        <v>453</v>
      </c>
      <c r="C436" s="390">
        <v>1609261859093</v>
      </c>
      <c r="D436" s="132">
        <v>769</v>
      </c>
      <c r="E436" s="133">
        <v>71</v>
      </c>
      <c r="F436" s="133">
        <v>360</v>
      </c>
      <c r="G436" s="335">
        <v>1</v>
      </c>
      <c r="H436" s="365"/>
      <c r="I436" s="383" t="e">
        <f>AP437</f>
        <v>#REF!</v>
      </c>
      <c r="J436" s="392">
        <f>SUMPRODUCT(K1:AF1,K436:AF436)/1000</f>
        <v>3.2639999999999998</v>
      </c>
      <c r="K436" s="134"/>
      <c r="L436" s="134"/>
      <c r="M436" s="134"/>
      <c r="N436" s="134"/>
      <c r="O436" s="134"/>
      <c r="P436" s="134"/>
      <c r="Q436" s="134"/>
      <c r="R436" s="134">
        <v>5</v>
      </c>
      <c r="S436" s="134"/>
      <c r="T436" s="134">
        <v>38</v>
      </c>
      <c r="U436" s="134"/>
      <c r="V436" s="134"/>
      <c r="W436" s="134"/>
      <c r="X436" s="134">
        <v>1</v>
      </c>
      <c r="Y436" s="134">
        <v>2</v>
      </c>
      <c r="Z436" s="134"/>
      <c r="AA436" s="134"/>
      <c r="AB436" s="134"/>
      <c r="AC436" s="134"/>
      <c r="AD436" s="134"/>
      <c r="AE436" s="134"/>
      <c r="AF436" s="394">
        <v>24</v>
      </c>
      <c r="AG436" s="8" t="s">
        <v>462</v>
      </c>
      <c r="AH436" s="90"/>
      <c r="AI436" s="422"/>
      <c r="AJ436" s="422"/>
      <c r="AK436" s="410"/>
      <c r="AL436" s="76" t="s">
        <v>424</v>
      </c>
      <c r="AM436" s="76">
        <v>5567</v>
      </c>
      <c r="AN436" s="77">
        <v>12459</v>
      </c>
      <c r="AO436" s="78">
        <f>IF(AN436&lt;AM436,100000-AM436+AN436,AN436-AM436)</f>
        <v>6892</v>
      </c>
      <c r="AP436" s="79">
        <f>AO436+AO437</f>
        <v>6892</v>
      </c>
      <c r="AQ436" s="80">
        <f>F436/10*$AQ$4*DAYS360(AM439,AN439)/360</f>
        <v>0</v>
      </c>
      <c r="AR436" s="81" t="e">
        <f>F436/10*AP438*$AR$4</f>
        <v>#REF!</v>
      </c>
    </row>
    <row r="437" spans="1:44" s="82" customFormat="1" ht="12" customHeight="1" x14ac:dyDescent="0.2">
      <c r="A437" s="83"/>
      <c r="B437" s="84" t="s">
        <v>454</v>
      </c>
      <c r="C437" s="387"/>
      <c r="D437" s="85"/>
      <c r="E437" s="86"/>
      <c r="F437" s="87"/>
      <c r="G437" s="332"/>
      <c r="H437" s="361"/>
      <c r="I437" s="88"/>
      <c r="J437" s="88"/>
      <c r="K437" s="89"/>
      <c r="L437" s="89"/>
      <c r="M437" s="89"/>
      <c r="N437" s="89"/>
      <c r="O437" s="89"/>
      <c r="P437" s="89"/>
      <c r="Q437" s="89"/>
      <c r="R437" s="89"/>
      <c r="S437" s="89"/>
      <c r="T437" s="89"/>
      <c r="U437" s="89"/>
      <c r="V437" s="89"/>
      <c r="W437" s="89"/>
      <c r="X437" s="89"/>
      <c r="Y437" s="89"/>
      <c r="Z437" s="89"/>
      <c r="AA437" s="89"/>
      <c r="AB437" s="89"/>
      <c r="AC437" s="89"/>
      <c r="AD437" s="89"/>
      <c r="AE437" s="89"/>
      <c r="AF437" s="394"/>
      <c r="AG437" s="8" t="s">
        <v>463</v>
      </c>
      <c r="AH437" s="90"/>
      <c r="AI437" s="422"/>
      <c r="AJ437" s="422"/>
      <c r="AK437" s="411"/>
      <c r="AL437" s="91" t="s">
        <v>425</v>
      </c>
      <c r="AM437" s="91"/>
      <c r="AN437" s="92"/>
      <c r="AO437" s="186">
        <f>IF(AN437&lt;AM437,100000-AM437+AN437,AN437-AM437)</f>
        <v>0</v>
      </c>
      <c r="AP437" s="94" t="e">
        <f>IF(AP438=0,0,AP436/AP438)</f>
        <v>#REF!</v>
      </c>
      <c r="AQ437" s="95"/>
      <c r="AR437" s="96"/>
    </row>
    <row r="438" spans="1:44" s="82" customFormat="1" ht="12" customHeight="1" x14ac:dyDescent="0.2">
      <c r="A438" s="83"/>
      <c r="B438" s="84" t="s">
        <v>455</v>
      </c>
      <c r="C438" s="387"/>
      <c r="D438" s="85"/>
      <c r="E438" s="86"/>
      <c r="F438" s="87"/>
      <c r="G438" s="332"/>
      <c r="H438" s="361"/>
      <c r="I438" s="88"/>
      <c r="J438" s="88"/>
      <c r="K438" s="97"/>
      <c r="L438" s="97"/>
      <c r="M438" s="97"/>
      <c r="N438" s="97"/>
      <c r="O438" s="97"/>
      <c r="P438" s="97"/>
      <c r="Q438" s="97"/>
      <c r="R438" s="97"/>
      <c r="S438" s="97"/>
      <c r="T438" s="97"/>
      <c r="U438" s="97"/>
      <c r="V438" s="97"/>
      <c r="W438" s="97"/>
      <c r="X438" s="97"/>
      <c r="Y438" s="97"/>
      <c r="Z438" s="97"/>
      <c r="AA438" s="97"/>
      <c r="AB438" s="97"/>
      <c r="AC438" s="97"/>
      <c r="AD438" s="97"/>
      <c r="AE438" s="97"/>
      <c r="AF438" s="395"/>
      <c r="AG438" s="8" t="s">
        <v>464</v>
      </c>
      <c r="AH438" s="90"/>
      <c r="AI438" s="425"/>
      <c r="AJ438" s="425"/>
      <c r="AK438" s="411"/>
      <c r="AL438" s="98" t="s">
        <v>461</v>
      </c>
      <c r="AM438" s="98">
        <v>41655</v>
      </c>
      <c r="AN438" s="99">
        <v>41960</v>
      </c>
      <c r="AO438" s="100">
        <f>AN438-AM438</f>
        <v>305</v>
      </c>
      <c r="AP438" s="101" t="e">
        <f>durée_année*(YEAR(AN438)-YEAR(AM438))-INDEX(temps,DAY(AM438),MONTH(AM438))+INDEX(temps,DAY(AN438),MONTH(AN438))</f>
        <v>#REF!</v>
      </c>
      <c r="AQ438" s="95"/>
      <c r="AR438" s="96"/>
    </row>
    <row r="439" spans="1:44" s="82" customFormat="1" ht="12" customHeight="1" x14ac:dyDescent="0.2">
      <c r="A439" s="102"/>
      <c r="B439" s="103"/>
      <c r="C439" s="388"/>
      <c r="D439" s="104"/>
      <c r="E439" s="105"/>
      <c r="F439" s="106"/>
      <c r="G439" s="333"/>
      <c r="H439" s="362"/>
      <c r="I439" s="107"/>
      <c r="J439" s="107"/>
      <c r="K439" s="108"/>
      <c r="L439" s="108"/>
      <c r="M439" s="108"/>
      <c r="N439" s="108"/>
      <c r="O439" s="108"/>
      <c r="P439" s="108"/>
      <c r="Q439" s="108"/>
      <c r="R439" s="108"/>
      <c r="S439" s="108"/>
      <c r="T439" s="108"/>
      <c r="U439" s="108"/>
      <c r="V439" s="108"/>
      <c r="W439" s="108"/>
      <c r="X439" s="108"/>
      <c r="Y439" s="108"/>
      <c r="Z439" s="108"/>
      <c r="AA439" s="108"/>
      <c r="AB439" s="108"/>
      <c r="AC439" s="108"/>
      <c r="AD439" s="108"/>
      <c r="AE439" s="108"/>
      <c r="AF439" s="396"/>
      <c r="AG439" s="109" t="s">
        <v>426</v>
      </c>
      <c r="AH439" s="110"/>
      <c r="AI439" s="424"/>
      <c r="AJ439" s="424"/>
      <c r="AK439" s="411"/>
      <c r="AL439" s="111" t="s">
        <v>9</v>
      </c>
      <c r="AM439" s="111"/>
      <c r="AN439" s="112"/>
      <c r="AO439" s="113">
        <f>AN439-AM439</f>
        <v>0</v>
      </c>
      <c r="AP439" s="114"/>
      <c r="AQ439" s="95"/>
      <c r="AR439" s="96"/>
    </row>
    <row r="440" spans="1:44" s="82" customFormat="1" ht="12" customHeight="1" thickBot="1" x14ac:dyDescent="0.25">
      <c r="A440" s="115"/>
      <c r="B440" s="116"/>
      <c r="C440" s="389"/>
      <c r="D440" s="117"/>
      <c r="E440" s="118"/>
      <c r="F440" s="119"/>
      <c r="G440" s="334"/>
      <c r="H440" s="363"/>
      <c r="I440" s="120"/>
      <c r="J440" s="120"/>
      <c r="K440" s="121"/>
      <c r="L440" s="121"/>
      <c r="M440" s="121"/>
      <c r="N440" s="121"/>
      <c r="O440" s="121"/>
      <c r="P440" s="121"/>
      <c r="Q440" s="121"/>
      <c r="R440" s="121"/>
      <c r="S440" s="121"/>
      <c r="T440" s="121"/>
      <c r="U440" s="121"/>
      <c r="V440" s="121"/>
      <c r="W440" s="121"/>
      <c r="X440" s="121"/>
      <c r="Y440" s="121"/>
      <c r="Z440" s="121"/>
      <c r="AA440" s="121"/>
      <c r="AB440" s="121"/>
      <c r="AC440" s="121"/>
      <c r="AD440" s="121"/>
      <c r="AE440" s="121"/>
      <c r="AF440" s="397"/>
      <c r="AG440" s="122" t="s">
        <v>442</v>
      </c>
      <c r="AH440" s="123"/>
      <c r="AI440" s="426"/>
      <c r="AJ440" s="426"/>
      <c r="AK440" s="412"/>
      <c r="AL440" s="124"/>
      <c r="AM440" s="124"/>
      <c r="AN440" s="125"/>
      <c r="AO440" s="126">
        <f>AN440-AM440</f>
        <v>0</v>
      </c>
      <c r="AP440" s="3"/>
      <c r="AQ440" s="127"/>
      <c r="AR440" s="128"/>
    </row>
    <row r="441" spans="1:44" s="82" customFormat="1" ht="12" customHeight="1" x14ac:dyDescent="0.2">
      <c r="A441" s="131" t="s">
        <v>387</v>
      </c>
      <c r="B441" s="84" t="s">
        <v>283</v>
      </c>
      <c r="C441" s="390">
        <v>1670766994062</v>
      </c>
      <c r="D441" s="132">
        <v>771</v>
      </c>
      <c r="E441" s="133">
        <v>94</v>
      </c>
      <c r="F441" s="133">
        <v>51</v>
      </c>
      <c r="G441" s="335">
        <v>1</v>
      </c>
      <c r="H441" s="365"/>
      <c r="I441" s="383" t="e">
        <f>AP442</f>
        <v>#REF!</v>
      </c>
      <c r="J441" s="392">
        <f>SUMPRODUCT(PUISSANCE,K441:AE441)/1000</f>
        <v>2.4359999999999999</v>
      </c>
      <c r="K441" s="89">
        <v>6</v>
      </c>
      <c r="L441" s="89">
        <v>0</v>
      </c>
      <c r="M441" s="89">
        <v>0</v>
      </c>
      <c r="N441" s="89">
        <v>0</v>
      </c>
      <c r="O441" s="89">
        <v>0</v>
      </c>
      <c r="P441" s="89">
        <v>0</v>
      </c>
      <c r="Q441" s="89">
        <v>0</v>
      </c>
      <c r="R441" s="89">
        <v>0</v>
      </c>
      <c r="S441" s="89">
        <v>0</v>
      </c>
      <c r="T441" s="89"/>
      <c r="U441" s="89">
        <v>0</v>
      </c>
      <c r="V441" s="89">
        <v>0</v>
      </c>
      <c r="W441" s="89">
        <v>0</v>
      </c>
      <c r="X441" s="89">
        <v>14</v>
      </c>
      <c r="Y441" s="89">
        <v>0</v>
      </c>
      <c r="Z441" s="89">
        <v>0</v>
      </c>
      <c r="AA441" s="89">
        <v>0</v>
      </c>
      <c r="AB441" s="89">
        <v>0</v>
      </c>
      <c r="AC441" s="89">
        <v>0</v>
      </c>
      <c r="AD441" s="89">
        <v>0</v>
      </c>
      <c r="AE441" s="89">
        <v>0</v>
      </c>
      <c r="AF441" s="394"/>
      <c r="AG441" s="8" t="s">
        <v>462</v>
      </c>
      <c r="AH441" s="90"/>
      <c r="AI441" s="422"/>
      <c r="AJ441" s="422"/>
      <c r="AK441" s="410"/>
      <c r="AL441" s="76" t="s">
        <v>424</v>
      </c>
      <c r="AM441" s="76">
        <v>33285</v>
      </c>
      <c r="AN441" s="77">
        <v>42450</v>
      </c>
      <c r="AO441" s="78">
        <f>IF(AN441&lt;AM441,100000-AM441+AN441,AN441-AM441)</f>
        <v>9165</v>
      </c>
      <c r="AP441" s="79">
        <f>AO441+AO442</f>
        <v>9165</v>
      </c>
      <c r="AQ441" s="80">
        <f>F441/10*$AQ$4*DAYS360(AM444,AN444)/360</f>
        <v>0</v>
      </c>
      <c r="AR441" s="81" t="e">
        <f>F441/10*AP443*$AR$4</f>
        <v>#REF!</v>
      </c>
    </row>
    <row r="442" spans="1:44" s="82" customFormat="1" ht="12" customHeight="1" x14ac:dyDescent="0.2">
      <c r="A442" s="83"/>
      <c r="B442" s="84"/>
      <c r="C442" s="387"/>
      <c r="D442" s="85"/>
      <c r="E442" s="86"/>
      <c r="F442" s="87"/>
      <c r="G442" s="332"/>
      <c r="H442" s="361"/>
      <c r="I442" s="88"/>
      <c r="J442" s="88"/>
      <c r="K442" s="89"/>
      <c r="L442" s="89"/>
      <c r="M442" s="89"/>
      <c r="N442" s="89"/>
      <c r="O442" s="89"/>
      <c r="P442" s="89"/>
      <c r="Q442" s="89"/>
      <c r="R442" s="89"/>
      <c r="S442" s="89"/>
      <c r="T442" s="89"/>
      <c r="U442" s="89"/>
      <c r="V442" s="89"/>
      <c r="W442" s="89"/>
      <c r="X442" s="89"/>
      <c r="Y442" s="89"/>
      <c r="Z442" s="89"/>
      <c r="AA442" s="89"/>
      <c r="AB442" s="89"/>
      <c r="AC442" s="89"/>
      <c r="AD442" s="89"/>
      <c r="AE442" s="89"/>
      <c r="AF442" s="394"/>
      <c r="AG442" s="8" t="s">
        <v>463</v>
      </c>
      <c r="AH442" s="90"/>
      <c r="AI442" s="422"/>
      <c r="AJ442" s="422"/>
      <c r="AK442" s="411"/>
      <c r="AL442" s="91" t="s">
        <v>425</v>
      </c>
      <c r="AM442" s="91"/>
      <c r="AN442" s="92"/>
      <c r="AO442" s="186">
        <f>IF(AN442&lt;AM442,100000-AM442+AN442,AN442-AM442)</f>
        <v>0</v>
      </c>
      <c r="AP442" s="94" t="e">
        <f>IF(AP443=0,0,AP441/AP443)</f>
        <v>#REF!</v>
      </c>
      <c r="AQ442" s="95"/>
      <c r="AR442" s="96"/>
    </row>
    <row r="443" spans="1:44" s="82" customFormat="1" ht="12" customHeight="1" x14ac:dyDescent="0.2">
      <c r="A443" s="83"/>
      <c r="B443" s="84" t="s">
        <v>132</v>
      </c>
      <c r="C443" s="387"/>
      <c r="D443" s="85"/>
      <c r="E443" s="86"/>
      <c r="F443" s="87"/>
      <c r="G443" s="332"/>
      <c r="H443" s="361"/>
      <c r="I443" s="88"/>
      <c r="J443" s="88"/>
      <c r="K443" s="97"/>
      <c r="L443" s="97"/>
      <c r="M443" s="97"/>
      <c r="N443" s="97"/>
      <c r="O443" s="97"/>
      <c r="P443" s="97"/>
      <c r="Q443" s="97"/>
      <c r="R443" s="97"/>
      <c r="S443" s="97"/>
      <c r="T443" s="97"/>
      <c r="U443" s="97"/>
      <c r="V443" s="97"/>
      <c r="W443" s="97"/>
      <c r="X443" s="97"/>
      <c r="Y443" s="97"/>
      <c r="Z443" s="97"/>
      <c r="AA443" s="97"/>
      <c r="AB443" s="97"/>
      <c r="AC443" s="97"/>
      <c r="AD443" s="97"/>
      <c r="AE443" s="97"/>
      <c r="AF443" s="395"/>
      <c r="AG443" s="8" t="s">
        <v>464</v>
      </c>
      <c r="AH443" s="90"/>
      <c r="AI443" s="425"/>
      <c r="AJ443" s="425"/>
      <c r="AK443" s="411"/>
      <c r="AL443" s="98" t="s">
        <v>461</v>
      </c>
      <c r="AM443" s="98">
        <v>41646</v>
      </c>
      <c r="AN443" s="99">
        <v>42009</v>
      </c>
      <c r="AO443" s="100">
        <f>AN443-AM443</f>
        <v>363</v>
      </c>
      <c r="AP443" s="101" t="e">
        <f>durée_année*(YEAR(AN443)-YEAR(AM443))-INDEX(temps,DAY(AM443),MONTH(AM443))+INDEX(temps,DAY(AN443),MONTH(AN443))</f>
        <v>#REF!</v>
      </c>
      <c r="AQ443" s="95"/>
      <c r="AR443" s="96"/>
    </row>
    <row r="444" spans="1:44" s="82" customFormat="1" ht="12" customHeight="1" x14ac:dyDescent="0.2">
      <c r="A444" s="102"/>
      <c r="B444" s="103"/>
      <c r="C444" s="388"/>
      <c r="D444" s="104"/>
      <c r="E444" s="105"/>
      <c r="F444" s="106"/>
      <c r="G444" s="333"/>
      <c r="H444" s="362"/>
      <c r="I444" s="107"/>
      <c r="J444" s="107"/>
      <c r="K444" s="108"/>
      <c r="L444" s="108"/>
      <c r="M444" s="108"/>
      <c r="N444" s="108"/>
      <c r="O444" s="108"/>
      <c r="P444" s="108"/>
      <c r="Q444" s="108"/>
      <c r="R444" s="108"/>
      <c r="S444" s="108"/>
      <c r="T444" s="108"/>
      <c r="U444" s="108"/>
      <c r="V444" s="108"/>
      <c r="W444" s="108"/>
      <c r="X444" s="108"/>
      <c r="Y444" s="108"/>
      <c r="Z444" s="108"/>
      <c r="AA444" s="108"/>
      <c r="AB444" s="108"/>
      <c r="AC444" s="108"/>
      <c r="AD444" s="108"/>
      <c r="AE444" s="108"/>
      <c r="AF444" s="396"/>
      <c r="AG444" s="109" t="s">
        <v>426</v>
      </c>
      <c r="AH444" s="110"/>
      <c r="AI444" s="424"/>
      <c r="AJ444" s="424"/>
      <c r="AK444" s="411"/>
      <c r="AL444" s="111" t="s">
        <v>9</v>
      </c>
      <c r="AM444" s="111"/>
      <c r="AN444" s="112"/>
      <c r="AO444" s="113">
        <f>AN444-AM444</f>
        <v>0</v>
      </c>
      <c r="AP444" s="114"/>
      <c r="AQ444" s="95"/>
      <c r="AR444" s="96"/>
    </row>
    <row r="445" spans="1:44" s="82" customFormat="1" ht="12" customHeight="1" thickBot="1" x14ac:dyDescent="0.25">
      <c r="A445" s="115"/>
      <c r="B445" s="116"/>
      <c r="C445" s="389"/>
      <c r="D445" s="117"/>
      <c r="E445" s="118"/>
      <c r="F445" s="119"/>
      <c r="G445" s="334"/>
      <c r="H445" s="363"/>
      <c r="I445" s="120"/>
      <c r="J445" s="120"/>
      <c r="K445" s="121"/>
      <c r="L445" s="121"/>
      <c r="M445" s="121"/>
      <c r="N445" s="121"/>
      <c r="O445" s="121"/>
      <c r="P445" s="121"/>
      <c r="Q445" s="121"/>
      <c r="R445" s="121"/>
      <c r="S445" s="121"/>
      <c r="T445" s="121"/>
      <c r="U445" s="121"/>
      <c r="V445" s="121"/>
      <c r="W445" s="121"/>
      <c r="X445" s="121"/>
      <c r="Y445" s="121"/>
      <c r="Z445" s="121"/>
      <c r="AA445" s="121"/>
      <c r="AB445" s="121"/>
      <c r="AC445" s="121"/>
      <c r="AD445" s="121"/>
      <c r="AE445" s="121"/>
      <c r="AF445" s="397"/>
      <c r="AG445" s="122" t="s">
        <v>442</v>
      </c>
      <c r="AH445" s="123"/>
      <c r="AI445" s="426"/>
      <c r="AJ445" s="426"/>
      <c r="AK445" s="412"/>
      <c r="AL445" s="124"/>
      <c r="AM445" s="124"/>
      <c r="AN445" s="125"/>
      <c r="AO445" s="126">
        <f>AN445-AM445</f>
        <v>0</v>
      </c>
      <c r="AP445" s="3"/>
      <c r="AQ445" s="127"/>
      <c r="AR445" s="128"/>
    </row>
    <row r="446" spans="1:44" s="82" customFormat="1" ht="12" customHeight="1" x14ac:dyDescent="0.2">
      <c r="A446" s="131" t="s">
        <v>356</v>
      </c>
      <c r="B446" s="84" t="s">
        <v>214</v>
      </c>
      <c r="C446" s="390">
        <v>1681620820297</v>
      </c>
      <c r="D446" s="132">
        <v>809</v>
      </c>
      <c r="E446" s="133">
        <v>71</v>
      </c>
      <c r="F446" s="133">
        <v>48</v>
      </c>
      <c r="G446" s="335">
        <v>1</v>
      </c>
      <c r="H446" s="365"/>
      <c r="I446" s="383" t="e">
        <f>AP447</f>
        <v>#REF!</v>
      </c>
      <c r="J446" s="392">
        <f>SUMPRODUCT(PUISSANCE,K446:AE446)/1000</f>
        <v>3.56</v>
      </c>
      <c r="K446" s="134">
        <v>0</v>
      </c>
      <c r="L446" s="134">
        <v>3</v>
      </c>
      <c r="M446" s="134">
        <v>0</v>
      </c>
      <c r="N446" s="134">
        <v>0</v>
      </c>
      <c r="O446" s="134">
        <v>0</v>
      </c>
      <c r="P446" s="134">
        <v>0</v>
      </c>
      <c r="Q446" s="134">
        <v>0</v>
      </c>
      <c r="R446" s="134">
        <v>0</v>
      </c>
      <c r="S446" s="134">
        <v>0</v>
      </c>
      <c r="T446" s="134"/>
      <c r="U446" s="134">
        <v>0</v>
      </c>
      <c r="V446" s="134">
        <v>0</v>
      </c>
      <c r="W446" s="134">
        <v>0</v>
      </c>
      <c r="X446" s="134">
        <v>0</v>
      </c>
      <c r="Y446" s="134">
        <v>3</v>
      </c>
      <c r="Z446" s="134">
        <v>8</v>
      </c>
      <c r="AA446" s="134">
        <v>0</v>
      </c>
      <c r="AB446" s="134">
        <v>0</v>
      </c>
      <c r="AC446" s="134">
        <v>0</v>
      </c>
      <c r="AD446" s="134">
        <v>0</v>
      </c>
      <c r="AE446" s="134">
        <v>0</v>
      </c>
      <c r="AF446" s="394"/>
      <c r="AG446" s="8" t="s">
        <v>462</v>
      </c>
      <c r="AH446" s="90"/>
      <c r="AI446" s="422"/>
      <c r="AJ446" s="422"/>
      <c r="AK446" s="410"/>
      <c r="AL446" s="76" t="s">
        <v>424</v>
      </c>
      <c r="AM446" s="76">
        <v>93035</v>
      </c>
      <c r="AN446" s="77">
        <v>6860</v>
      </c>
      <c r="AO446" s="78">
        <f>IF(AN446&lt;AM446,100000-AM446+AN446,AN446-AM446)</f>
        <v>13825</v>
      </c>
      <c r="AP446" s="79">
        <f>AO446+AO447</f>
        <v>13825</v>
      </c>
      <c r="AQ446" s="80">
        <f>F446/10*$AQ$4*DAYS360(AM449,AN449)/360</f>
        <v>0</v>
      </c>
      <c r="AR446" s="81" t="e">
        <f>F446/10*AP448*$AR$4</f>
        <v>#REF!</v>
      </c>
    </row>
    <row r="447" spans="1:44" s="82" customFormat="1" ht="12" customHeight="1" x14ac:dyDescent="0.2">
      <c r="A447" s="83"/>
      <c r="B447" s="84" t="s">
        <v>215</v>
      </c>
      <c r="C447" s="387"/>
      <c r="D447" s="85"/>
      <c r="E447" s="86"/>
      <c r="F447" s="87"/>
      <c r="G447" s="332"/>
      <c r="H447" s="361"/>
      <c r="I447" s="88"/>
      <c r="J447" s="88"/>
      <c r="K447" s="89"/>
      <c r="L447" s="89"/>
      <c r="M447" s="89"/>
      <c r="N447" s="89"/>
      <c r="O447" s="89"/>
      <c r="P447" s="89"/>
      <c r="Q447" s="89"/>
      <c r="R447" s="89"/>
      <c r="S447" s="89"/>
      <c r="T447" s="89"/>
      <c r="U447" s="89"/>
      <c r="V447" s="89"/>
      <c r="W447" s="89"/>
      <c r="X447" s="89"/>
      <c r="Y447" s="89"/>
      <c r="Z447" s="89"/>
      <c r="AA447" s="89"/>
      <c r="AB447" s="89"/>
      <c r="AC447" s="89"/>
      <c r="AD447" s="89"/>
      <c r="AE447" s="89"/>
      <c r="AF447" s="394"/>
      <c r="AG447" s="8" t="s">
        <v>463</v>
      </c>
      <c r="AH447" s="90"/>
      <c r="AI447" s="422"/>
      <c r="AJ447" s="422"/>
      <c r="AK447" s="411"/>
      <c r="AL447" s="91" t="s">
        <v>425</v>
      </c>
      <c r="AM447" s="91"/>
      <c r="AN447" s="92"/>
      <c r="AO447" s="186">
        <f>IF(AN447&lt;AM447,100000-AM447+AN447,AN447-AM447)</f>
        <v>0</v>
      </c>
      <c r="AP447" s="94" t="e">
        <f>IF(AP448=0,0,AP446/AP448)</f>
        <v>#REF!</v>
      </c>
      <c r="AQ447" s="95"/>
      <c r="AR447" s="96"/>
    </row>
    <row r="448" spans="1:44" s="82" customFormat="1" ht="12" customHeight="1" x14ac:dyDescent="0.2">
      <c r="A448" s="83"/>
      <c r="B448" s="84" t="s">
        <v>101</v>
      </c>
      <c r="C448" s="387"/>
      <c r="D448" s="85"/>
      <c r="E448" s="86"/>
      <c r="F448" s="87"/>
      <c r="G448" s="332"/>
      <c r="H448" s="361"/>
      <c r="I448" s="88"/>
      <c r="J448" s="88"/>
      <c r="K448" s="97"/>
      <c r="L448" s="97"/>
      <c r="M448" s="97"/>
      <c r="N448" s="97"/>
      <c r="O448" s="97"/>
      <c r="P448" s="97"/>
      <c r="Q448" s="97"/>
      <c r="R448" s="97"/>
      <c r="S448" s="97"/>
      <c r="T448" s="97"/>
      <c r="U448" s="97"/>
      <c r="V448" s="97"/>
      <c r="W448" s="97"/>
      <c r="X448" s="97"/>
      <c r="Y448" s="97"/>
      <c r="Z448" s="97"/>
      <c r="AA448" s="97"/>
      <c r="AB448" s="97"/>
      <c r="AC448" s="97"/>
      <c r="AD448" s="97"/>
      <c r="AE448" s="97"/>
      <c r="AF448" s="395"/>
      <c r="AG448" s="8" t="s">
        <v>464</v>
      </c>
      <c r="AH448" s="90"/>
      <c r="AI448" s="425"/>
      <c r="AJ448" s="425"/>
      <c r="AK448" s="411"/>
      <c r="AL448" s="98" t="s">
        <v>3</v>
      </c>
      <c r="AM448" s="98">
        <v>41647</v>
      </c>
      <c r="AN448" s="99">
        <v>42009</v>
      </c>
      <c r="AO448" s="100">
        <f>AN448-AM448</f>
        <v>362</v>
      </c>
      <c r="AP448" s="101" t="e">
        <f>durée_année*(YEAR(AN448)-YEAR(AM448))-INDEX(temps,DAY(AM448),MONTH(AM448))+INDEX(temps,DAY(AN448),MONTH(AN448))</f>
        <v>#REF!</v>
      </c>
      <c r="AQ448" s="95"/>
      <c r="AR448" s="96"/>
    </row>
    <row r="449" spans="1:44" s="82" customFormat="1" ht="12" customHeight="1" x14ac:dyDescent="0.2">
      <c r="A449" s="102"/>
      <c r="B449" s="103"/>
      <c r="C449" s="388"/>
      <c r="D449" s="104"/>
      <c r="E449" s="105"/>
      <c r="F449" s="106"/>
      <c r="G449" s="333"/>
      <c r="H449" s="362"/>
      <c r="I449" s="107"/>
      <c r="J449" s="107"/>
      <c r="K449" s="108"/>
      <c r="L449" s="108"/>
      <c r="M449" s="108"/>
      <c r="N449" s="108"/>
      <c r="O449" s="108"/>
      <c r="P449" s="108"/>
      <c r="Q449" s="108"/>
      <c r="R449" s="108"/>
      <c r="S449" s="108"/>
      <c r="T449" s="108"/>
      <c r="U449" s="108"/>
      <c r="V449" s="108"/>
      <c r="W449" s="108"/>
      <c r="X449" s="108"/>
      <c r="Y449" s="108"/>
      <c r="Z449" s="108"/>
      <c r="AA449" s="108"/>
      <c r="AB449" s="108"/>
      <c r="AC449" s="108"/>
      <c r="AD449" s="108"/>
      <c r="AE449" s="108"/>
      <c r="AF449" s="396"/>
      <c r="AG449" s="109" t="s">
        <v>426</v>
      </c>
      <c r="AH449" s="110"/>
      <c r="AI449" s="424"/>
      <c r="AJ449" s="424"/>
      <c r="AK449" s="411"/>
      <c r="AL449" s="111" t="s">
        <v>426</v>
      </c>
      <c r="AM449" s="111"/>
      <c r="AN449" s="112"/>
      <c r="AO449" s="113">
        <f>AN449-AM449</f>
        <v>0</v>
      </c>
      <c r="AP449" s="114"/>
      <c r="AQ449" s="95"/>
      <c r="AR449" s="96"/>
    </row>
    <row r="450" spans="1:44" s="82" customFormat="1" ht="12" customHeight="1" thickBot="1" x14ac:dyDescent="0.25">
      <c r="A450" s="115"/>
      <c r="B450" s="116"/>
      <c r="C450" s="389"/>
      <c r="D450" s="117"/>
      <c r="E450" s="118"/>
      <c r="F450" s="119"/>
      <c r="G450" s="334"/>
      <c r="H450" s="363"/>
      <c r="I450" s="120"/>
      <c r="J450" s="120"/>
      <c r="K450" s="121"/>
      <c r="L450" s="121"/>
      <c r="M450" s="121"/>
      <c r="N450" s="121"/>
      <c r="O450" s="121"/>
      <c r="P450" s="121"/>
      <c r="Q450" s="121"/>
      <c r="R450" s="121"/>
      <c r="S450" s="121"/>
      <c r="T450" s="121"/>
      <c r="U450" s="121"/>
      <c r="V450" s="121"/>
      <c r="W450" s="121"/>
      <c r="X450" s="121"/>
      <c r="Y450" s="121"/>
      <c r="Z450" s="121"/>
      <c r="AA450" s="121"/>
      <c r="AB450" s="121"/>
      <c r="AC450" s="121"/>
      <c r="AD450" s="121"/>
      <c r="AE450" s="121"/>
      <c r="AF450" s="397"/>
      <c r="AG450" s="122" t="s">
        <v>442</v>
      </c>
      <c r="AH450" s="123"/>
      <c r="AI450" s="426"/>
      <c r="AJ450" s="426"/>
      <c r="AK450" s="412"/>
      <c r="AL450" s="124"/>
      <c r="AM450" s="124"/>
      <c r="AN450" s="125"/>
      <c r="AO450" s="126">
        <f>AN450-AM450</f>
        <v>0</v>
      </c>
      <c r="AP450" s="3"/>
      <c r="AQ450" s="127"/>
      <c r="AR450" s="128"/>
    </row>
    <row r="451" spans="1:44" s="82" customFormat="1" ht="12" customHeight="1" x14ac:dyDescent="0.2">
      <c r="A451" s="131" t="s">
        <v>394</v>
      </c>
      <c r="B451" s="84" t="s">
        <v>267</v>
      </c>
      <c r="C451" s="390">
        <v>1636903016192</v>
      </c>
      <c r="D451" s="132">
        <v>819</v>
      </c>
      <c r="E451" s="133">
        <v>71</v>
      </c>
      <c r="F451" s="133">
        <v>50</v>
      </c>
      <c r="G451" s="335">
        <v>1</v>
      </c>
      <c r="H451" s="365"/>
      <c r="I451" s="383" t="e">
        <f>AP452</f>
        <v>#REF!</v>
      </c>
      <c r="J451" s="392">
        <f>SUMPRODUCT(PUISSANCE,K451:AE451)/1000</f>
        <v>2.831</v>
      </c>
      <c r="K451" s="134">
        <v>0</v>
      </c>
      <c r="L451" s="134">
        <v>0</v>
      </c>
      <c r="M451" s="134">
        <v>0</v>
      </c>
      <c r="N451" s="134">
        <v>0</v>
      </c>
      <c r="O451" s="134">
        <v>0</v>
      </c>
      <c r="P451" s="134">
        <v>0</v>
      </c>
      <c r="Q451" s="134">
        <v>0</v>
      </c>
      <c r="R451" s="134">
        <v>0</v>
      </c>
      <c r="S451" s="134">
        <v>0</v>
      </c>
      <c r="T451" s="134"/>
      <c r="U451" s="134">
        <v>1</v>
      </c>
      <c r="V451" s="134">
        <v>0</v>
      </c>
      <c r="W451" s="134">
        <v>7</v>
      </c>
      <c r="X451" s="134">
        <v>4</v>
      </c>
      <c r="Y451" s="134">
        <v>8</v>
      </c>
      <c r="Z451" s="134">
        <v>2</v>
      </c>
      <c r="AA451" s="134">
        <v>0</v>
      </c>
      <c r="AB451" s="134">
        <v>0</v>
      </c>
      <c r="AC451" s="134">
        <v>0</v>
      </c>
      <c r="AD451" s="134">
        <v>2</v>
      </c>
      <c r="AE451" s="134">
        <v>0</v>
      </c>
      <c r="AF451" s="394"/>
      <c r="AG451" s="8" t="s">
        <v>462</v>
      </c>
      <c r="AH451" s="90"/>
      <c r="AI451" s="422"/>
      <c r="AJ451" s="422"/>
      <c r="AK451" s="410"/>
      <c r="AL451" s="76" t="s">
        <v>424</v>
      </c>
      <c r="AM451" s="76">
        <v>85188</v>
      </c>
      <c r="AN451" s="77">
        <v>98274</v>
      </c>
      <c r="AO451" s="78">
        <f>IF(AN451&lt;AM451,100000-AM451+AN451,AN451-AM451)</f>
        <v>13086</v>
      </c>
      <c r="AP451" s="79">
        <f>AO451+AO452</f>
        <v>13086</v>
      </c>
      <c r="AQ451" s="80">
        <f>F451/10*$AQ$4*DAYS360(AM454,AN454)/360</f>
        <v>0</v>
      </c>
      <c r="AR451" s="81" t="e">
        <f>F451/10*AP453*$AR$4</f>
        <v>#REF!</v>
      </c>
    </row>
    <row r="452" spans="1:44" s="82" customFormat="1" ht="12" customHeight="1" x14ac:dyDescent="0.2">
      <c r="A452" s="83"/>
      <c r="B452" s="84" t="s">
        <v>140</v>
      </c>
      <c r="C452" s="387"/>
      <c r="D452" s="85"/>
      <c r="E452" s="86"/>
      <c r="F452" s="87"/>
      <c r="G452" s="332"/>
      <c r="H452" s="361"/>
      <c r="I452" s="88"/>
      <c r="J452" s="88"/>
      <c r="K452" s="89"/>
      <c r="L452" s="89"/>
      <c r="M452" s="89"/>
      <c r="N452" s="89"/>
      <c r="O452" s="89"/>
      <c r="P452" s="89"/>
      <c r="Q452" s="89"/>
      <c r="R452" s="89"/>
      <c r="S452" s="89"/>
      <c r="T452" s="89"/>
      <c r="U452" s="89"/>
      <c r="V452" s="89"/>
      <c r="W452" s="89"/>
      <c r="X452" s="89"/>
      <c r="Y452" s="89"/>
      <c r="Z452" s="89"/>
      <c r="AA452" s="89"/>
      <c r="AB452" s="89"/>
      <c r="AC452" s="89"/>
      <c r="AD452" s="89"/>
      <c r="AE452" s="89"/>
      <c r="AF452" s="394"/>
      <c r="AG452" s="8" t="s">
        <v>463</v>
      </c>
      <c r="AH452" s="90"/>
      <c r="AI452" s="422"/>
      <c r="AJ452" s="422"/>
      <c r="AK452" s="411"/>
      <c r="AL452" s="91" t="s">
        <v>425</v>
      </c>
      <c r="AM452" s="91"/>
      <c r="AN452" s="92"/>
      <c r="AO452" s="186">
        <f>IF(AN452&lt;AM452,100000-AM452+AN452,AN452-AM452)</f>
        <v>0</v>
      </c>
      <c r="AP452" s="94" t="e">
        <f>IF(AP453=0,0,AP451/AP453)</f>
        <v>#REF!</v>
      </c>
      <c r="AQ452" s="95"/>
      <c r="AR452" s="96"/>
    </row>
    <row r="453" spans="1:44" s="82" customFormat="1" ht="12" customHeight="1" x14ac:dyDescent="0.2">
      <c r="A453" s="83"/>
      <c r="B453" s="84" t="s">
        <v>141</v>
      </c>
      <c r="C453" s="387"/>
      <c r="D453" s="85"/>
      <c r="E453" s="86"/>
      <c r="F453" s="87"/>
      <c r="G453" s="332"/>
      <c r="H453" s="361"/>
      <c r="I453" s="88"/>
      <c r="J453" s="88"/>
      <c r="K453" s="97"/>
      <c r="L453" s="97"/>
      <c r="M453" s="97"/>
      <c r="N453" s="97"/>
      <c r="O453" s="97"/>
      <c r="P453" s="97"/>
      <c r="Q453" s="97"/>
      <c r="R453" s="97"/>
      <c r="S453" s="97"/>
      <c r="T453" s="97"/>
      <c r="U453" s="97"/>
      <c r="V453" s="97"/>
      <c r="W453" s="97"/>
      <c r="X453" s="97"/>
      <c r="Y453" s="97"/>
      <c r="Z453" s="97"/>
      <c r="AA453" s="97"/>
      <c r="AB453" s="97"/>
      <c r="AC453" s="97"/>
      <c r="AD453" s="97"/>
      <c r="AE453" s="97"/>
      <c r="AF453" s="395"/>
      <c r="AG453" s="8" t="s">
        <v>464</v>
      </c>
      <c r="AH453" s="90"/>
      <c r="AI453" s="425"/>
      <c r="AJ453" s="425"/>
      <c r="AK453" s="411"/>
      <c r="AL453" s="98" t="s">
        <v>461</v>
      </c>
      <c r="AM453" s="98">
        <v>41669</v>
      </c>
      <c r="AN453" s="99">
        <v>42011</v>
      </c>
      <c r="AO453" s="100">
        <f>AN453-AM453</f>
        <v>342</v>
      </c>
      <c r="AP453" s="101" t="e">
        <f>durée_année*(YEAR(AN453)-YEAR(AM453))-INDEX(temps,DAY(AM453),MONTH(AM453))+INDEX(temps,DAY(AN453),MONTH(AN453))</f>
        <v>#REF!</v>
      </c>
      <c r="AQ453" s="95"/>
      <c r="AR453" s="96"/>
    </row>
    <row r="454" spans="1:44" s="82" customFormat="1" ht="12" customHeight="1" x14ac:dyDescent="0.2">
      <c r="A454" s="102"/>
      <c r="B454" s="103"/>
      <c r="C454" s="388"/>
      <c r="D454" s="104"/>
      <c r="E454" s="105"/>
      <c r="F454" s="106"/>
      <c r="G454" s="333"/>
      <c r="H454" s="362"/>
      <c r="I454" s="107"/>
      <c r="J454" s="107"/>
      <c r="K454" s="108"/>
      <c r="L454" s="108"/>
      <c r="M454" s="108"/>
      <c r="N454" s="108"/>
      <c r="O454" s="108"/>
      <c r="P454" s="108"/>
      <c r="Q454" s="108"/>
      <c r="R454" s="108"/>
      <c r="S454" s="108"/>
      <c r="T454" s="108"/>
      <c r="U454" s="108"/>
      <c r="V454" s="108"/>
      <c r="W454" s="108"/>
      <c r="X454" s="108"/>
      <c r="Y454" s="108"/>
      <c r="Z454" s="108"/>
      <c r="AA454" s="108"/>
      <c r="AB454" s="108"/>
      <c r="AC454" s="108"/>
      <c r="AD454" s="108"/>
      <c r="AE454" s="108"/>
      <c r="AF454" s="396"/>
      <c r="AG454" s="109" t="s">
        <v>426</v>
      </c>
      <c r="AH454" s="110"/>
      <c r="AI454" s="424"/>
      <c r="AJ454" s="424"/>
      <c r="AK454" s="411"/>
      <c r="AL454" s="111" t="s">
        <v>9</v>
      </c>
      <c r="AM454" s="111"/>
      <c r="AN454" s="112"/>
      <c r="AO454" s="113">
        <f>AN454-AM454</f>
        <v>0</v>
      </c>
      <c r="AP454" s="114"/>
      <c r="AQ454" s="95"/>
      <c r="AR454" s="96"/>
    </row>
    <row r="455" spans="1:44" s="82" customFormat="1" ht="12" customHeight="1" thickBot="1" x14ac:dyDescent="0.25">
      <c r="A455" s="115"/>
      <c r="B455" s="116"/>
      <c r="C455" s="389"/>
      <c r="D455" s="117"/>
      <c r="E455" s="118"/>
      <c r="F455" s="119"/>
      <c r="G455" s="334"/>
      <c r="H455" s="363"/>
      <c r="I455" s="120"/>
      <c r="J455" s="120"/>
      <c r="K455" s="121"/>
      <c r="L455" s="121"/>
      <c r="M455" s="121"/>
      <c r="N455" s="121"/>
      <c r="O455" s="121"/>
      <c r="P455" s="121"/>
      <c r="Q455" s="121"/>
      <c r="R455" s="121"/>
      <c r="S455" s="121"/>
      <c r="T455" s="121"/>
      <c r="U455" s="121"/>
      <c r="V455" s="121"/>
      <c r="W455" s="121"/>
      <c r="X455" s="121"/>
      <c r="Y455" s="121"/>
      <c r="Z455" s="121"/>
      <c r="AA455" s="121"/>
      <c r="AB455" s="121"/>
      <c r="AC455" s="121"/>
      <c r="AD455" s="121"/>
      <c r="AE455" s="121"/>
      <c r="AF455" s="397"/>
      <c r="AG455" s="122" t="s">
        <v>442</v>
      </c>
      <c r="AH455" s="123"/>
      <c r="AI455" s="426"/>
      <c r="AJ455" s="426"/>
      <c r="AK455" s="412"/>
      <c r="AL455" s="124"/>
      <c r="AM455" s="124"/>
      <c r="AN455" s="125"/>
      <c r="AO455" s="126">
        <f>AN455-AM455</f>
        <v>0</v>
      </c>
      <c r="AP455" s="3"/>
      <c r="AQ455" s="127"/>
      <c r="AR455" s="128"/>
    </row>
    <row r="456" spans="1:44" s="82" customFormat="1" ht="12" customHeight="1" x14ac:dyDescent="0.2">
      <c r="A456" s="131" t="s">
        <v>404</v>
      </c>
      <c r="B456" s="84" t="s">
        <v>261</v>
      </c>
      <c r="C456" s="390">
        <v>1609406612747</v>
      </c>
      <c r="D456" s="132">
        <v>821</v>
      </c>
      <c r="E456" s="133">
        <v>71</v>
      </c>
      <c r="F456" s="133">
        <v>55</v>
      </c>
      <c r="G456" s="335">
        <v>1</v>
      </c>
      <c r="H456" s="365"/>
      <c r="I456" s="383" t="e">
        <f>AP457</f>
        <v>#REF!</v>
      </c>
      <c r="J456" s="392">
        <f>SUMPRODUCT(PUISSANCE,K456:AE456)/1000</f>
        <v>2.7160000000000002</v>
      </c>
      <c r="K456" s="134">
        <v>2</v>
      </c>
      <c r="L456" s="134">
        <v>0</v>
      </c>
      <c r="M456" s="134">
        <v>0</v>
      </c>
      <c r="N456" s="134">
        <v>0</v>
      </c>
      <c r="O456" s="134">
        <v>0</v>
      </c>
      <c r="P456" s="134">
        <v>0</v>
      </c>
      <c r="Q456" s="134">
        <v>0</v>
      </c>
      <c r="R456" s="134">
        <v>0</v>
      </c>
      <c r="S456" s="134">
        <v>0</v>
      </c>
      <c r="T456" s="134"/>
      <c r="U456" s="134">
        <v>0</v>
      </c>
      <c r="V456" s="134">
        <v>0</v>
      </c>
      <c r="W456" s="134">
        <v>0</v>
      </c>
      <c r="X456" s="134">
        <v>4</v>
      </c>
      <c r="Y456" s="134">
        <v>10</v>
      </c>
      <c r="Z456" s="134">
        <v>1</v>
      </c>
      <c r="AA456" s="134">
        <v>0</v>
      </c>
      <c r="AB456" s="134">
        <v>0</v>
      </c>
      <c r="AC456" s="134">
        <v>0</v>
      </c>
      <c r="AD456" s="134">
        <v>0</v>
      </c>
      <c r="AE456" s="134">
        <v>0</v>
      </c>
      <c r="AF456" s="394"/>
      <c r="AG456" s="8" t="s">
        <v>462</v>
      </c>
      <c r="AH456" s="90"/>
      <c r="AI456" s="422"/>
      <c r="AJ456" s="422"/>
      <c r="AK456" s="410"/>
      <c r="AL456" s="76" t="s">
        <v>424</v>
      </c>
      <c r="AM456" s="76">
        <v>98433</v>
      </c>
      <c r="AN456" s="77">
        <v>17215</v>
      </c>
      <c r="AO456" s="78">
        <f>IF(AN456&lt;AM456,100000-AM456+AN456,AN456-AM456)</f>
        <v>18782</v>
      </c>
      <c r="AP456" s="79">
        <f>AO456+AO457</f>
        <v>18782</v>
      </c>
      <c r="AQ456" s="80">
        <f>F456/10*$AQ$4*DAYS360(AM459,AN459)/360</f>
        <v>0</v>
      </c>
      <c r="AR456" s="81" t="e">
        <f>F456/10*AP458*$AR$4</f>
        <v>#REF!</v>
      </c>
    </row>
    <row r="457" spans="1:44" s="82" customFormat="1" ht="12" customHeight="1" x14ac:dyDescent="0.2">
      <c r="A457" s="83"/>
      <c r="B457" s="84" t="s">
        <v>33</v>
      </c>
      <c r="C457" s="387"/>
      <c r="D457" s="85"/>
      <c r="E457" s="86"/>
      <c r="F457" s="87"/>
      <c r="G457" s="332"/>
      <c r="H457" s="361"/>
      <c r="I457" s="88"/>
      <c r="J457" s="88"/>
      <c r="K457" s="89"/>
      <c r="L457" s="89"/>
      <c r="M457" s="89"/>
      <c r="N457" s="89"/>
      <c r="O457" s="89"/>
      <c r="P457" s="89"/>
      <c r="Q457" s="89"/>
      <c r="R457" s="89"/>
      <c r="S457" s="89"/>
      <c r="T457" s="89"/>
      <c r="U457" s="89"/>
      <c r="V457" s="89"/>
      <c r="W457" s="89"/>
      <c r="X457" s="89"/>
      <c r="Y457" s="89"/>
      <c r="Z457" s="89"/>
      <c r="AA457" s="89"/>
      <c r="AB457" s="89"/>
      <c r="AC457" s="89"/>
      <c r="AD457" s="89"/>
      <c r="AE457" s="89"/>
      <c r="AF457" s="394"/>
      <c r="AG457" s="8" t="s">
        <v>463</v>
      </c>
      <c r="AH457" s="90"/>
      <c r="AI457" s="422"/>
      <c r="AJ457" s="422"/>
      <c r="AK457" s="411"/>
      <c r="AL457" s="91" t="s">
        <v>425</v>
      </c>
      <c r="AM457" s="91"/>
      <c r="AN457" s="92"/>
      <c r="AO457" s="186">
        <f>IF(AN457&lt;AM457,100000-AM457+AN457,AN457-AM457)</f>
        <v>0</v>
      </c>
      <c r="AP457" s="94" t="e">
        <f>IF(AP458=0,0,AP456/AP458)</f>
        <v>#REF!</v>
      </c>
      <c r="AQ457" s="95"/>
      <c r="AR457" s="96"/>
    </row>
    <row r="458" spans="1:44" s="82" customFormat="1" ht="12" customHeight="1" x14ac:dyDescent="0.2">
      <c r="A458" s="83"/>
      <c r="B458" s="84" t="s">
        <v>34</v>
      </c>
      <c r="C458" s="387"/>
      <c r="D458" s="85"/>
      <c r="E458" s="86"/>
      <c r="F458" s="87"/>
      <c r="G458" s="332"/>
      <c r="H458" s="361"/>
      <c r="I458" s="88"/>
      <c r="J458" s="88"/>
      <c r="K458" s="97"/>
      <c r="L458" s="97"/>
      <c r="M458" s="97"/>
      <c r="N458" s="97"/>
      <c r="O458" s="97"/>
      <c r="P458" s="97"/>
      <c r="Q458" s="97"/>
      <c r="R458" s="97"/>
      <c r="S458" s="97"/>
      <c r="T458" s="97"/>
      <c r="U458" s="97"/>
      <c r="V458" s="97"/>
      <c r="W458" s="97"/>
      <c r="X458" s="97"/>
      <c r="Y458" s="97"/>
      <c r="Z458" s="97"/>
      <c r="AA458" s="97"/>
      <c r="AB458" s="97"/>
      <c r="AC458" s="97"/>
      <c r="AD458" s="97"/>
      <c r="AE458" s="97"/>
      <c r="AF458" s="395"/>
      <c r="AG458" s="8" t="s">
        <v>464</v>
      </c>
      <c r="AH458" s="90"/>
      <c r="AI458" s="425"/>
      <c r="AJ458" s="425"/>
      <c r="AK458" s="411"/>
      <c r="AL458" s="98" t="s">
        <v>461</v>
      </c>
      <c r="AM458" s="98">
        <v>41670</v>
      </c>
      <c r="AN458" s="99">
        <v>42009</v>
      </c>
      <c r="AO458" s="100">
        <f>AN458-AM458</f>
        <v>339</v>
      </c>
      <c r="AP458" s="101" t="e">
        <f>durée_année*(YEAR(AN458)-YEAR(AM458))-INDEX(temps,DAY(AM458),MONTH(AM458))+INDEX(temps,DAY(AN458),MONTH(AN458))</f>
        <v>#REF!</v>
      </c>
      <c r="AQ458" s="95"/>
      <c r="AR458" s="96"/>
    </row>
    <row r="459" spans="1:44" s="82" customFormat="1" ht="12" customHeight="1" x14ac:dyDescent="0.2">
      <c r="A459" s="102"/>
      <c r="B459" s="103"/>
      <c r="C459" s="388"/>
      <c r="D459" s="104"/>
      <c r="E459" s="105"/>
      <c r="F459" s="106"/>
      <c r="G459" s="333"/>
      <c r="H459" s="362"/>
      <c r="I459" s="107"/>
      <c r="J459" s="107"/>
      <c r="K459" s="108"/>
      <c r="L459" s="108"/>
      <c r="M459" s="108"/>
      <c r="N459" s="108"/>
      <c r="O459" s="108"/>
      <c r="P459" s="108"/>
      <c r="Q459" s="108"/>
      <c r="R459" s="108"/>
      <c r="S459" s="108"/>
      <c r="T459" s="108"/>
      <c r="U459" s="108"/>
      <c r="V459" s="108"/>
      <c r="W459" s="108"/>
      <c r="X459" s="108"/>
      <c r="Y459" s="108"/>
      <c r="Z459" s="108"/>
      <c r="AA459" s="108"/>
      <c r="AB459" s="108"/>
      <c r="AC459" s="108"/>
      <c r="AD459" s="108"/>
      <c r="AE459" s="108"/>
      <c r="AF459" s="396"/>
      <c r="AG459" s="109" t="s">
        <v>426</v>
      </c>
      <c r="AH459" s="110"/>
      <c r="AI459" s="424"/>
      <c r="AJ459" s="424"/>
      <c r="AK459" s="411"/>
      <c r="AL459" s="111" t="s">
        <v>9</v>
      </c>
      <c r="AM459" s="111"/>
      <c r="AN459" s="112"/>
      <c r="AO459" s="113">
        <f>AN459-AM459</f>
        <v>0</v>
      </c>
      <c r="AP459" s="114"/>
      <c r="AQ459" s="95"/>
      <c r="AR459" s="96"/>
    </row>
    <row r="460" spans="1:44" s="82" customFormat="1" ht="12" customHeight="1" thickBot="1" x14ac:dyDescent="0.25">
      <c r="A460" s="115"/>
      <c r="B460" s="116"/>
      <c r="C460" s="389"/>
      <c r="D460" s="117"/>
      <c r="E460" s="118"/>
      <c r="F460" s="119"/>
      <c r="G460" s="334"/>
      <c r="H460" s="363"/>
      <c r="I460" s="120"/>
      <c r="J460" s="120"/>
      <c r="K460" s="121"/>
      <c r="L460" s="121"/>
      <c r="M460" s="121"/>
      <c r="N460" s="121"/>
      <c r="O460" s="121"/>
      <c r="P460" s="121"/>
      <c r="Q460" s="121"/>
      <c r="R460" s="121"/>
      <c r="S460" s="121"/>
      <c r="T460" s="121"/>
      <c r="U460" s="121"/>
      <c r="V460" s="121"/>
      <c r="W460" s="121"/>
      <c r="X460" s="121"/>
      <c r="Y460" s="121"/>
      <c r="Z460" s="121"/>
      <c r="AA460" s="121"/>
      <c r="AB460" s="121"/>
      <c r="AC460" s="121"/>
      <c r="AD460" s="121"/>
      <c r="AE460" s="121"/>
      <c r="AF460" s="397"/>
      <c r="AG460" s="122" t="s">
        <v>442</v>
      </c>
      <c r="AH460" s="123"/>
      <c r="AI460" s="426"/>
      <c r="AJ460" s="426"/>
      <c r="AK460" s="412"/>
      <c r="AL460" s="124"/>
      <c r="AM460" s="124"/>
      <c r="AN460" s="125"/>
      <c r="AO460" s="126">
        <f>AN460-AM460</f>
        <v>0</v>
      </c>
      <c r="AP460" s="3"/>
      <c r="AQ460" s="127"/>
      <c r="AR460" s="128"/>
    </row>
    <row r="461" spans="1:44" s="82" customFormat="1" ht="12" customHeight="1" x14ac:dyDescent="0.2">
      <c r="A461" s="131" t="s">
        <v>397</v>
      </c>
      <c r="B461" s="84" t="s">
        <v>289</v>
      </c>
      <c r="C461" s="390">
        <v>1615050626492</v>
      </c>
      <c r="D461" s="132">
        <v>827</v>
      </c>
      <c r="E461" s="133">
        <v>71</v>
      </c>
      <c r="F461" s="133">
        <v>36</v>
      </c>
      <c r="G461" s="335">
        <v>1</v>
      </c>
      <c r="H461" s="365"/>
      <c r="I461" s="383" t="e">
        <f>AP462</f>
        <v>#REF!</v>
      </c>
      <c r="J461" s="392">
        <f>SUMPRODUCT(PUISSANCE,K461:AE461)/1000</f>
        <v>4.12</v>
      </c>
      <c r="K461" s="134">
        <v>0</v>
      </c>
      <c r="L461" s="134">
        <v>0</v>
      </c>
      <c r="M461" s="134">
        <v>0</v>
      </c>
      <c r="N461" s="134">
        <v>0</v>
      </c>
      <c r="O461" s="134">
        <v>0</v>
      </c>
      <c r="P461" s="134">
        <v>0</v>
      </c>
      <c r="Q461" s="134">
        <v>0</v>
      </c>
      <c r="R461" s="134">
        <v>10</v>
      </c>
      <c r="S461" s="134">
        <v>0</v>
      </c>
      <c r="T461" s="134"/>
      <c r="U461" s="134">
        <v>0</v>
      </c>
      <c r="V461" s="134">
        <v>0</v>
      </c>
      <c r="W461" s="134">
        <v>0</v>
      </c>
      <c r="X461" s="134">
        <v>5</v>
      </c>
      <c r="Y461" s="134">
        <v>1</v>
      </c>
      <c r="Z461" s="134">
        <v>6</v>
      </c>
      <c r="AA461" s="134">
        <v>0</v>
      </c>
      <c r="AB461" s="134">
        <v>0</v>
      </c>
      <c r="AC461" s="134">
        <v>0</v>
      </c>
      <c r="AD461" s="134">
        <v>0</v>
      </c>
      <c r="AE461" s="134">
        <v>0</v>
      </c>
      <c r="AF461" s="394"/>
      <c r="AG461" s="8" t="s">
        <v>462</v>
      </c>
      <c r="AH461" s="90"/>
      <c r="AI461" s="422"/>
      <c r="AJ461" s="422"/>
      <c r="AK461" s="410"/>
      <c r="AL461" s="76" t="s">
        <v>424</v>
      </c>
      <c r="AM461" s="76">
        <v>6915</v>
      </c>
      <c r="AN461" s="77">
        <v>22372</v>
      </c>
      <c r="AO461" s="78">
        <f>IF(AN461&lt;AM461,100000-AM461+AN461,AN461-AM461)</f>
        <v>15457</v>
      </c>
      <c r="AP461" s="79">
        <f>AO461+AO462</f>
        <v>15457</v>
      </c>
      <c r="AQ461" s="80">
        <f>F461/10*$AQ$4*DAYS360(AM464,AN464)/360</f>
        <v>0</v>
      </c>
      <c r="AR461" s="81" t="e">
        <f>F461/10*AP463*$AR$4</f>
        <v>#REF!</v>
      </c>
    </row>
    <row r="462" spans="1:44" s="82" customFormat="1" ht="12" customHeight="1" x14ac:dyDescent="0.2">
      <c r="A462" s="83"/>
      <c r="B462" s="84" t="s">
        <v>18</v>
      </c>
      <c r="C462" s="387"/>
      <c r="D462" s="85"/>
      <c r="E462" s="86"/>
      <c r="F462" s="87"/>
      <c r="G462" s="332"/>
      <c r="H462" s="361"/>
      <c r="I462" s="88"/>
      <c r="J462" s="88"/>
      <c r="K462" s="89"/>
      <c r="L462" s="89"/>
      <c r="M462" s="89"/>
      <c r="N462" s="89"/>
      <c r="O462" s="89"/>
      <c r="P462" s="89"/>
      <c r="Q462" s="89"/>
      <c r="R462" s="89"/>
      <c r="S462" s="89"/>
      <c r="T462" s="89"/>
      <c r="U462" s="89"/>
      <c r="V462" s="89"/>
      <c r="W462" s="89"/>
      <c r="X462" s="89"/>
      <c r="Y462" s="89"/>
      <c r="Z462" s="89"/>
      <c r="AA462" s="89"/>
      <c r="AB462" s="89"/>
      <c r="AC462" s="89"/>
      <c r="AD462" s="89"/>
      <c r="AE462" s="89"/>
      <c r="AF462" s="394"/>
      <c r="AG462" s="8" t="s">
        <v>463</v>
      </c>
      <c r="AH462" s="90"/>
      <c r="AI462" s="422"/>
      <c r="AJ462" s="422"/>
      <c r="AK462" s="411"/>
      <c r="AL462" s="91" t="s">
        <v>425</v>
      </c>
      <c r="AM462" s="91"/>
      <c r="AN462" s="92"/>
      <c r="AO462" s="186">
        <f>IF(AN462&lt;AM462,100000-AM462+AN462,AN462-AM462)</f>
        <v>0</v>
      </c>
      <c r="AP462" s="94" t="e">
        <f>IF(AP463=0,0,AP461/AP463)</f>
        <v>#REF!</v>
      </c>
      <c r="AQ462" s="95"/>
      <c r="AR462" s="96"/>
    </row>
    <row r="463" spans="1:44" s="82" customFormat="1" ht="12" customHeight="1" x14ac:dyDescent="0.2">
      <c r="A463" s="83"/>
      <c r="B463" s="84" t="s">
        <v>19</v>
      </c>
      <c r="C463" s="387"/>
      <c r="D463" s="85"/>
      <c r="E463" s="86"/>
      <c r="F463" s="87"/>
      <c r="G463" s="332"/>
      <c r="H463" s="361"/>
      <c r="I463" s="88"/>
      <c r="J463" s="88"/>
      <c r="K463" s="97"/>
      <c r="L463" s="97"/>
      <c r="M463" s="97"/>
      <c r="N463" s="97"/>
      <c r="O463" s="97"/>
      <c r="P463" s="97"/>
      <c r="Q463" s="97"/>
      <c r="R463" s="97"/>
      <c r="S463" s="97"/>
      <c r="T463" s="97"/>
      <c r="U463" s="97"/>
      <c r="V463" s="97"/>
      <c r="W463" s="97"/>
      <c r="X463" s="97"/>
      <c r="Y463" s="97"/>
      <c r="Z463" s="97"/>
      <c r="AA463" s="97"/>
      <c r="AB463" s="97"/>
      <c r="AC463" s="97"/>
      <c r="AD463" s="97"/>
      <c r="AE463" s="97"/>
      <c r="AF463" s="395"/>
      <c r="AG463" s="8" t="s">
        <v>464</v>
      </c>
      <c r="AH463" s="90"/>
      <c r="AI463" s="424"/>
      <c r="AJ463" s="424"/>
      <c r="AK463" s="411"/>
      <c r="AL463" s="98" t="s">
        <v>461</v>
      </c>
      <c r="AM463" s="98">
        <v>41647</v>
      </c>
      <c r="AN463" s="99">
        <v>42009</v>
      </c>
      <c r="AO463" s="100">
        <f>AN463-AM463</f>
        <v>362</v>
      </c>
      <c r="AP463" s="101" t="e">
        <f>durée_année*(YEAR(AN463)-YEAR(AM463))-INDEX(temps,DAY(AM463),MONTH(AM463))+INDEX(temps,DAY(AN463),MONTH(AN463))</f>
        <v>#REF!</v>
      </c>
      <c r="AQ463" s="95"/>
      <c r="AR463" s="96"/>
    </row>
    <row r="464" spans="1:44" s="82" customFormat="1" ht="12" customHeight="1" x14ac:dyDescent="0.2">
      <c r="A464" s="102"/>
      <c r="B464" s="103"/>
      <c r="C464" s="388"/>
      <c r="D464" s="104"/>
      <c r="E464" s="105"/>
      <c r="F464" s="106"/>
      <c r="G464" s="333"/>
      <c r="H464" s="362"/>
      <c r="I464" s="107"/>
      <c r="J464" s="107"/>
      <c r="K464" s="108"/>
      <c r="L464" s="108"/>
      <c r="M464" s="108"/>
      <c r="N464" s="108"/>
      <c r="O464" s="108"/>
      <c r="P464" s="108"/>
      <c r="Q464" s="108"/>
      <c r="R464" s="108"/>
      <c r="S464" s="108"/>
      <c r="T464" s="108"/>
      <c r="U464" s="108"/>
      <c r="V464" s="108"/>
      <c r="W464" s="108"/>
      <c r="X464" s="108"/>
      <c r="Y464" s="108"/>
      <c r="Z464" s="108"/>
      <c r="AA464" s="108"/>
      <c r="AB464" s="108"/>
      <c r="AC464" s="108"/>
      <c r="AD464" s="108"/>
      <c r="AE464" s="108"/>
      <c r="AF464" s="396"/>
      <c r="AG464" s="109" t="s">
        <v>426</v>
      </c>
      <c r="AH464" s="110"/>
      <c r="AI464" s="424"/>
      <c r="AJ464" s="424"/>
      <c r="AK464" s="411"/>
      <c r="AL464" s="111" t="s">
        <v>9</v>
      </c>
      <c r="AM464" s="111"/>
      <c r="AN464" s="112"/>
      <c r="AO464" s="113">
        <f>AN464-AM464</f>
        <v>0</v>
      </c>
      <c r="AP464" s="114"/>
      <c r="AQ464" s="95"/>
      <c r="AR464" s="96"/>
    </row>
    <row r="465" spans="1:44" s="82" customFormat="1" ht="12" customHeight="1" thickBot="1" x14ac:dyDescent="0.25">
      <c r="A465" s="115"/>
      <c r="B465" s="116"/>
      <c r="C465" s="389"/>
      <c r="D465" s="117"/>
      <c r="E465" s="118"/>
      <c r="F465" s="119"/>
      <c r="G465" s="334"/>
      <c r="H465" s="363"/>
      <c r="I465" s="120"/>
      <c r="J465" s="120"/>
      <c r="K465" s="121"/>
      <c r="L465" s="121"/>
      <c r="M465" s="121"/>
      <c r="N465" s="121"/>
      <c r="O465" s="121"/>
      <c r="P465" s="121"/>
      <c r="Q465" s="121"/>
      <c r="R465" s="121"/>
      <c r="S465" s="121"/>
      <c r="T465" s="121"/>
      <c r="U465" s="121"/>
      <c r="V465" s="121"/>
      <c r="W465" s="121"/>
      <c r="X465" s="121"/>
      <c r="Y465" s="121"/>
      <c r="Z465" s="121"/>
      <c r="AA465" s="121"/>
      <c r="AB465" s="121"/>
      <c r="AC465" s="121"/>
      <c r="AD465" s="121"/>
      <c r="AE465" s="121"/>
      <c r="AF465" s="397"/>
      <c r="AG465" s="122" t="s">
        <v>442</v>
      </c>
      <c r="AH465" s="123"/>
      <c r="AI465" s="426"/>
      <c r="AJ465" s="426"/>
      <c r="AK465" s="412"/>
      <c r="AL465" s="124"/>
      <c r="AM465" s="124"/>
      <c r="AN465" s="125"/>
      <c r="AO465" s="126">
        <f>AN465-AM465</f>
        <v>0</v>
      </c>
      <c r="AP465" s="3"/>
      <c r="AQ465" s="127"/>
      <c r="AR465" s="128"/>
    </row>
    <row r="466" spans="1:44" s="82" customFormat="1" ht="12" customHeight="1" x14ac:dyDescent="0.2">
      <c r="A466" s="131" t="s">
        <v>359</v>
      </c>
      <c r="B466" s="84" t="s">
        <v>221</v>
      </c>
      <c r="C466" s="390">
        <v>1683357433823</v>
      </c>
      <c r="D466" s="132">
        <v>838</v>
      </c>
      <c r="E466" s="133">
        <v>71</v>
      </c>
      <c r="F466" s="133">
        <v>68</v>
      </c>
      <c r="G466" s="335">
        <v>1</v>
      </c>
      <c r="H466" s="365"/>
      <c r="I466" s="383" t="e">
        <f>AP467</f>
        <v>#REF!</v>
      </c>
      <c r="J466" s="392">
        <f>SUMPRODUCT(PUISSANCE,K466:AE466)/1000</f>
        <v>10.824</v>
      </c>
      <c r="K466" s="134">
        <v>0</v>
      </c>
      <c r="L466" s="134">
        <v>2</v>
      </c>
      <c r="M466" s="134">
        <v>0</v>
      </c>
      <c r="N466" s="134">
        <v>0</v>
      </c>
      <c r="O466" s="134">
        <v>0</v>
      </c>
      <c r="P466" s="134">
        <v>0</v>
      </c>
      <c r="Q466" s="134">
        <v>0</v>
      </c>
      <c r="R466" s="134">
        <v>0</v>
      </c>
      <c r="S466" s="134">
        <v>0</v>
      </c>
      <c r="T466" s="134"/>
      <c r="U466" s="134">
        <v>0</v>
      </c>
      <c r="V466" s="134">
        <v>0</v>
      </c>
      <c r="W466" s="134">
        <v>0</v>
      </c>
      <c r="X466" s="134">
        <v>31</v>
      </c>
      <c r="Y466" s="134">
        <v>15</v>
      </c>
      <c r="Z466" s="134">
        <v>15</v>
      </c>
      <c r="AA466" s="134">
        <v>0</v>
      </c>
      <c r="AB466" s="134">
        <v>0</v>
      </c>
      <c r="AC466" s="134">
        <v>0</v>
      </c>
      <c r="AD466" s="134">
        <v>0</v>
      </c>
      <c r="AE466" s="134">
        <v>0</v>
      </c>
      <c r="AF466" s="394"/>
      <c r="AG466" s="8" t="s">
        <v>462</v>
      </c>
      <c r="AH466" s="90"/>
      <c r="AI466" s="422"/>
      <c r="AJ466" s="422"/>
      <c r="AK466" s="410"/>
      <c r="AL466" s="76" t="s">
        <v>424</v>
      </c>
      <c r="AM466" s="76">
        <v>17721</v>
      </c>
      <c r="AN466" s="77">
        <v>56081</v>
      </c>
      <c r="AO466" s="78">
        <f>IF(AN466&lt;AM466,100000-AM466+AN466,AN466-AM466)</f>
        <v>38360</v>
      </c>
      <c r="AP466" s="79">
        <f>AO466+AO467</f>
        <v>38360</v>
      </c>
      <c r="AQ466" s="80">
        <f>F466/10*$AQ$4*DAYS360(AM469,AN469)/360</f>
        <v>0</v>
      </c>
      <c r="AR466" s="81" t="e">
        <f>F466/10*AP468*$AR$4</f>
        <v>#REF!</v>
      </c>
    </row>
    <row r="467" spans="1:44" s="82" customFormat="1" ht="12" customHeight="1" x14ac:dyDescent="0.2">
      <c r="A467" s="83"/>
      <c r="B467" s="84" t="s">
        <v>220</v>
      </c>
      <c r="C467" s="387"/>
      <c r="D467" s="85"/>
      <c r="E467" s="86"/>
      <c r="F467" s="87"/>
      <c r="G467" s="332"/>
      <c r="H467" s="361"/>
      <c r="I467" s="88"/>
      <c r="J467" s="88"/>
      <c r="K467" s="89"/>
      <c r="L467" s="89"/>
      <c r="M467" s="89"/>
      <c r="N467" s="89"/>
      <c r="O467" s="89"/>
      <c r="P467" s="89"/>
      <c r="Q467" s="89"/>
      <c r="R467" s="89"/>
      <c r="S467" s="89"/>
      <c r="T467" s="89"/>
      <c r="U467" s="89"/>
      <c r="V467" s="89"/>
      <c r="W467" s="89"/>
      <c r="X467" s="89"/>
      <c r="Y467" s="89"/>
      <c r="Z467" s="89"/>
      <c r="AA467" s="89"/>
      <c r="AB467" s="89"/>
      <c r="AC467" s="89"/>
      <c r="AD467" s="89"/>
      <c r="AE467" s="89"/>
      <c r="AF467" s="394"/>
      <c r="AG467" s="8" t="s">
        <v>463</v>
      </c>
      <c r="AH467" s="90"/>
      <c r="AI467" s="422"/>
      <c r="AJ467" s="422"/>
      <c r="AK467" s="411"/>
      <c r="AL467" s="91" t="s">
        <v>425</v>
      </c>
      <c r="AM467" s="91"/>
      <c r="AN467" s="92"/>
      <c r="AO467" s="186">
        <f>IF(AN467&lt;AM467,100000-AM467+AN467,AN467-AM467)</f>
        <v>0</v>
      </c>
      <c r="AP467" s="94" t="e">
        <f>IF(AP468=0,0,AP466/AP468)</f>
        <v>#REF!</v>
      </c>
      <c r="AQ467" s="95"/>
      <c r="AR467" s="96"/>
    </row>
    <row r="468" spans="1:44" s="82" customFormat="1" ht="12" customHeight="1" x14ac:dyDescent="0.2">
      <c r="A468" s="83"/>
      <c r="B468" s="84" t="s">
        <v>103</v>
      </c>
      <c r="C468" s="387"/>
      <c r="D468" s="85"/>
      <c r="E468" s="86"/>
      <c r="F468" s="87"/>
      <c r="G468" s="332"/>
      <c r="H468" s="361"/>
      <c r="I468" s="88"/>
      <c r="J468" s="88"/>
      <c r="K468" s="97"/>
      <c r="L468" s="97"/>
      <c r="M468" s="97"/>
      <c r="N468" s="97"/>
      <c r="O468" s="97"/>
      <c r="P468" s="97"/>
      <c r="Q468" s="97"/>
      <c r="R468" s="97"/>
      <c r="S468" s="97"/>
      <c r="T468" s="97"/>
      <c r="U468" s="97"/>
      <c r="V468" s="97"/>
      <c r="W468" s="97"/>
      <c r="X468" s="97"/>
      <c r="Y468" s="97"/>
      <c r="Z468" s="97"/>
      <c r="AA468" s="97"/>
      <c r="AB468" s="97"/>
      <c r="AC468" s="97"/>
      <c r="AD468" s="97"/>
      <c r="AE468" s="97"/>
      <c r="AF468" s="395"/>
      <c r="AG468" s="8" t="s">
        <v>464</v>
      </c>
      <c r="AH468" s="90"/>
      <c r="AI468" s="425"/>
      <c r="AJ468" s="425"/>
      <c r="AK468" s="411"/>
      <c r="AL468" s="98" t="s">
        <v>461</v>
      </c>
      <c r="AM468" s="98">
        <v>41647</v>
      </c>
      <c r="AN468" s="99">
        <v>42009</v>
      </c>
      <c r="AO468" s="100">
        <f>AN468-AM468</f>
        <v>362</v>
      </c>
      <c r="AP468" s="101" t="e">
        <f>durée_année*(YEAR(AN468)-YEAR(AM468))-INDEX(temps,DAY(AM468),MONTH(AM468))+INDEX(temps,DAY(AN468),MONTH(AN468))</f>
        <v>#REF!</v>
      </c>
      <c r="AQ468" s="95"/>
      <c r="AR468" s="96"/>
    </row>
    <row r="469" spans="1:44" s="82" customFormat="1" ht="12" customHeight="1" x14ac:dyDescent="0.2">
      <c r="A469" s="102"/>
      <c r="B469" s="103"/>
      <c r="C469" s="388"/>
      <c r="D469" s="104"/>
      <c r="E469" s="105"/>
      <c r="F469" s="106"/>
      <c r="G469" s="333"/>
      <c r="H469" s="362"/>
      <c r="I469" s="107"/>
      <c r="J469" s="107"/>
      <c r="K469" s="108"/>
      <c r="L469" s="108"/>
      <c r="M469" s="108"/>
      <c r="N469" s="108"/>
      <c r="O469" s="108"/>
      <c r="P469" s="108"/>
      <c r="Q469" s="108"/>
      <c r="R469" s="108"/>
      <c r="S469" s="108"/>
      <c r="T469" s="108"/>
      <c r="U469" s="108"/>
      <c r="V469" s="108"/>
      <c r="W469" s="108"/>
      <c r="X469" s="108"/>
      <c r="Y469" s="108"/>
      <c r="Z469" s="108"/>
      <c r="AA469" s="108"/>
      <c r="AB469" s="108"/>
      <c r="AC469" s="108"/>
      <c r="AD469" s="108"/>
      <c r="AE469" s="108"/>
      <c r="AF469" s="396"/>
      <c r="AG469" s="109" t="s">
        <v>426</v>
      </c>
      <c r="AH469" s="110"/>
      <c r="AI469" s="424"/>
      <c r="AJ469" s="424"/>
      <c r="AK469" s="411"/>
      <c r="AL469" s="111" t="s">
        <v>9</v>
      </c>
      <c r="AM469" s="111"/>
      <c r="AN469" s="112"/>
      <c r="AO469" s="113">
        <f>AN469-AM469</f>
        <v>0</v>
      </c>
      <c r="AP469" s="114"/>
      <c r="AQ469" s="95"/>
      <c r="AR469" s="96"/>
    </row>
    <row r="470" spans="1:44" s="82" customFormat="1" ht="12" customHeight="1" thickBot="1" x14ac:dyDescent="0.25">
      <c r="A470" s="115"/>
      <c r="B470" s="116"/>
      <c r="C470" s="389"/>
      <c r="D470" s="117"/>
      <c r="E470" s="118"/>
      <c r="F470" s="119"/>
      <c r="G470" s="334"/>
      <c r="H470" s="363"/>
      <c r="I470" s="120"/>
      <c r="J470" s="120"/>
      <c r="K470" s="121"/>
      <c r="L470" s="121"/>
      <c r="M470" s="121"/>
      <c r="N470" s="121"/>
      <c r="O470" s="121"/>
      <c r="P470" s="121"/>
      <c r="Q470" s="121"/>
      <c r="R470" s="121"/>
      <c r="S470" s="121"/>
      <c r="T470" s="121"/>
      <c r="U470" s="121"/>
      <c r="V470" s="121"/>
      <c r="W470" s="121"/>
      <c r="X470" s="121"/>
      <c r="Y470" s="121"/>
      <c r="Z470" s="121"/>
      <c r="AA470" s="121"/>
      <c r="AB470" s="121"/>
      <c r="AC470" s="121"/>
      <c r="AD470" s="121"/>
      <c r="AE470" s="121"/>
      <c r="AF470" s="397"/>
      <c r="AG470" s="122" t="s">
        <v>442</v>
      </c>
      <c r="AH470" s="123"/>
      <c r="AI470" s="426"/>
      <c r="AJ470" s="426"/>
      <c r="AK470" s="411"/>
      <c r="AL470" s="124"/>
      <c r="AM470" s="124"/>
      <c r="AN470" s="125"/>
      <c r="AO470" s="113">
        <f>AN470-AM470</f>
        <v>0</v>
      </c>
      <c r="AP470" s="101"/>
      <c r="AQ470" s="127"/>
      <c r="AR470" s="128"/>
    </row>
    <row r="471" spans="1:44" s="82" customFormat="1" ht="12" customHeight="1" x14ac:dyDescent="0.2">
      <c r="A471" s="131" t="s">
        <v>385</v>
      </c>
      <c r="B471" s="84" t="s">
        <v>281</v>
      </c>
      <c r="C471" s="390">
        <v>1635311123320</v>
      </c>
      <c r="D471" s="132">
        <v>847</v>
      </c>
      <c r="E471" s="133">
        <v>71</v>
      </c>
      <c r="F471" s="133">
        <v>54</v>
      </c>
      <c r="G471" s="335">
        <v>1</v>
      </c>
      <c r="H471" s="365"/>
      <c r="I471" s="383" t="e">
        <f>AP472</f>
        <v>#REF!</v>
      </c>
      <c r="J471" s="392">
        <f>SUMPRODUCT(PUISSANCE,K471:AE471)/1000</f>
        <v>3.0779999999999998</v>
      </c>
      <c r="K471" s="134">
        <v>0</v>
      </c>
      <c r="L471" s="134">
        <v>0</v>
      </c>
      <c r="M471" s="134">
        <v>0</v>
      </c>
      <c r="N471" s="134">
        <v>0</v>
      </c>
      <c r="O471" s="134">
        <v>0</v>
      </c>
      <c r="P471" s="134">
        <v>0</v>
      </c>
      <c r="Q471" s="134">
        <v>0</v>
      </c>
      <c r="R471" s="134">
        <v>0</v>
      </c>
      <c r="S471" s="134">
        <v>0</v>
      </c>
      <c r="T471" s="134"/>
      <c r="U471" s="134">
        <v>0</v>
      </c>
      <c r="V471" s="134">
        <v>0</v>
      </c>
      <c r="W471" s="134">
        <v>0</v>
      </c>
      <c r="X471" s="134">
        <v>27</v>
      </c>
      <c r="Y471" s="134">
        <v>0</v>
      </c>
      <c r="Z471" s="134">
        <v>0</v>
      </c>
      <c r="AA471" s="134">
        <v>0</v>
      </c>
      <c r="AB471" s="134">
        <v>0</v>
      </c>
      <c r="AC471" s="134">
        <v>0</v>
      </c>
      <c r="AD471" s="134">
        <v>0</v>
      </c>
      <c r="AE471" s="134">
        <v>0</v>
      </c>
      <c r="AF471" s="394"/>
      <c r="AG471" s="8" t="s">
        <v>462</v>
      </c>
      <c r="AH471" s="90"/>
      <c r="AI471" s="422"/>
      <c r="AJ471" s="422"/>
      <c r="AK471" s="410"/>
      <c r="AL471" s="76" t="s">
        <v>424</v>
      </c>
      <c r="AM471" s="76">
        <v>45841</v>
      </c>
      <c r="AN471" s="77">
        <v>60955</v>
      </c>
      <c r="AO471" s="78">
        <f>IF(AN471&lt;AM471,100000-AM471+AN471,AN471-AM471)</f>
        <v>15114</v>
      </c>
      <c r="AP471" s="79">
        <f>AO471+AO472</f>
        <v>15114</v>
      </c>
      <c r="AQ471" s="80">
        <f>F471/10*$AQ$4*DAYS360(AM474,AN474)/360</f>
        <v>0</v>
      </c>
      <c r="AR471" s="81" t="e">
        <f>F471/10*AP473*$AR$4</f>
        <v>#REF!</v>
      </c>
    </row>
    <row r="472" spans="1:44" s="82" customFormat="1" ht="12" customHeight="1" x14ac:dyDescent="0.2">
      <c r="A472" s="83"/>
      <c r="B472" s="84"/>
      <c r="C472" s="387"/>
      <c r="D472" s="85"/>
      <c r="E472" s="86"/>
      <c r="F472" s="87"/>
      <c r="G472" s="332"/>
      <c r="H472" s="361"/>
      <c r="I472" s="88"/>
      <c r="J472" s="88"/>
      <c r="K472" s="89"/>
      <c r="L472" s="89"/>
      <c r="M472" s="89"/>
      <c r="N472" s="89"/>
      <c r="O472" s="89"/>
      <c r="P472" s="89"/>
      <c r="Q472" s="89"/>
      <c r="R472" s="89"/>
      <c r="S472" s="89"/>
      <c r="T472" s="89"/>
      <c r="U472" s="89"/>
      <c r="V472" s="89"/>
      <c r="W472" s="89"/>
      <c r="X472" s="89"/>
      <c r="Y472" s="89"/>
      <c r="Z472" s="89"/>
      <c r="AA472" s="89"/>
      <c r="AB472" s="89"/>
      <c r="AC472" s="89"/>
      <c r="AD472" s="89"/>
      <c r="AE472" s="89"/>
      <c r="AF472" s="394"/>
      <c r="AG472" s="8" t="s">
        <v>463</v>
      </c>
      <c r="AH472" s="90"/>
      <c r="AI472" s="422"/>
      <c r="AJ472" s="422"/>
      <c r="AK472" s="411"/>
      <c r="AL472" s="91" t="s">
        <v>425</v>
      </c>
      <c r="AM472" s="91"/>
      <c r="AN472" s="92"/>
      <c r="AO472" s="186">
        <f>IF(AN472&lt;AM472,100000-AM472+AN472,AN472-AM472)</f>
        <v>0</v>
      </c>
      <c r="AP472" s="94" t="e">
        <f>IF(AP473=0,0,AP471/AP473)</f>
        <v>#REF!</v>
      </c>
      <c r="AQ472" s="95"/>
      <c r="AR472" s="96"/>
    </row>
    <row r="473" spans="1:44" s="82" customFormat="1" ht="12" customHeight="1" x14ac:dyDescent="0.2">
      <c r="A473" s="83"/>
      <c r="B473" s="84" t="s">
        <v>130</v>
      </c>
      <c r="C473" s="387"/>
      <c r="D473" s="85"/>
      <c r="E473" s="86"/>
      <c r="F473" s="87"/>
      <c r="G473" s="332"/>
      <c r="H473" s="361"/>
      <c r="I473" s="88"/>
      <c r="J473" s="88"/>
      <c r="K473" s="97"/>
      <c r="L473" s="97"/>
      <c r="M473" s="97"/>
      <c r="N473" s="97"/>
      <c r="O473" s="97"/>
      <c r="P473" s="97"/>
      <c r="Q473" s="97"/>
      <c r="R473" s="97"/>
      <c r="S473" s="97"/>
      <c r="T473" s="97"/>
      <c r="U473" s="97"/>
      <c r="V473" s="97"/>
      <c r="W473" s="97"/>
      <c r="X473" s="97"/>
      <c r="Y473" s="97"/>
      <c r="Z473" s="97"/>
      <c r="AA473" s="97"/>
      <c r="AB473" s="97"/>
      <c r="AC473" s="97"/>
      <c r="AD473" s="97"/>
      <c r="AE473" s="97"/>
      <c r="AF473" s="395"/>
      <c r="AG473" s="8" t="s">
        <v>464</v>
      </c>
      <c r="AH473" s="90"/>
      <c r="AI473" s="425"/>
      <c r="AJ473" s="425"/>
      <c r="AK473" s="411"/>
      <c r="AL473" s="98" t="s">
        <v>461</v>
      </c>
      <c r="AM473" s="98">
        <v>41647</v>
      </c>
      <c r="AN473" s="99">
        <v>42011</v>
      </c>
      <c r="AO473" s="100">
        <f>AN473-AM473</f>
        <v>364</v>
      </c>
      <c r="AP473" s="101" t="e">
        <f>durée_année*(YEAR(AN473)-YEAR(AM473))-INDEX(temps,DAY(AM473),MONTH(AM473))+INDEX(temps,DAY(AN473),MONTH(AN473))</f>
        <v>#REF!</v>
      </c>
      <c r="AQ473" s="95"/>
      <c r="AR473" s="96"/>
    </row>
    <row r="474" spans="1:44" s="82" customFormat="1" ht="12" customHeight="1" x14ac:dyDescent="0.2">
      <c r="A474" s="102"/>
      <c r="B474" s="103"/>
      <c r="C474" s="388"/>
      <c r="D474" s="104"/>
      <c r="E474" s="105"/>
      <c r="F474" s="106"/>
      <c r="G474" s="333"/>
      <c r="H474" s="362"/>
      <c r="I474" s="107"/>
      <c r="J474" s="107"/>
      <c r="K474" s="108"/>
      <c r="L474" s="108"/>
      <c r="M474" s="108"/>
      <c r="N474" s="108"/>
      <c r="O474" s="108"/>
      <c r="P474" s="108"/>
      <c r="Q474" s="108"/>
      <c r="R474" s="108"/>
      <c r="S474" s="108"/>
      <c r="T474" s="108"/>
      <c r="U474" s="108"/>
      <c r="V474" s="108"/>
      <c r="W474" s="108"/>
      <c r="X474" s="108"/>
      <c r="Y474" s="108"/>
      <c r="Z474" s="108"/>
      <c r="AA474" s="108"/>
      <c r="AB474" s="108"/>
      <c r="AC474" s="108"/>
      <c r="AD474" s="108"/>
      <c r="AE474" s="108"/>
      <c r="AF474" s="396"/>
      <c r="AG474" s="109" t="s">
        <v>426</v>
      </c>
      <c r="AH474" s="110"/>
      <c r="AI474" s="424"/>
      <c r="AJ474" s="424"/>
      <c r="AK474" s="411"/>
      <c r="AL474" s="111" t="s">
        <v>9</v>
      </c>
      <c r="AM474" s="111"/>
      <c r="AN474" s="112"/>
      <c r="AO474" s="113">
        <f>AN474-AM474</f>
        <v>0</v>
      </c>
      <c r="AP474" s="114"/>
      <c r="AQ474" s="95"/>
      <c r="AR474" s="96"/>
    </row>
    <row r="475" spans="1:44" s="82" customFormat="1" ht="12" customHeight="1" thickBot="1" x14ac:dyDescent="0.25">
      <c r="A475" s="115"/>
      <c r="B475" s="116"/>
      <c r="C475" s="389"/>
      <c r="D475" s="117"/>
      <c r="E475" s="118"/>
      <c r="F475" s="119"/>
      <c r="G475" s="334"/>
      <c r="H475" s="363"/>
      <c r="I475" s="120"/>
      <c r="J475" s="120"/>
      <c r="K475" s="121"/>
      <c r="L475" s="121"/>
      <c r="M475" s="121"/>
      <c r="N475" s="121"/>
      <c r="O475" s="121"/>
      <c r="P475" s="121"/>
      <c r="Q475" s="121"/>
      <c r="R475" s="121"/>
      <c r="S475" s="121"/>
      <c r="T475" s="121"/>
      <c r="U475" s="121"/>
      <c r="V475" s="121"/>
      <c r="W475" s="121"/>
      <c r="X475" s="121"/>
      <c r="Y475" s="121"/>
      <c r="Z475" s="121"/>
      <c r="AA475" s="121"/>
      <c r="AB475" s="121"/>
      <c r="AC475" s="121"/>
      <c r="AD475" s="121"/>
      <c r="AE475" s="121"/>
      <c r="AF475" s="397"/>
      <c r="AG475" s="122" t="s">
        <v>442</v>
      </c>
      <c r="AH475" s="123"/>
      <c r="AI475" s="426"/>
      <c r="AJ475" s="426"/>
      <c r="AK475" s="412"/>
      <c r="AL475" s="124"/>
      <c r="AM475" s="124"/>
      <c r="AN475" s="125"/>
      <c r="AO475" s="126">
        <f>AN475-AM475</f>
        <v>0</v>
      </c>
      <c r="AP475" s="3"/>
      <c r="AQ475" s="127"/>
      <c r="AR475" s="128"/>
    </row>
    <row r="476" spans="1:44" s="82" customFormat="1" ht="12" customHeight="1" x14ac:dyDescent="0.2">
      <c r="A476" s="131" t="s">
        <v>310</v>
      </c>
      <c r="B476" s="84" t="s">
        <v>252</v>
      </c>
      <c r="C476" s="390">
        <v>1608104190146</v>
      </c>
      <c r="D476" s="132">
        <v>851</v>
      </c>
      <c r="E476" s="133">
        <v>71</v>
      </c>
      <c r="F476" s="133">
        <v>286</v>
      </c>
      <c r="G476" s="335">
        <v>1</v>
      </c>
      <c r="H476" s="365"/>
      <c r="I476" s="383" t="e">
        <f>AP477</f>
        <v>#REF!</v>
      </c>
      <c r="J476" s="392">
        <f>SUMPRODUCT(PUISSANCE,K476:AE476)/1000</f>
        <v>16.326000000000001</v>
      </c>
      <c r="K476" s="134">
        <v>0</v>
      </c>
      <c r="L476" s="134">
        <v>12</v>
      </c>
      <c r="M476" s="134">
        <v>0</v>
      </c>
      <c r="N476" s="134">
        <v>0</v>
      </c>
      <c r="O476" s="134">
        <v>0</v>
      </c>
      <c r="P476" s="134">
        <v>0</v>
      </c>
      <c r="Q476" s="134">
        <v>0</v>
      </c>
      <c r="R476" s="134">
        <v>2</v>
      </c>
      <c r="S476" s="134">
        <v>0</v>
      </c>
      <c r="T476" s="134"/>
      <c r="U476" s="134">
        <v>0</v>
      </c>
      <c r="V476" s="134">
        <v>0</v>
      </c>
      <c r="W476" s="134">
        <v>0</v>
      </c>
      <c r="X476" s="134">
        <v>14</v>
      </c>
      <c r="Y476" s="134">
        <v>59</v>
      </c>
      <c r="Z476" s="134">
        <v>4</v>
      </c>
      <c r="AA476" s="134">
        <v>0</v>
      </c>
      <c r="AB476" s="134">
        <v>0</v>
      </c>
      <c r="AC476" s="134">
        <v>0</v>
      </c>
      <c r="AD476" s="134">
        <v>0</v>
      </c>
      <c r="AE476" s="134">
        <v>0</v>
      </c>
      <c r="AF476" s="394"/>
      <c r="AG476" s="8" t="s">
        <v>462</v>
      </c>
      <c r="AH476" s="90"/>
      <c r="AI476" s="422"/>
      <c r="AJ476" s="422"/>
      <c r="AK476" s="410"/>
      <c r="AL476" s="76" t="s">
        <v>424</v>
      </c>
      <c r="AM476" s="76">
        <v>49500</v>
      </c>
      <c r="AN476" s="77">
        <v>3626</v>
      </c>
      <c r="AO476" s="78">
        <f>IF(AN476&lt;AM476,100000-AM476+AN476,AN476-AM476)</f>
        <v>54126</v>
      </c>
      <c r="AP476" s="79">
        <f>AO476+AO477</f>
        <v>54126</v>
      </c>
      <c r="AQ476" s="80">
        <f>F476/10*$AQ$4*DAYS360(AM479,AN479)/360</f>
        <v>0</v>
      </c>
      <c r="AR476" s="81" t="e">
        <f>F476/10*AP478*$AR$4</f>
        <v>#REF!</v>
      </c>
    </row>
    <row r="477" spans="1:44" s="82" customFormat="1" ht="12" customHeight="1" x14ac:dyDescent="0.2">
      <c r="A477" s="83"/>
      <c r="B477" s="84" t="s">
        <v>45</v>
      </c>
      <c r="C477" s="387"/>
      <c r="D477" s="85"/>
      <c r="E477" s="86"/>
      <c r="F477" s="87"/>
      <c r="G477" s="332"/>
      <c r="H477" s="361"/>
      <c r="I477" s="88"/>
      <c r="J477" s="88"/>
      <c r="K477" s="89"/>
      <c r="L477" s="89"/>
      <c r="M477" s="89"/>
      <c r="N477" s="89"/>
      <c r="O477" s="89"/>
      <c r="P477" s="89"/>
      <c r="Q477" s="89"/>
      <c r="R477" s="89"/>
      <c r="S477" s="89"/>
      <c r="T477" s="89"/>
      <c r="U477" s="89"/>
      <c r="V477" s="89"/>
      <c r="W477" s="89"/>
      <c r="X477" s="89"/>
      <c r="Y477" s="89"/>
      <c r="Z477" s="89"/>
      <c r="AA477" s="89"/>
      <c r="AB477" s="89"/>
      <c r="AC477" s="89"/>
      <c r="AD477" s="89"/>
      <c r="AE477" s="89"/>
      <c r="AF477" s="394"/>
      <c r="AG477" s="8" t="s">
        <v>463</v>
      </c>
      <c r="AH477" s="90"/>
      <c r="AI477" s="422"/>
      <c r="AJ477" s="422"/>
      <c r="AK477" s="411"/>
      <c r="AL477" s="91" t="s">
        <v>425</v>
      </c>
      <c r="AM477" s="91"/>
      <c r="AN477" s="92"/>
      <c r="AO477" s="186">
        <f>IF(AN477&lt;AM477,100000-AM477+AN477,AN477-AM477)</f>
        <v>0</v>
      </c>
      <c r="AP477" s="94" t="e">
        <f>IF(AP478=0,0,AP476/AP478)</f>
        <v>#REF!</v>
      </c>
      <c r="AQ477" s="95"/>
      <c r="AR477" s="96"/>
    </row>
    <row r="478" spans="1:44" s="82" customFormat="1" ht="12" customHeight="1" x14ac:dyDescent="0.2">
      <c r="A478" s="83"/>
      <c r="B478" s="84" t="s">
        <v>46</v>
      </c>
      <c r="C478" s="387"/>
      <c r="D478" s="85"/>
      <c r="E478" s="86"/>
      <c r="F478" s="87"/>
      <c r="G478" s="332"/>
      <c r="H478" s="361"/>
      <c r="I478" s="88"/>
      <c r="J478" s="88"/>
      <c r="K478" s="97"/>
      <c r="L478" s="97"/>
      <c r="M478" s="97"/>
      <c r="N478" s="97"/>
      <c r="O478" s="97"/>
      <c r="P478" s="97"/>
      <c r="Q478" s="97"/>
      <c r="R478" s="97"/>
      <c r="S478" s="97"/>
      <c r="T478" s="97"/>
      <c r="U478" s="97"/>
      <c r="V478" s="97"/>
      <c r="W478" s="97"/>
      <c r="X478" s="97"/>
      <c r="Y478" s="97"/>
      <c r="Z478" s="97"/>
      <c r="AA478" s="97"/>
      <c r="AB478" s="97"/>
      <c r="AC478" s="97"/>
      <c r="AD478" s="97"/>
      <c r="AE478" s="97"/>
      <c r="AF478" s="395"/>
      <c r="AG478" s="8" t="s">
        <v>464</v>
      </c>
      <c r="AH478" s="90"/>
      <c r="AI478" s="425"/>
      <c r="AJ478" s="425"/>
      <c r="AK478" s="411"/>
      <c r="AL478" s="98" t="s">
        <v>461</v>
      </c>
      <c r="AM478" s="98">
        <v>41647</v>
      </c>
      <c r="AN478" s="99">
        <v>42009</v>
      </c>
      <c r="AO478" s="100">
        <f>AN478-AM478</f>
        <v>362</v>
      </c>
      <c r="AP478" s="101" t="e">
        <f>durée_année*(YEAR(AN478)-YEAR(AM478))-INDEX(temps,DAY(AM478),MONTH(AM478))+INDEX(temps,DAY(AN478),MONTH(AN478))</f>
        <v>#REF!</v>
      </c>
      <c r="AQ478" s="95"/>
      <c r="AR478" s="96"/>
    </row>
    <row r="479" spans="1:44" s="82" customFormat="1" ht="12" customHeight="1" x14ac:dyDescent="0.2">
      <c r="A479" s="102"/>
      <c r="B479" s="103"/>
      <c r="C479" s="388"/>
      <c r="D479" s="104"/>
      <c r="E479" s="105"/>
      <c r="F479" s="106"/>
      <c r="G479" s="333"/>
      <c r="H479" s="362"/>
      <c r="I479" s="107"/>
      <c r="J479" s="107"/>
      <c r="K479" s="108"/>
      <c r="L479" s="108"/>
      <c r="M479" s="108"/>
      <c r="N479" s="108"/>
      <c r="O479" s="108"/>
      <c r="P479" s="108"/>
      <c r="Q479" s="108"/>
      <c r="R479" s="108"/>
      <c r="S479" s="108"/>
      <c r="T479" s="108"/>
      <c r="U479" s="108"/>
      <c r="V479" s="108"/>
      <c r="W479" s="108"/>
      <c r="X479" s="108"/>
      <c r="Y479" s="108"/>
      <c r="Z479" s="108"/>
      <c r="AA479" s="108"/>
      <c r="AB479" s="108"/>
      <c r="AC479" s="108"/>
      <c r="AD479" s="108"/>
      <c r="AE479" s="108"/>
      <c r="AF479" s="396"/>
      <c r="AG479" s="109" t="s">
        <v>426</v>
      </c>
      <c r="AH479" s="110"/>
      <c r="AI479" s="424"/>
      <c r="AJ479" s="424"/>
      <c r="AK479" s="411"/>
      <c r="AL479" s="111" t="s">
        <v>9</v>
      </c>
      <c r="AM479" s="111"/>
      <c r="AN479" s="112"/>
      <c r="AO479" s="113">
        <f>AN479-AM479</f>
        <v>0</v>
      </c>
      <c r="AP479" s="114"/>
      <c r="AQ479" s="95"/>
      <c r="AR479" s="96"/>
    </row>
    <row r="480" spans="1:44" s="82" customFormat="1" ht="12" customHeight="1" thickBot="1" x14ac:dyDescent="0.25">
      <c r="A480" s="115"/>
      <c r="B480" s="116"/>
      <c r="C480" s="389"/>
      <c r="D480" s="117"/>
      <c r="E480" s="118"/>
      <c r="F480" s="119"/>
      <c r="G480" s="334"/>
      <c r="H480" s="363"/>
      <c r="I480" s="120"/>
      <c r="J480" s="120"/>
      <c r="K480" s="121"/>
      <c r="L480" s="121"/>
      <c r="M480" s="121"/>
      <c r="N480" s="121"/>
      <c r="O480" s="121"/>
      <c r="P480" s="121"/>
      <c r="Q480" s="121"/>
      <c r="R480" s="121"/>
      <c r="S480" s="121"/>
      <c r="T480" s="121"/>
      <c r="U480" s="121"/>
      <c r="V480" s="121"/>
      <c r="W480" s="121"/>
      <c r="X480" s="121"/>
      <c r="Y480" s="121"/>
      <c r="Z480" s="121"/>
      <c r="AA480" s="121"/>
      <c r="AB480" s="121"/>
      <c r="AC480" s="121"/>
      <c r="AD480" s="121"/>
      <c r="AE480" s="121"/>
      <c r="AF480" s="397"/>
      <c r="AG480" s="122" t="s">
        <v>442</v>
      </c>
      <c r="AH480" s="123"/>
      <c r="AI480" s="426"/>
      <c r="AJ480" s="426"/>
      <c r="AK480" s="412"/>
      <c r="AL480" s="124"/>
      <c r="AM480" s="124"/>
      <c r="AN480" s="125"/>
      <c r="AO480" s="126">
        <f>AN480-AM480</f>
        <v>0</v>
      </c>
      <c r="AP480" s="3"/>
      <c r="AQ480" s="127"/>
      <c r="AR480" s="128"/>
    </row>
    <row r="481" spans="1:44" s="82" customFormat="1" ht="12" customHeight="1" x14ac:dyDescent="0.2">
      <c r="A481" s="131" t="s">
        <v>358</v>
      </c>
      <c r="B481" s="84" t="s">
        <v>219</v>
      </c>
      <c r="C481" s="390">
        <v>1682054973620</v>
      </c>
      <c r="D481" s="132">
        <v>856</v>
      </c>
      <c r="E481" s="133">
        <v>71</v>
      </c>
      <c r="F481" s="133">
        <v>25</v>
      </c>
      <c r="G481" s="335">
        <v>1</v>
      </c>
      <c r="H481" s="365"/>
      <c r="I481" s="383" t="e">
        <f>AP482</f>
        <v>#REF!</v>
      </c>
      <c r="J481" s="392">
        <f>SUMPRODUCT(PUISSANCE,K481:AE481)/1000</f>
        <v>2.1059999999999999</v>
      </c>
      <c r="K481" s="134">
        <v>0</v>
      </c>
      <c r="L481" s="134">
        <v>0</v>
      </c>
      <c r="M481" s="134">
        <v>0</v>
      </c>
      <c r="N481" s="134">
        <v>0</v>
      </c>
      <c r="O481" s="134">
        <v>0</v>
      </c>
      <c r="P481" s="134">
        <v>0</v>
      </c>
      <c r="Q481" s="134">
        <v>0</v>
      </c>
      <c r="R481" s="134">
        <v>0</v>
      </c>
      <c r="S481" s="134">
        <v>0</v>
      </c>
      <c r="T481" s="134"/>
      <c r="U481" s="134">
        <v>0</v>
      </c>
      <c r="V481" s="134">
        <v>0</v>
      </c>
      <c r="W481" s="134">
        <v>0</v>
      </c>
      <c r="X481" s="134">
        <v>14</v>
      </c>
      <c r="Y481" s="134">
        <v>3</v>
      </c>
      <c r="Z481" s="134">
        <v>0</v>
      </c>
      <c r="AA481" s="134">
        <v>0</v>
      </c>
      <c r="AB481" s="134">
        <v>0</v>
      </c>
      <c r="AC481" s="134">
        <v>0</v>
      </c>
      <c r="AD481" s="134">
        <v>0</v>
      </c>
      <c r="AE481" s="134">
        <v>0</v>
      </c>
      <c r="AF481" s="394"/>
      <c r="AG481" s="8" t="s">
        <v>462</v>
      </c>
      <c r="AH481" s="90"/>
      <c r="AI481" s="422"/>
      <c r="AJ481" s="422"/>
      <c r="AK481" s="410"/>
      <c r="AL481" s="76" t="s">
        <v>424</v>
      </c>
      <c r="AM481" s="76">
        <v>1965</v>
      </c>
      <c r="AN481" s="77">
        <v>11872</v>
      </c>
      <c r="AO481" s="78">
        <f>IF(AN481&lt;AM481,100000-AM481+AN481,AN481-AM481)</f>
        <v>9907</v>
      </c>
      <c r="AP481" s="79">
        <f>AO481+AO482</f>
        <v>9907</v>
      </c>
      <c r="AQ481" s="80">
        <f>F481/10*$AQ$4*DAYS360(AM484,AN484)/360</f>
        <v>0</v>
      </c>
      <c r="AR481" s="81" t="e">
        <f>F481/10*AP483*$AR$4</f>
        <v>#REF!</v>
      </c>
    </row>
    <row r="482" spans="1:44" s="82" customFormat="1" ht="12" customHeight="1" x14ac:dyDescent="0.2">
      <c r="A482" s="83"/>
      <c r="B482" s="84" t="s">
        <v>217</v>
      </c>
      <c r="C482" s="387"/>
      <c r="D482" s="85"/>
      <c r="E482" s="86"/>
      <c r="F482" s="87"/>
      <c r="G482" s="332"/>
      <c r="H482" s="361"/>
      <c r="I482" s="88"/>
      <c r="J482" s="88"/>
      <c r="K482" s="89"/>
      <c r="L482" s="89"/>
      <c r="M482" s="89"/>
      <c r="N482" s="89"/>
      <c r="O482" s="89"/>
      <c r="P482" s="89"/>
      <c r="Q482" s="89"/>
      <c r="R482" s="89"/>
      <c r="S482" s="89"/>
      <c r="T482" s="89"/>
      <c r="U482" s="89"/>
      <c r="V482" s="89"/>
      <c r="W482" s="89"/>
      <c r="X482" s="89"/>
      <c r="Y482" s="89"/>
      <c r="Z482" s="89"/>
      <c r="AA482" s="89"/>
      <c r="AB482" s="89"/>
      <c r="AC482" s="89"/>
      <c r="AD482" s="89"/>
      <c r="AE482" s="89"/>
      <c r="AF482" s="394"/>
      <c r="AG482" s="8" t="s">
        <v>463</v>
      </c>
      <c r="AH482" s="90"/>
      <c r="AI482" s="422"/>
      <c r="AJ482" s="422"/>
      <c r="AK482" s="411"/>
      <c r="AL482" s="91" t="s">
        <v>425</v>
      </c>
      <c r="AM482" s="91"/>
      <c r="AN482" s="92"/>
      <c r="AO482" s="186">
        <f>IF(AN482&lt;AM482,100000-AM482+AN482,AN482-AM482)</f>
        <v>0</v>
      </c>
      <c r="AP482" s="94" t="e">
        <f>IF(AP483=0,0,AP481/AP483)</f>
        <v>#REF!</v>
      </c>
      <c r="AQ482" s="95"/>
      <c r="AR482" s="96"/>
    </row>
    <row r="483" spans="1:44" s="82" customFormat="1" ht="12" customHeight="1" x14ac:dyDescent="0.2">
      <c r="A483" s="83"/>
      <c r="B483" s="84" t="s">
        <v>102</v>
      </c>
      <c r="C483" s="387"/>
      <c r="D483" s="85"/>
      <c r="E483" s="86"/>
      <c r="F483" s="87"/>
      <c r="G483" s="332"/>
      <c r="H483" s="361"/>
      <c r="I483" s="88"/>
      <c r="J483" s="88"/>
      <c r="K483" s="97"/>
      <c r="L483" s="97"/>
      <c r="M483" s="97"/>
      <c r="N483" s="97"/>
      <c r="O483" s="97"/>
      <c r="P483" s="97"/>
      <c r="Q483" s="97"/>
      <c r="R483" s="97"/>
      <c r="S483" s="97"/>
      <c r="T483" s="97"/>
      <c r="U483" s="97"/>
      <c r="V483" s="97"/>
      <c r="W483" s="97"/>
      <c r="X483" s="97"/>
      <c r="Y483" s="97"/>
      <c r="Z483" s="97"/>
      <c r="AA483" s="97"/>
      <c r="AB483" s="97"/>
      <c r="AC483" s="97"/>
      <c r="AD483" s="97"/>
      <c r="AE483" s="97"/>
      <c r="AF483" s="395"/>
      <c r="AG483" s="8" t="s">
        <v>464</v>
      </c>
      <c r="AH483" s="90"/>
      <c r="AI483" s="425"/>
      <c r="AJ483" s="425"/>
      <c r="AK483" s="411"/>
      <c r="AL483" s="98" t="s">
        <v>461</v>
      </c>
      <c r="AM483" s="98">
        <v>41647</v>
      </c>
      <c r="AN483" s="99">
        <v>42009</v>
      </c>
      <c r="AO483" s="100">
        <f>AN483-AM483</f>
        <v>362</v>
      </c>
      <c r="AP483" s="101" t="e">
        <f>durée_année*(YEAR(AN483)-YEAR(AM483))-INDEX(temps,DAY(AM483),MONTH(AM483))+INDEX(temps,DAY(AN483),MONTH(AN483))</f>
        <v>#REF!</v>
      </c>
      <c r="AQ483" s="95"/>
      <c r="AR483" s="96"/>
    </row>
    <row r="484" spans="1:44" s="82" customFormat="1" ht="12" customHeight="1" x14ac:dyDescent="0.2">
      <c r="A484" s="102"/>
      <c r="B484" s="103"/>
      <c r="C484" s="388"/>
      <c r="D484" s="104"/>
      <c r="E484" s="105"/>
      <c r="F484" s="106"/>
      <c r="G484" s="333"/>
      <c r="H484" s="362"/>
      <c r="I484" s="107"/>
      <c r="J484" s="107"/>
      <c r="K484" s="108"/>
      <c r="L484" s="108"/>
      <c r="M484" s="108"/>
      <c r="N484" s="108"/>
      <c r="O484" s="108"/>
      <c r="P484" s="108"/>
      <c r="Q484" s="108"/>
      <c r="R484" s="108"/>
      <c r="S484" s="108"/>
      <c r="T484" s="108"/>
      <c r="U484" s="108"/>
      <c r="V484" s="108"/>
      <c r="W484" s="108"/>
      <c r="X484" s="108"/>
      <c r="Y484" s="108"/>
      <c r="Z484" s="108"/>
      <c r="AA484" s="108"/>
      <c r="AB484" s="108"/>
      <c r="AC484" s="108"/>
      <c r="AD484" s="108"/>
      <c r="AE484" s="108"/>
      <c r="AF484" s="396"/>
      <c r="AG484" s="109" t="s">
        <v>426</v>
      </c>
      <c r="AH484" s="110"/>
      <c r="AI484" s="424"/>
      <c r="AJ484" s="424"/>
      <c r="AK484" s="411"/>
      <c r="AL484" s="111" t="s">
        <v>9</v>
      </c>
      <c r="AM484" s="111"/>
      <c r="AN484" s="112"/>
      <c r="AO484" s="113">
        <f>AN484-AM484</f>
        <v>0</v>
      </c>
      <c r="AP484" s="114"/>
      <c r="AQ484" s="95"/>
      <c r="AR484" s="96"/>
    </row>
    <row r="485" spans="1:44" s="82" customFormat="1" ht="12" customHeight="1" thickBot="1" x14ac:dyDescent="0.25">
      <c r="A485" s="115"/>
      <c r="B485" s="116"/>
      <c r="C485" s="389"/>
      <c r="D485" s="117"/>
      <c r="E485" s="118"/>
      <c r="F485" s="119"/>
      <c r="G485" s="334"/>
      <c r="H485" s="363"/>
      <c r="I485" s="120"/>
      <c r="J485" s="120"/>
      <c r="K485" s="121"/>
      <c r="L485" s="121"/>
      <c r="M485" s="121"/>
      <c r="N485" s="121"/>
      <c r="O485" s="121"/>
      <c r="P485" s="121"/>
      <c r="Q485" s="121"/>
      <c r="R485" s="121"/>
      <c r="S485" s="121"/>
      <c r="T485" s="121"/>
      <c r="U485" s="121"/>
      <c r="V485" s="121"/>
      <c r="W485" s="121"/>
      <c r="X485" s="121"/>
      <c r="Y485" s="121"/>
      <c r="Z485" s="121"/>
      <c r="AA485" s="121"/>
      <c r="AB485" s="121"/>
      <c r="AC485" s="121"/>
      <c r="AD485" s="121"/>
      <c r="AE485" s="121"/>
      <c r="AF485" s="397"/>
      <c r="AG485" s="122" t="s">
        <v>442</v>
      </c>
      <c r="AH485" s="123"/>
      <c r="AI485" s="426"/>
      <c r="AJ485" s="426"/>
      <c r="AK485" s="412"/>
      <c r="AL485" s="124"/>
      <c r="AM485" s="124"/>
      <c r="AN485" s="125"/>
      <c r="AO485" s="126">
        <f>AN485-AM485</f>
        <v>0</v>
      </c>
      <c r="AP485" s="3"/>
      <c r="AQ485" s="127"/>
      <c r="AR485" s="128"/>
    </row>
    <row r="486" spans="1:44" s="82" customFormat="1" ht="12" customHeight="1" thickBot="1" x14ac:dyDescent="0.25">
      <c r="A486" s="131" t="s">
        <v>449</v>
      </c>
      <c r="B486" s="84" t="s">
        <v>434</v>
      </c>
      <c r="C486" s="390">
        <v>1662228599787</v>
      </c>
      <c r="D486" s="153">
        <v>867</v>
      </c>
      <c r="E486" s="188">
        <v>71</v>
      </c>
      <c r="F486" s="149">
        <v>90</v>
      </c>
      <c r="G486" s="325">
        <v>1</v>
      </c>
      <c r="H486" s="364"/>
      <c r="I486" s="383" t="e">
        <f>AP487</f>
        <v>#REF!</v>
      </c>
      <c r="J486" s="392">
        <f>SUMPRODUCT(PUISSANCE,K486:AE486)/1000</f>
        <v>1.3680000000000001</v>
      </c>
      <c r="K486" s="89">
        <v>0</v>
      </c>
      <c r="L486" s="89">
        <v>0</v>
      </c>
      <c r="M486" s="89">
        <v>0</v>
      </c>
      <c r="N486" s="89">
        <v>0</v>
      </c>
      <c r="O486" s="89">
        <v>0</v>
      </c>
      <c r="P486" s="89">
        <v>0</v>
      </c>
      <c r="Q486" s="89">
        <v>0</v>
      </c>
      <c r="R486" s="89">
        <v>0</v>
      </c>
      <c r="S486" s="89">
        <v>0</v>
      </c>
      <c r="T486" s="89"/>
      <c r="U486" s="89">
        <v>0</v>
      </c>
      <c r="V486" s="89">
        <v>0</v>
      </c>
      <c r="W486" s="89">
        <v>0</v>
      </c>
      <c r="X486" s="89">
        <v>12</v>
      </c>
      <c r="Y486" s="89">
        <v>0</v>
      </c>
      <c r="Z486" s="89">
        <v>0</v>
      </c>
      <c r="AA486" s="89">
        <v>0</v>
      </c>
      <c r="AB486" s="89">
        <v>0</v>
      </c>
      <c r="AC486" s="89">
        <v>0</v>
      </c>
      <c r="AD486" s="89">
        <v>0</v>
      </c>
      <c r="AE486" s="89">
        <v>0</v>
      </c>
      <c r="AF486" s="394"/>
      <c r="AG486" s="8" t="s">
        <v>462</v>
      </c>
      <c r="AH486" s="90"/>
      <c r="AI486" s="422"/>
      <c r="AJ486" s="422"/>
      <c r="AK486" s="410"/>
      <c r="AL486" s="77" t="s">
        <v>424</v>
      </c>
      <c r="AM486" s="151">
        <v>69293</v>
      </c>
      <c r="AN486" s="77">
        <v>75776</v>
      </c>
      <c r="AO486" s="152">
        <f>IF(AN486&lt;AM486,100000-AM486+AN486,AN486-AM486)</f>
        <v>6483</v>
      </c>
      <c r="AP486" s="79">
        <f>AO486+AO487</f>
        <v>6483</v>
      </c>
      <c r="AQ486" s="80">
        <f>F486/10*$AQ$4*DAYS360(AM489,AN489)/360</f>
        <v>0</v>
      </c>
      <c r="AR486" s="81" t="e">
        <f>F486/10*AP488*$AR$4</f>
        <v>#REF!</v>
      </c>
    </row>
    <row r="487" spans="1:44" s="21" customFormat="1" ht="12" customHeight="1" x14ac:dyDescent="0.2">
      <c r="A487" s="83"/>
      <c r="B487" s="84" t="s">
        <v>435</v>
      </c>
      <c r="C487" s="387"/>
      <c r="D487" s="153"/>
      <c r="E487" s="188"/>
      <c r="F487" s="155"/>
      <c r="G487" s="325"/>
      <c r="H487" s="364"/>
      <c r="I487" s="88"/>
      <c r="J487" s="392">
        <f>SUMPRODUCT(PUISSANCE,K487:AE487)/1000</f>
        <v>0</v>
      </c>
      <c r="K487" s="89"/>
      <c r="L487" s="89"/>
      <c r="M487" s="89"/>
      <c r="N487" s="89"/>
      <c r="O487" s="89"/>
      <c r="P487" s="89"/>
      <c r="Q487" s="89"/>
      <c r="R487" s="89"/>
      <c r="S487" s="89"/>
      <c r="T487" s="89"/>
      <c r="U487" s="89"/>
      <c r="V487" s="89"/>
      <c r="W487" s="89"/>
      <c r="X487" s="89"/>
      <c r="Y487" s="89"/>
      <c r="Z487" s="89"/>
      <c r="AA487" s="89"/>
      <c r="AB487" s="89"/>
      <c r="AC487" s="89"/>
      <c r="AD487" s="89"/>
      <c r="AE487" s="89"/>
      <c r="AF487" s="394"/>
      <c r="AG487" s="8" t="s">
        <v>463</v>
      </c>
      <c r="AH487" s="90"/>
      <c r="AI487" s="422"/>
      <c r="AJ487" s="422"/>
      <c r="AK487" s="411"/>
      <c r="AL487" s="92" t="s">
        <v>425</v>
      </c>
      <c r="AM487" s="157"/>
      <c r="AN487" s="92"/>
      <c r="AO487" s="100">
        <f>AN487-AM487</f>
        <v>0</v>
      </c>
      <c r="AP487" s="94" t="e">
        <f>IF(AP488=0,0,AP486/AP488)</f>
        <v>#REF!</v>
      </c>
      <c r="AQ487" s="95"/>
      <c r="AR487" s="96"/>
    </row>
    <row r="488" spans="1:44" s="21" customFormat="1" ht="12" customHeight="1" x14ac:dyDescent="0.2">
      <c r="A488" s="83"/>
      <c r="B488" s="84"/>
      <c r="C488" s="387"/>
      <c r="D488" s="153"/>
      <c r="E488" s="188"/>
      <c r="F488" s="155"/>
      <c r="G488" s="325"/>
      <c r="H488" s="364"/>
      <c r="I488" s="88"/>
      <c r="J488" s="158"/>
      <c r="K488" s="97"/>
      <c r="L488" s="97"/>
      <c r="M488" s="97"/>
      <c r="N488" s="97"/>
      <c r="O488" s="97"/>
      <c r="P488" s="97"/>
      <c r="Q488" s="97"/>
      <c r="R488" s="97"/>
      <c r="S488" s="97"/>
      <c r="T488" s="97"/>
      <c r="U488" s="97"/>
      <c r="V488" s="97"/>
      <c r="W488" s="97"/>
      <c r="X488" s="97"/>
      <c r="Y488" s="97"/>
      <c r="Z488" s="97"/>
      <c r="AA488" s="97"/>
      <c r="AB488" s="97"/>
      <c r="AC488" s="97"/>
      <c r="AD488" s="97"/>
      <c r="AE488" s="97"/>
      <c r="AF488" s="395"/>
      <c r="AG488" s="8" t="s">
        <v>464</v>
      </c>
      <c r="AH488" s="90"/>
      <c r="AI488" s="425"/>
      <c r="AJ488" s="425"/>
      <c r="AK488" s="411"/>
      <c r="AL488" s="99" t="s">
        <v>461</v>
      </c>
      <c r="AM488" s="159">
        <v>41648</v>
      </c>
      <c r="AN488" s="99">
        <v>42011</v>
      </c>
      <c r="AO488" s="100">
        <f>AN488-AM488</f>
        <v>363</v>
      </c>
      <c r="AP488" s="101" t="e">
        <f>durée_année*(YEAR(AN488)-YEAR(AM488))-INDEX(temps,DAY(AM488),MONTH(AM488))+INDEX(temps,DAY(AN488),MONTH(AN488))</f>
        <v>#REF!</v>
      </c>
      <c r="AQ488" s="95"/>
      <c r="AR488" s="96"/>
    </row>
    <row r="489" spans="1:44" s="21" customFormat="1" ht="12" customHeight="1" x14ac:dyDescent="0.2">
      <c r="A489" s="102"/>
      <c r="B489" s="84"/>
      <c r="C489" s="388"/>
      <c r="D489" s="153"/>
      <c r="E489" s="188"/>
      <c r="F489" s="162"/>
      <c r="G489" s="325"/>
      <c r="H489" s="364"/>
      <c r="I489" s="107"/>
      <c r="J489" s="158"/>
      <c r="K489" s="97"/>
      <c r="L489" s="97"/>
      <c r="M489" s="97"/>
      <c r="N489" s="97"/>
      <c r="O489" s="97"/>
      <c r="P489" s="97"/>
      <c r="Q489" s="97"/>
      <c r="R489" s="97"/>
      <c r="S489" s="97"/>
      <c r="T489" s="97"/>
      <c r="U489" s="97"/>
      <c r="V489" s="97"/>
      <c r="W489" s="97"/>
      <c r="X489" s="97"/>
      <c r="Y489" s="97"/>
      <c r="Z489" s="97"/>
      <c r="AA489" s="97"/>
      <c r="AB489" s="97"/>
      <c r="AC489" s="97"/>
      <c r="AD489" s="97"/>
      <c r="AE489" s="97"/>
      <c r="AF489" s="395"/>
      <c r="AG489" s="8" t="s">
        <v>426</v>
      </c>
      <c r="AH489" s="90"/>
      <c r="AI489" s="424"/>
      <c r="AJ489" s="424"/>
      <c r="AK489" s="411"/>
      <c r="AL489" s="112" t="s">
        <v>9</v>
      </c>
      <c r="AM489" s="163"/>
      <c r="AN489" s="112"/>
      <c r="AO489" s="113">
        <f>AN489-AM489</f>
        <v>0</v>
      </c>
      <c r="AP489" s="101"/>
      <c r="AQ489" s="95"/>
      <c r="AR489" s="96"/>
    </row>
    <row r="490" spans="1:44" s="82" customFormat="1" ht="12" customHeight="1" thickBot="1" x14ac:dyDescent="0.25">
      <c r="A490" s="164"/>
      <c r="B490" s="138"/>
      <c r="C490" s="389"/>
      <c r="D490" s="165"/>
      <c r="E490" s="166"/>
      <c r="F490" s="167"/>
      <c r="G490" s="338"/>
      <c r="H490" s="367"/>
      <c r="I490" s="120"/>
      <c r="J490" s="168"/>
      <c r="K490" s="142"/>
      <c r="L490" s="142"/>
      <c r="M490" s="142"/>
      <c r="N490" s="142"/>
      <c r="O490" s="142"/>
      <c r="P490" s="142"/>
      <c r="Q490" s="142"/>
      <c r="R490" s="142"/>
      <c r="S490" s="142"/>
      <c r="T490" s="142"/>
      <c r="U490" s="142"/>
      <c r="V490" s="142"/>
      <c r="W490" s="142"/>
      <c r="X490" s="142"/>
      <c r="Y490" s="142"/>
      <c r="Z490" s="142"/>
      <c r="AA490" s="142"/>
      <c r="AB490" s="142"/>
      <c r="AC490" s="142"/>
      <c r="AD490" s="142"/>
      <c r="AE490" s="142"/>
      <c r="AF490" s="398"/>
      <c r="AG490" s="143" t="s">
        <v>442</v>
      </c>
      <c r="AH490" s="144"/>
      <c r="AI490" s="426"/>
      <c r="AJ490" s="426"/>
      <c r="AK490" s="412"/>
      <c r="AL490" s="125"/>
      <c r="AM490" s="169"/>
      <c r="AN490" s="125"/>
      <c r="AO490" s="145">
        <f>AN490-AM490</f>
        <v>0</v>
      </c>
      <c r="AP490" s="2"/>
      <c r="AQ490" s="127"/>
      <c r="AR490" s="128"/>
    </row>
    <row r="491" spans="1:44" s="82" customFormat="1" ht="12" customHeight="1" x14ac:dyDescent="0.2">
      <c r="A491" s="131" t="s">
        <v>333</v>
      </c>
      <c r="B491" s="84" t="s">
        <v>180</v>
      </c>
      <c r="C491" s="390">
        <v>1646020242335</v>
      </c>
      <c r="D491" s="132">
        <v>874</v>
      </c>
      <c r="E491" s="133">
        <v>71</v>
      </c>
      <c r="F491" s="133">
        <v>5</v>
      </c>
      <c r="G491" s="335">
        <v>1</v>
      </c>
      <c r="H491" s="365"/>
      <c r="I491" s="383" t="e">
        <f>AP492</f>
        <v>#REF!</v>
      </c>
      <c r="J491" s="392">
        <f>SUMPRODUCT(PUISSANCE,K491:AE491)/1000</f>
        <v>0.51</v>
      </c>
      <c r="K491" s="134">
        <v>0</v>
      </c>
      <c r="L491" s="134">
        <v>0</v>
      </c>
      <c r="M491" s="134">
        <v>0</v>
      </c>
      <c r="N491" s="134">
        <v>0</v>
      </c>
      <c r="O491" s="134">
        <v>0</v>
      </c>
      <c r="P491" s="134">
        <v>0</v>
      </c>
      <c r="Q491" s="134">
        <v>0</v>
      </c>
      <c r="R491" s="134">
        <v>0</v>
      </c>
      <c r="S491" s="134">
        <v>0</v>
      </c>
      <c r="T491" s="134"/>
      <c r="U491" s="134">
        <v>0</v>
      </c>
      <c r="V491" s="134">
        <v>0</v>
      </c>
      <c r="W491" s="134">
        <v>0</v>
      </c>
      <c r="X491" s="134">
        <v>0</v>
      </c>
      <c r="Y491" s="134">
        <v>3</v>
      </c>
      <c r="Z491" s="134">
        <v>0</v>
      </c>
      <c r="AA491" s="134">
        <v>0</v>
      </c>
      <c r="AB491" s="134">
        <v>0</v>
      </c>
      <c r="AC491" s="134">
        <v>0</v>
      </c>
      <c r="AD491" s="134">
        <v>0</v>
      </c>
      <c r="AE491" s="134">
        <v>0</v>
      </c>
      <c r="AF491" s="394"/>
      <c r="AG491" s="8" t="s">
        <v>462</v>
      </c>
      <c r="AH491" s="90"/>
      <c r="AI491" s="422"/>
      <c r="AJ491" s="422"/>
      <c r="AK491" s="410"/>
      <c r="AL491" s="76" t="s">
        <v>424</v>
      </c>
      <c r="AM491" s="76">
        <v>49089</v>
      </c>
      <c r="AN491" s="77">
        <v>47372</v>
      </c>
      <c r="AO491" s="78">
        <f>IF(AN491&lt;AM491,100000-AM491+AN491,AN491-AM491)</f>
        <v>98283</v>
      </c>
      <c r="AP491" s="79">
        <f>AO491+AO492</f>
        <v>98283</v>
      </c>
      <c r="AQ491" s="80">
        <f>F491/10*$AQ$4*DAYS360(AM494,AN494)/360</f>
        <v>0</v>
      </c>
      <c r="AR491" s="81" t="e">
        <f>F491/10*AP493*$AR$4</f>
        <v>#REF!</v>
      </c>
    </row>
    <row r="492" spans="1:44" s="82" customFormat="1" ht="12" customHeight="1" x14ac:dyDescent="0.2">
      <c r="A492" s="83"/>
      <c r="B492" s="84"/>
      <c r="C492" s="387"/>
      <c r="D492" s="85"/>
      <c r="E492" s="86"/>
      <c r="F492" s="87"/>
      <c r="G492" s="332"/>
      <c r="H492" s="361"/>
      <c r="I492" s="88"/>
      <c r="J492" s="88"/>
      <c r="K492" s="89"/>
      <c r="L492" s="89"/>
      <c r="M492" s="89"/>
      <c r="N492" s="89"/>
      <c r="O492" s="89"/>
      <c r="P492" s="89"/>
      <c r="Q492" s="89"/>
      <c r="R492" s="89"/>
      <c r="S492" s="89"/>
      <c r="T492" s="89"/>
      <c r="U492" s="89"/>
      <c r="V492" s="89"/>
      <c r="W492" s="89"/>
      <c r="X492" s="89"/>
      <c r="Y492" s="89"/>
      <c r="Z492" s="89"/>
      <c r="AA492" s="89"/>
      <c r="AB492" s="89"/>
      <c r="AC492" s="89"/>
      <c r="AD492" s="89"/>
      <c r="AE492" s="89"/>
      <c r="AF492" s="394"/>
      <c r="AG492" s="8" t="s">
        <v>463</v>
      </c>
      <c r="AH492" s="90"/>
      <c r="AI492" s="422"/>
      <c r="AJ492" s="422"/>
      <c r="AK492" s="411"/>
      <c r="AL492" s="91" t="s">
        <v>425</v>
      </c>
      <c r="AM492" s="91"/>
      <c r="AN492" s="92"/>
      <c r="AO492" s="186">
        <f>IF(AN492&lt;AM492,100000-AM492+AN492,AN492-AM492)</f>
        <v>0</v>
      </c>
      <c r="AP492" s="94" t="e">
        <f>IF(AP493=0,0,AP491/AP493)</f>
        <v>#REF!</v>
      </c>
      <c r="AQ492" s="95"/>
      <c r="AR492" s="96"/>
    </row>
    <row r="493" spans="1:44" s="82" customFormat="1" ht="12" customHeight="1" x14ac:dyDescent="0.2">
      <c r="A493" s="83"/>
      <c r="B493" s="84" t="s">
        <v>73</v>
      </c>
      <c r="C493" s="387"/>
      <c r="D493" s="85"/>
      <c r="E493" s="86"/>
      <c r="F493" s="87"/>
      <c r="G493" s="332"/>
      <c r="H493" s="361"/>
      <c r="I493" s="88"/>
      <c r="J493" s="88"/>
      <c r="K493" s="97"/>
      <c r="L493" s="97"/>
      <c r="M493" s="97"/>
      <c r="N493" s="97"/>
      <c r="O493" s="97"/>
      <c r="P493" s="97"/>
      <c r="Q493" s="97"/>
      <c r="R493" s="97"/>
      <c r="S493" s="97"/>
      <c r="T493" s="97"/>
      <c r="U493" s="97"/>
      <c r="V493" s="97"/>
      <c r="W493" s="97"/>
      <c r="X493" s="97"/>
      <c r="Y493" s="97"/>
      <c r="Z493" s="97"/>
      <c r="AA493" s="97"/>
      <c r="AB493" s="97"/>
      <c r="AC493" s="97"/>
      <c r="AD493" s="97"/>
      <c r="AE493" s="97"/>
      <c r="AF493" s="395"/>
      <c r="AG493" s="8" t="s">
        <v>464</v>
      </c>
      <c r="AH493" s="90"/>
      <c r="AI493" s="425"/>
      <c r="AJ493" s="425"/>
      <c r="AK493" s="411"/>
      <c r="AL493" s="98" t="s">
        <v>461</v>
      </c>
      <c r="AM493" s="98">
        <v>41668</v>
      </c>
      <c r="AN493" s="99">
        <v>41960</v>
      </c>
      <c r="AO493" s="100">
        <f>AN493-AM493</f>
        <v>292</v>
      </c>
      <c r="AP493" s="101" t="e">
        <f>durée_année*(YEAR(AN493)-YEAR(AM493))-INDEX(temps,DAY(AM493),MONTH(AM493))+INDEX(temps,DAY(AN493),MONTH(AN493))</f>
        <v>#REF!</v>
      </c>
      <c r="AQ493" s="95"/>
      <c r="AR493" s="96"/>
    </row>
    <row r="494" spans="1:44" s="82" customFormat="1" ht="12" customHeight="1" x14ac:dyDescent="0.2">
      <c r="A494" s="102"/>
      <c r="B494" s="103"/>
      <c r="C494" s="388"/>
      <c r="D494" s="104"/>
      <c r="E494" s="105"/>
      <c r="F494" s="106"/>
      <c r="G494" s="333"/>
      <c r="H494" s="362"/>
      <c r="I494" s="107"/>
      <c r="J494" s="107"/>
      <c r="K494" s="108"/>
      <c r="L494" s="108"/>
      <c r="M494" s="108"/>
      <c r="N494" s="108"/>
      <c r="O494" s="108"/>
      <c r="P494" s="108"/>
      <c r="Q494" s="108"/>
      <c r="R494" s="108"/>
      <c r="S494" s="108"/>
      <c r="T494" s="108"/>
      <c r="U494" s="108"/>
      <c r="V494" s="108"/>
      <c r="W494" s="108"/>
      <c r="X494" s="108"/>
      <c r="Y494" s="108"/>
      <c r="Z494" s="108"/>
      <c r="AA494" s="108"/>
      <c r="AB494" s="108"/>
      <c r="AC494" s="108"/>
      <c r="AD494" s="108"/>
      <c r="AE494" s="108"/>
      <c r="AF494" s="396"/>
      <c r="AG494" s="109" t="s">
        <v>426</v>
      </c>
      <c r="AH494" s="110"/>
      <c r="AI494" s="424"/>
      <c r="AJ494" s="424"/>
      <c r="AK494" s="411"/>
      <c r="AL494" s="111" t="s">
        <v>9</v>
      </c>
      <c r="AM494" s="111"/>
      <c r="AN494" s="112"/>
      <c r="AO494" s="113">
        <f>AN494-AM494</f>
        <v>0</v>
      </c>
      <c r="AP494" s="114"/>
      <c r="AQ494" s="95"/>
      <c r="AR494" s="96"/>
    </row>
    <row r="495" spans="1:44" s="82" customFormat="1" ht="12" customHeight="1" thickBot="1" x14ac:dyDescent="0.25">
      <c r="A495" s="115"/>
      <c r="B495" s="116"/>
      <c r="C495" s="389"/>
      <c r="D495" s="117"/>
      <c r="E495" s="118"/>
      <c r="F495" s="119"/>
      <c r="G495" s="334"/>
      <c r="H495" s="363"/>
      <c r="I495" s="120"/>
      <c r="J495" s="120"/>
      <c r="K495" s="121"/>
      <c r="L495" s="121"/>
      <c r="M495" s="121"/>
      <c r="N495" s="121"/>
      <c r="O495" s="121"/>
      <c r="P495" s="121"/>
      <c r="Q495" s="121"/>
      <c r="R495" s="121"/>
      <c r="S495" s="121"/>
      <c r="T495" s="121"/>
      <c r="U495" s="121"/>
      <c r="V495" s="121"/>
      <c r="W495" s="121"/>
      <c r="X495" s="121"/>
      <c r="Y495" s="121"/>
      <c r="Z495" s="121"/>
      <c r="AA495" s="121"/>
      <c r="AB495" s="121"/>
      <c r="AC495" s="121"/>
      <c r="AD495" s="121"/>
      <c r="AE495" s="121"/>
      <c r="AF495" s="397"/>
      <c r="AG495" s="122" t="s">
        <v>442</v>
      </c>
      <c r="AH495" s="123"/>
      <c r="AI495" s="426"/>
      <c r="AJ495" s="426"/>
      <c r="AK495" s="412"/>
      <c r="AL495" s="124"/>
      <c r="AM495" s="124"/>
      <c r="AN495" s="125"/>
      <c r="AO495" s="126">
        <f>AN495-AM495</f>
        <v>0</v>
      </c>
      <c r="AP495" s="3"/>
      <c r="AQ495" s="127"/>
      <c r="AR495" s="128"/>
    </row>
    <row r="496" spans="1:44" s="82" customFormat="1" ht="12" customHeight="1" x14ac:dyDescent="0.2">
      <c r="A496" s="131" t="s">
        <v>334</v>
      </c>
      <c r="B496" s="84" t="s">
        <v>181</v>
      </c>
      <c r="C496" s="390">
        <v>1647033266995</v>
      </c>
      <c r="D496" s="132">
        <v>874</v>
      </c>
      <c r="E496" s="133">
        <v>71</v>
      </c>
      <c r="F496" s="133">
        <v>5</v>
      </c>
      <c r="G496" s="335">
        <v>1</v>
      </c>
      <c r="H496" s="365"/>
      <c r="I496" s="383" t="e">
        <f>AP497</f>
        <v>#REF!</v>
      </c>
      <c r="J496" s="392">
        <f>SUMPRODUCT(PUISSANCE,K496:AE496)/1000</f>
        <v>0.84</v>
      </c>
      <c r="K496" s="134">
        <v>0</v>
      </c>
      <c r="L496" s="134">
        <v>0</v>
      </c>
      <c r="M496" s="134">
        <v>0</v>
      </c>
      <c r="N496" s="134">
        <v>0</v>
      </c>
      <c r="O496" s="134">
        <v>0</v>
      </c>
      <c r="P496" s="134">
        <v>0</v>
      </c>
      <c r="Q496" s="134">
        <v>0</v>
      </c>
      <c r="R496" s="134">
        <v>0</v>
      </c>
      <c r="S496" s="134">
        <v>0</v>
      </c>
      <c r="T496" s="134"/>
      <c r="U496" s="134">
        <v>0</v>
      </c>
      <c r="V496" s="134">
        <v>0</v>
      </c>
      <c r="W496" s="134">
        <v>0</v>
      </c>
      <c r="X496" s="134">
        <v>0</v>
      </c>
      <c r="Y496" s="134">
        <v>0</v>
      </c>
      <c r="Z496" s="134">
        <v>3</v>
      </c>
      <c r="AA496" s="134">
        <v>0</v>
      </c>
      <c r="AB496" s="134">
        <v>0</v>
      </c>
      <c r="AC496" s="134">
        <v>0</v>
      </c>
      <c r="AD496" s="134">
        <v>0</v>
      </c>
      <c r="AE496" s="134">
        <v>0</v>
      </c>
      <c r="AF496" s="394"/>
      <c r="AG496" s="8" t="s">
        <v>462</v>
      </c>
      <c r="AH496" s="90"/>
      <c r="AI496" s="422"/>
      <c r="AJ496" s="422"/>
      <c r="AK496" s="410"/>
      <c r="AL496" s="76" t="s">
        <v>424</v>
      </c>
      <c r="AM496" s="76">
        <v>45797</v>
      </c>
      <c r="AN496" s="77">
        <v>47616</v>
      </c>
      <c r="AO496" s="78">
        <f>IF(AN496&lt;AM496,100000-AM496+AN496,AN496-AM496)</f>
        <v>1819</v>
      </c>
      <c r="AP496" s="79">
        <f>AO496+AO497</f>
        <v>1819</v>
      </c>
      <c r="AQ496" s="80">
        <f>F496/10*$AQ$4*DAYS360(AM499,AN499)/360</f>
        <v>0</v>
      </c>
      <c r="AR496" s="81" t="e">
        <f>F496/10*AP498*$AR$4</f>
        <v>#REF!</v>
      </c>
    </row>
    <row r="497" spans="1:44" s="82" customFormat="1" ht="12" customHeight="1" x14ac:dyDescent="0.2">
      <c r="A497" s="83"/>
      <c r="B497" s="190"/>
      <c r="C497" s="387"/>
      <c r="D497" s="85"/>
      <c r="E497" s="86"/>
      <c r="F497" s="87"/>
      <c r="G497" s="332"/>
      <c r="H497" s="361"/>
      <c r="I497" s="88"/>
      <c r="J497" s="88"/>
      <c r="K497" s="89"/>
      <c r="L497" s="89"/>
      <c r="M497" s="89"/>
      <c r="N497" s="89"/>
      <c r="O497" s="89"/>
      <c r="P497" s="89"/>
      <c r="Q497" s="89"/>
      <c r="R497" s="89"/>
      <c r="S497" s="89"/>
      <c r="T497" s="89"/>
      <c r="U497" s="89"/>
      <c r="V497" s="89"/>
      <c r="W497" s="89"/>
      <c r="X497" s="89"/>
      <c r="Y497" s="89"/>
      <c r="Z497" s="89"/>
      <c r="AA497" s="89"/>
      <c r="AB497" s="89"/>
      <c r="AC497" s="89"/>
      <c r="AD497" s="89"/>
      <c r="AE497" s="89"/>
      <c r="AF497" s="394"/>
      <c r="AG497" s="8" t="s">
        <v>463</v>
      </c>
      <c r="AH497" s="90"/>
      <c r="AI497" s="422"/>
      <c r="AJ497" s="422"/>
      <c r="AK497" s="411"/>
      <c r="AL497" s="91" t="s">
        <v>425</v>
      </c>
      <c r="AM497" s="91"/>
      <c r="AN497" s="92"/>
      <c r="AO497" s="186">
        <f>IF(AN497&lt;AM497,100000-AM497+AN497,AN497-AM497)</f>
        <v>0</v>
      </c>
      <c r="AP497" s="94" t="e">
        <f>IF(AP498=0,0,AP496/AP498)</f>
        <v>#REF!</v>
      </c>
      <c r="AQ497" s="95"/>
      <c r="AR497" s="96"/>
    </row>
    <row r="498" spans="1:44" s="82" customFormat="1" ht="12" customHeight="1" x14ac:dyDescent="0.2">
      <c r="A498" s="83"/>
      <c r="B498" s="84" t="s">
        <v>73</v>
      </c>
      <c r="C498" s="387"/>
      <c r="D498" s="85"/>
      <c r="E498" s="86"/>
      <c r="F498" s="87"/>
      <c r="G498" s="332"/>
      <c r="H498" s="361"/>
      <c r="I498" s="88"/>
      <c r="J498" s="88"/>
      <c r="K498" s="97"/>
      <c r="L498" s="97"/>
      <c r="M498" s="97"/>
      <c r="N498" s="97"/>
      <c r="O498" s="97"/>
      <c r="P498" s="97"/>
      <c r="Q498" s="97"/>
      <c r="R498" s="97"/>
      <c r="S498" s="97"/>
      <c r="T498" s="97"/>
      <c r="U498" s="97"/>
      <c r="V498" s="97"/>
      <c r="W498" s="97"/>
      <c r="X498" s="97"/>
      <c r="Y498" s="97"/>
      <c r="Z498" s="97"/>
      <c r="AA498" s="97"/>
      <c r="AB498" s="97"/>
      <c r="AC498" s="97"/>
      <c r="AD498" s="97"/>
      <c r="AE498" s="97"/>
      <c r="AF498" s="395"/>
      <c r="AG498" s="8" t="s">
        <v>464</v>
      </c>
      <c r="AH498" s="90"/>
      <c r="AI498" s="425"/>
      <c r="AJ498" s="425"/>
      <c r="AK498" s="411"/>
      <c r="AL498" s="98" t="s">
        <v>461</v>
      </c>
      <c r="AM498" s="98">
        <v>41668</v>
      </c>
      <c r="AN498" s="99">
        <v>42009</v>
      </c>
      <c r="AO498" s="100">
        <f>AN498-AM498</f>
        <v>341</v>
      </c>
      <c r="AP498" s="101" t="e">
        <f>durée_année*(YEAR(AN498)-YEAR(AM498))-INDEX(temps,DAY(AM498),MONTH(AM498))+INDEX(temps,DAY(AN498),MONTH(AN498))</f>
        <v>#REF!</v>
      </c>
      <c r="AQ498" s="95"/>
      <c r="AR498" s="96"/>
    </row>
    <row r="499" spans="1:44" s="82" customFormat="1" ht="12" customHeight="1" x14ac:dyDescent="0.2">
      <c r="A499" s="102"/>
      <c r="B499" s="103"/>
      <c r="C499" s="388"/>
      <c r="D499" s="104"/>
      <c r="E499" s="105"/>
      <c r="F499" s="106"/>
      <c r="G499" s="333"/>
      <c r="H499" s="362"/>
      <c r="I499" s="107"/>
      <c r="J499" s="107"/>
      <c r="K499" s="108"/>
      <c r="L499" s="108"/>
      <c r="M499" s="108"/>
      <c r="N499" s="108"/>
      <c r="O499" s="108"/>
      <c r="P499" s="108"/>
      <c r="Q499" s="108"/>
      <c r="R499" s="108"/>
      <c r="S499" s="108"/>
      <c r="T499" s="108"/>
      <c r="U499" s="108"/>
      <c r="V499" s="108"/>
      <c r="W499" s="108"/>
      <c r="X499" s="108"/>
      <c r="Y499" s="108"/>
      <c r="Z499" s="108"/>
      <c r="AA499" s="108"/>
      <c r="AB499" s="108"/>
      <c r="AC499" s="108"/>
      <c r="AD499" s="108"/>
      <c r="AE499" s="108"/>
      <c r="AF499" s="396"/>
      <c r="AG499" s="109" t="s">
        <v>426</v>
      </c>
      <c r="AH499" s="110"/>
      <c r="AI499" s="424"/>
      <c r="AJ499" s="424"/>
      <c r="AK499" s="411"/>
      <c r="AL499" s="111" t="s">
        <v>9</v>
      </c>
      <c r="AM499" s="111"/>
      <c r="AN499" s="112"/>
      <c r="AO499" s="113">
        <f>AN499-AM499</f>
        <v>0</v>
      </c>
      <c r="AP499" s="114"/>
      <c r="AQ499" s="95"/>
      <c r="AR499" s="96"/>
    </row>
    <row r="500" spans="1:44" s="82" customFormat="1" ht="12" customHeight="1" thickBot="1" x14ac:dyDescent="0.25">
      <c r="A500" s="115"/>
      <c r="B500" s="116"/>
      <c r="C500" s="389"/>
      <c r="D500" s="117"/>
      <c r="E500" s="118"/>
      <c r="F500" s="119"/>
      <c r="G500" s="334"/>
      <c r="H500" s="363"/>
      <c r="I500" s="120"/>
      <c r="J500" s="120"/>
      <c r="K500" s="121"/>
      <c r="L500" s="121"/>
      <c r="M500" s="121"/>
      <c r="N500" s="121"/>
      <c r="O500" s="121"/>
      <c r="P500" s="121"/>
      <c r="Q500" s="121"/>
      <c r="R500" s="121"/>
      <c r="S500" s="121"/>
      <c r="T500" s="121"/>
      <c r="U500" s="121"/>
      <c r="V500" s="121"/>
      <c r="W500" s="121"/>
      <c r="X500" s="121"/>
      <c r="Y500" s="121"/>
      <c r="Z500" s="121"/>
      <c r="AA500" s="121"/>
      <c r="AB500" s="121"/>
      <c r="AC500" s="121"/>
      <c r="AD500" s="121"/>
      <c r="AE500" s="121"/>
      <c r="AF500" s="397"/>
      <c r="AG500" s="122" t="s">
        <v>442</v>
      </c>
      <c r="AH500" s="123"/>
      <c r="AI500" s="426"/>
      <c r="AJ500" s="426"/>
      <c r="AK500" s="412"/>
      <c r="AL500" s="124"/>
      <c r="AM500" s="124"/>
      <c r="AN500" s="125"/>
      <c r="AO500" s="126">
        <f>AN500-AM500</f>
        <v>0</v>
      </c>
      <c r="AP500" s="3"/>
      <c r="AQ500" s="127"/>
      <c r="AR500" s="128"/>
    </row>
    <row r="501" spans="1:44" s="82" customFormat="1" ht="12" customHeight="1" x14ac:dyDescent="0.2">
      <c r="A501" s="131" t="s">
        <v>332</v>
      </c>
      <c r="B501" s="84" t="s">
        <v>179</v>
      </c>
      <c r="C501" s="390">
        <v>1645296653313</v>
      </c>
      <c r="D501" s="132">
        <v>886</v>
      </c>
      <c r="E501" s="133">
        <v>71</v>
      </c>
      <c r="F501" s="133">
        <v>22</v>
      </c>
      <c r="G501" s="335">
        <v>1</v>
      </c>
      <c r="H501" s="365"/>
      <c r="I501" s="383" t="e">
        <f>AP502</f>
        <v>#REF!</v>
      </c>
      <c r="J501" s="392">
        <f>SUMPRODUCT(PUISSANCE,K501:AE501)/1000</f>
        <v>4.5940000000000003</v>
      </c>
      <c r="K501" s="134">
        <v>0</v>
      </c>
      <c r="L501" s="134">
        <v>0</v>
      </c>
      <c r="M501" s="134">
        <v>0</v>
      </c>
      <c r="N501" s="134">
        <v>0</v>
      </c>
      <c r="O501" s="134">
        <v>0</v>
      </c>
      <c r="P501" s="134">
        <v>0</v>
      </c>
      <c r="Q501" s="134">
        <v>0</v>
      </c>
      <c r="R501" s="134">
        <v>0</v>
      </c>
      <c r="S501" s="134">
        <v>0</v>
      </c>
      <c r="T501" s="134"/>
      <c r="U501" s="134">
        <v>0</v>
      </c>
      <c r="V501" s="134">
        <v>0</v>
      </c>
      <c r="W501" s="134">
        <v>0</v>
      </c>
      <c r="X501" s="134">
        <v>1</v>
      </c>
      <c r="Y501" s="134">
        <v>0</v>
      </c>
      <c r="Z501" s="134">
        <v>16</v>
      </c>
      <c r="AA501" s="134">
        <v>0</v>
      </c>
      <c r="AB501" s="134">
        <v>0</v>
      </c>
      <c r="AC501" s="134">
        <v>0</v>
      </c>
      <c r="AD501" s="134">
        <v>0</v>
      </c>
      <c r="AE501" s="134">
        <v>0</v>
      </c>
      <c r="AF501" s="394"/>
      <c r="AG501" s="8" t="s">
        <v>462</v>
      </c>
      <c r="AH501" s="90"/>
      <c r="AI501" s="422"/>
      <c r="AJ501" s="422"/>
      <c r="AK501" s="410"/>
      <c r="AL501" s="76" t="s">
        <v>424</v>
      </c>
      <c r="AM501" s="76">
        <v>32004</v>
      </c>
      <c r="AN501" s="77">
        <v>34601</v>
      </c>
      <c r="AO501" s="78">
        <f>IF(AN501&lt;AM501,100000-AM501+AN501,AN501-AM501)</f>
        <v>2597</v>
      </c>
      <c r="AP501" s="79">
        <f>AO501+AO502</f>
        <v>2597</v>
      </c>
      <c r="AQ501" s="80">
        <f>F501/10*$AQ$4*DAYS360(AM504,AN504)/360</f>
        <v>0</v>
      </c>
      <c r="AR501" s="81" t="e">
        <f>F501/10*AP503*$AR$4</f>
        <v>#REF!</v>
      </c>
    </row>
    <row r="502" spans="1:44" s="82" customFormat="1" ht="12" customHeight="1" x14ac:dyDescent="0.2">
      <c r="A502" s="83"/>
      <c r="B502" s="84"/>
      <c r="C502" s="387"/>
      <c r="D502" s="85"/>
      <c r="E502" s="86"/>
      <c r="F502" s="87"/>
      <c r="G502" s="332"/>
      <c r="H502" s="361"/>
      <c r="I502" s="88"/>
      <c r="J502" s="88"/>
      <c r="K502" s="89"/>
      <c r="L502" s="89"/>
      <c r="M502" s="89"/>
      <c r="N502" s="89"/>
      <c r="O502" s="89"/>
      <c r="P502" s="89"/>
      <c r="Q502" s="89"/>
      <c r="R502" s="89"/>
      <c r="S502" s="89"/>
      <c r="T502" s="89"/>
      <c r="U502" s="89"/>
      <c r="V502" s="89"/>
      <c r="W502" s="89"/>
      <c r="X502" s="89"/>
      <c r="Y502" s="89"/>
      <c r="Z502" s="89"/>
      <c r="AA502" s="89"/>
      <c r="AB502" s="89"/>
      <c r="AC502" s="89"/>
      <c r="AD502" s="89"/>
      <c r="AE502" s="89"/>
      <c r="AF502" s="394"/>
      <c r="AG502" s="8" t="s">
        <v>463</v>
      </c>
      <c r="AH502" s="90"/>
      <c r="AI502" s="422"/>
      <c r="AJ502" s="422"/>
      <c r="AK502" s="411"/>
      <c r="AL502" s="91" t="s">
        <v>425</v>
      </c>
      <c r="AM502" s="91"/>
      <c r="AN502" s="92"/>
      <c r="AO502" s="186">
        <f>IF(AN502&lt;AM502,100000-AM502+AN502,AN502-AM502)</f>
        <v>0</v>
      </c>
      <c r="AP502" s="94" t="e">
        <f>IF(AP503=0,0,AP501/AP503)</f>
        <v>#REF!</v>
      </c>
      <c r="AQ502" s="95"/>
      <c r="AR502" s="96"/>
    </row>
    <row r="503" spans="1:44" s="82" customFormat="1" ht="12" customHeight="1" x14ac:dyDescent="0.2">
      <c r="A503" s="83"/>
      <c r="B503" s="84" t="s">
        <v>72</v>
      </c>
      <c r="C503" s="387"/>
      <c r="D503" s="85"/>
      <c r="E503" s="86"/>
      <c r="F503" s="87"/>
      <c r="G503" s="332"/>
      <c r="H503" s="361"/>
      <c r="I503" s="88"/>
      <c r="J503" s="88"/>
      <c r="K503" s="97"/>
      <c r="L503" s="97"/>
      <c r="M503" s="97"/>
      <c r="N503" s="97"/>
      <c r="O503" s="97"/>
      <c r="P503" s="97"/>
      <c r="Q503" s="97"/>
      <c r="R503" s="97"/>
      <c r="S503" s="97"/>
      <c r="T503" s="97"/>
      <c r="U503" s="97"/>
      <c r="V503" s="97"/>
      <c r="W503" s="97"/>
      <c r="X503" s="97"/>
      <c r="Y503" s="97"/>
      <c r="Z503" s="97"/>
      <c r="AA503" s="97"/>
      <c r="AB503" s="97"/>
      <c r="AC503" s="97"/>
      <c r="AD503" s="97"/>
      <c r="AE503" s="97"/>
      <c r="AF503" s="395"/>
      <c r="AG503" s="8" t="s">
        <v>464</v>
      </c>
      <c r="AH503" s="90"/>
      <c r="AI503" s="425"/>
      <c r="AJ503" s="425"/>
      <c r="AK503" s="411"/>
      <c r="AL503" s="98" t="s">
        <v>461</v>
      </c>
      <c r="AM503" s="98">
        <v>41647</v>
      </c>
      <c r="AN503" s="99">
        <v>41960</v>
      </c>
      <c r="AO503" s="100">
        <f>AN503-AM503</f>
        <v>313</v>
      </c>
      <c r="AP503" s="101" t="e">
        <f>durée_année*(YEAR(AN503)-YEAR(AM503))-INDEX(temps,DAY(AM503),MONTH(AM503))+INDEX(temps,DAY(AN503),MONTH(AN503))</f>
        <v>#REF!</v>
      </c>
      <c r="AQ503" s="95"/>
      <c r="AR503" s="96"/>
    </row>
    <row r="504" spans="1:44" s="82" customFormat="1" ht="12" customHeight="1" x14ac:dyDescent="0.2">
      <c r="A504" s="102"/>
      <c r="B504" s="103"/>
      <c r="C504" s="388"/>
      <c r="D504" s="104"/>
      <c r="E504" s="105"/>
      <c r="F504" s="106"/>
      <c r="G504" s="333"/>
      <c r="H504" s="362"/>
      <c r="I504" s="107"/>
      <c r="J504" s="107"/>
      <c r="K504" s="108"/>
      <c r="L504" s="108"/>
      <c r="M504" s="108"/>
      <c r="N504" s="108"/>
      <c r="O504" s="108"/>
      <c r="P504" s="108"/>
      <c r="Q504" s="108"/>
      <c r="R504" s="108"/>
      <c r="S504" s="108"/>
      <c r="T504" s="108"/>
      <c r="U504" s="108"/>
      <c r="V504" s="108"/>
      <c r="W504" s="108"/>
      <c r="X504" s="108"/>
      <c r="Y504" s="108"/>
      <c r="Z504" s="108"/>
      <c r="AA504" s="108"/>
      <c r="AB504" s="108"/>
      <c r="AC504" s="108"/>
      <c r="AD504" s="108"/>
      <c r="AE504" s="108"/>
      <c r="AF504" s="396"/>
      <c r="AG504" s="109" t="s">
        <v>426</v>
      </c>
      <c r="AH504" s="110"/>
      <c r="AI504" s="424"/>
      <c r="AJ504" s="424"/>
      <c r="AK504" s="411"/>
      <c r="AL504" s="111" t="s">
        <v>9</v>
      </c>
      <c r="AM504" s="111"/>
      <c r="AN504" s="112"/>
      <c r="AO504" s="113">
        <f>AN504-AM504</f>
        <v>0</v>
      </c>
      <c r="AP504" s="114"/>
      <c r="AQ504" s="95"/>
      <c r="AR504" s="96"/>
    </row>
    <row r="505" spans="1:44" s="82" customFormat="1" ht="12" customHeight="1" thickBot="1" x14ac:dyDescent="0.25">
      <c r="A505" s="115"/>
      <c r="B505" s="116"/>
      <c r="C505" s="389"/>
      <c r="D505" s="117"/>
      <c r="E505" s="118"/>
      <c r="F505" s="119"/>
      <c r="G505" s="334"/>
      <c r="H505" s="363"/>
      <c r="I505" s="120"/>
      <c r="J505" s="120"/>
      <c r="K505" s="121"/>
      <c r="L505" s="121"/>
      <c r="M505" s="121"/>
      <c r="N505" s="121"/>
      <c r="O505" s="121"/>
      <c r="P505" s="121"/>
      <c r="Q505" s="121"/>
      <c r="R505" s="121"/>
      <c r="S505" s="121"/>
      <c r="T505" s="121"/>
      <c r="U505" s="121"/>
      <c r="V505" s="121"/>
      <c r="W505" s="121"/>
      <c r="X505" s="121"/>
      <c r="Y505" s="121"/>
      <c r="Z505" s="121"/>
      <c r="AA505" s="121"/>
      <c r="AB505" s="121"/>
      <c r="AC505" s="121"/>
      <c r="AD505" s="121"/>
      <c r="AE505" s="121"/>
      <c r="AF505" s="397"/>
      <c r="AG505" s="122" t="s">
        <v>442</v>
      </c>
      <c r="AH505" s="123"/>
      <c r="AI505" s="426"/>
      <c r="AJ505" s="426"/>
      <c r="AK505" s="412"/>
      <c r="AL505" s="124"/>
      <c r="AM505" s="124"/>
      <c r="AN505" s="125"/>
      <c r="AO505" s="126">
        <f>AN505-AM505</f>
        <v>0</v>
      </c>
      <c r="AP505" s="3"/>
      <c r="AQ505" s="127"/>
      <c r="AR505" s="128"/>
    </row>
    <row r="506" spans="1:44" s="82" customFormat="1" ht="12" customHeight="1" x14ac:dyDescent="0.2">
      <c r="A506" s="131" t="s">
        <v>369</v>
      </c>
      <c r="B506" s="84" t="s">
        <v>233</v>
      </c>
      <c r="C506" s="390">
        <v>1604920373631</v>
      </c>
      <c r="D506" s="132">
        <v>886</v>
      </c>
      <c r="E506" s="133">
        <v>71</v>
      </c>
      <c r="F506" s="133">
        <v>19</v>
      </c>
      <c r="G506" s="335">
        <v>1</v>
      </c>
      <c r="H506" s="365"/>
      <c r="I506" s="383" t="e">
        <f>AP507</f>
        <v>#REF!</v>
      </c>
      <c r="J506" s="392">
        <f>SUMPRODUCT(PUISSANCE,K506:AE506)/1000</f>
        <v>2.052</v>
      </c>
      <c r="K506" s="134">
        <v>0</v>
      </c>
      <c r="L506" s="134">
        <v>0</v>
      </c>
      <c r="M506" s="134">
        <v>0</v>
      </c>
      <c r="N506" s="134">
        <v>0</v>
      </c>
      <c r="O506" s="134">
        <v>0</v>
      </c>
      <c r="P506" s="134">
        <v>0</v>
      </c>
      <c r="Q506" s="134">
        <v>0</v>
      </c>
      <c r="R506" s="134">
        <v>0</v>
      </c>
      <c r="S506" s="134">
        <v>0</v>
      </c>
      <c r="T506" s="134"/>
      <c r="U506" s="134">
        <v>0</v>
      </c>
      <c r="V506" s="134">
        <v>0</v>
      </c>
      <c r="W506" s="134">
        <v>0</v>
      </c>
      <c r="X506" s="134">
        <v>18</v>
      </c>
      <c r="Y506" s="134">
        <v>0</v>
      </c>
      <c r="Z506" s="134">
        <v>0</v>
      </c>
      <c r="AA506" s="134">
        <v>0</v>
      </c>
      <c r="AB506" s="134">
        <v>0</v>
      </c>
      <c r="AC506" s="134">
        <v>0</v>
      </c>
      <c r="AD506" s="134">
        <v>0</v>
      </c>
      <c r="AE506" s="134">
        <v>0</v>
      </c>
      <c r="AF506" s="394"/>
      <c r="AG506" s="8" t="s">
        <v>462</v>
      </c>
      <c r="AH506" s="90"/>
      <c r="AI506" s="422"/>
      <c r="AJ506" s="422"/>
      <c r="AK506" s="410"/>
      <c r="AL506" s="76" t="s">
        <v>424</v>
      </c>
      <c r="AM506" s="76">
        <v>18973</v>
      </c>
      <c r="AN506" s="77">
        <v>31036</v>
      </c>
      <c r="AO506" s="78">
        <f>IF(AN506&lt;AM506,100000-AM506+AN506,AN506-AM506)</f>
        <v>12063</v>
      </c>
      <c r="AP506" s="79">
        <f>AO506+AO507</f>
        <v>12063</v>
      </c>
      <c r="AQ506" s="80">
        <f>F506/10*$AQ$4*DAYS360(AM509,AN509)/360</f>
        <v>0</v>
      </c>
      <c r="AR506" s="81" t="e">
        <f>F506/10*AP508*$AR$4</f>
        <v>#REF!</v>
      </c>
    </row>
    <row r="507" spans="1:44" s="82" customFormat="1" ht="12" customHeight="1" x14ac:dyDescent="0.2">
      <c r="A507" s="83"/>
      <c r="B507" s="84" t="s">
        <v>113</v>
      </c>
      <c r="C507" s="387"/>
      <c r="D507" s="85"/>
      <c r="E507" s="86"/>
      <c r="F507" s="87"/>
      <c r="G507" s="332"/>
      <c r="H507" s="361"/>
      <c r="I507" s="88"/>
      <c r="J507" s="88"/>
      <c r="K507" s="89"/>
      <c r="L507" s="89"/>
      <c r="M507" s="89"/>
      <c r="N507" s="89"/>
      <c r="O507" s="89"/>
      <c r="P507" s="89"/>
      <c r="Q507" s="89"/>
      <c r="R507" s="89"/>
      <c r="S507" s="89"/>
      <c r="T507" s="89"/>
      <c r="U507" s="89"/>
      <c r="V507" s="89"/>
      <c r="W507" s="89"/>
      <c r="X507" s="89"/>
      <c r="Y507" s="89"/>
      <c r="Z507" s="89"/>
      <c r="AA507" s="89"/>
      <c r="AB507" s="89"/>
      <c r="AC507" s="89"/>
      <c r="AD507" s="89"/>
      <c r="AE507" s="89"/>
      <c r="AF507" s="394"/>
      <c r="AG507" s="8" t="s">
        <v>463</v>
      </c>
      <c r="AH507" s="90"/>
      <c r="AI507" s="422"/>
      <c r="AJ507" s="422"/>
      <c r="AK507" s="411"/>
      <c r="AL507" s="91" t="s">
        <v>425</v>
      </c>
      <c r="AM507" s="91"/>
      <c r="AN507" s="92"/>
      <c r="AO507" s="186">
        <f>IF(AN507&lt;AM507,100000-AM507+AN507,AN507-AM507)</f>
        <v>0</v>
      </c>
      <c r="AP507" s="94" t="e">
        <f>IF(AP508=0,0,AP506/AP508)</f>
        <v>#REF!</v>
      </c>
      <c r="AQ507" s="95"/>
      <c r="AR507" s="96"/>
    </row>
    <row r="508" spans="1:44" s="82" customFormat="1" ht="12" customHeight="1" x14ac:dyDescent="0.2">
      <c r="A508" s="83"/>
      <c r="B508" s="84" t="s">
        <v>113</v>
      </c>
      <c r="C508" s="387"/>
      <c r="D508" s="85"/>
      <c r="E508" s="86"/>
      <c r="F508" s="87"/>
      <c r="G508" s="332"/>
      <c r="H508" s="361"/>
      <c r="I508" s="88"/>
      <c r="J508" s="88"/>
      <c r="K508" s="97"/>
      <c r="L508" s="97"/>
      <c r="M508" s="97"/>
      <c r="N508" s="97"/>
      <c r="O508" s="97"/>
      <c r="P508" s="97"/>
      <c r="Q508" s="97"/>
      <c r="R508" s="97"/>
      <c r="S508" s="97"/>
      <c r="T508" s="97"/>
      <c r="U508" s="97"/>
      <c r="V508" s="97"/>
      <c r="W508" s="97"/>
      <c r="X508" s="97"/>
      <c r="Y508" s="97"/>
      <c r="Z508" s="97"/>
      <c r="AA508" s="97"/>
      <c r="AB508" s="97"/>
      <c r="AC508" s="97"/>
      <c r="AD508" s="97"/>
      <c r="AE508" s="97"/>
      <c r="AF508" s="395"/>
      <c r="AG508" s="8" t="s">
        <v>464</v>
      </c>
      <c r="AH508" s="90"/>
      <c r="AI508" s="425"/>
      <c r="AJ508" s="425"/>
      <c r="AK508" s="411"/>
      <c r="AL508" s="98" t="s">
        <v>461</v>
      </c>
      <c r="AM508" s="98">
        <v>41669</v>
      </c>
      <c r="AN508" s="99">
        <v>42011</v>
      </c>
      <c r="AO508" s="100">
        <f>AN508-AM508</f>
        <v>342</v>
      </c>
      <c r="AP508" s="101" t="e">
        <f>durée_année*(YEAR(AN508)-YEAR(AM508))-INDEX(temps,DAY(AM508),MONTH(AM508))+INDEX(temps,DAY(AN508),MONTH(AN508))</f>
        <v>#REF!</v>
      </c>
      <c r="AQ508" s="95"/>
      <c r="AR508" s="96"/>
    </row>
    <row r="509" spans="1:44" s="82" customFormat="1" ht="12" customHeight="1" x14ac:dyDescent="0.2">
      <c r="A509" s="102"/>
      <c r="B509" s="103"/>
      <c r="C509" s="388"/>
      <c r="D509" s="104"/>
      <c r="E509" s="105"/>
      <c r="F509" s="106"/>
      <c r="G509" s="333"/>
      <c r="H509" s="362"/>
      <c r="I509" s="107"/>
      <c r="J509" s="107"/>
      <c r="K509" s="108"/>
      <c r="L509" s="108"/>
      <c r="M509" s="108"/>
      <c r="N509" s="108"/>
      <c r="O509" s="108"/>
      <c r="P509" s="108"/>
      <c r="Q509" s="108"/>
      <c r="R509" s="108"/>
      <c r="S509" s="108"/>
      <c r="T509" s="108"/>
      <c r="U509" s="108"/>
      <c r="V509" s="108"/>
      <c r="W509" s="108"/>
      <c r="X509" s="108"/>
      <c r="Y509" s="108"/>
      <c r="Z509" s="108"/>
      <c r="AA509" s="108"/>
      <c r="AB509" s="108"/>
      <c r="AC509" s="108"/>
      <c r="AD509" s="108"/>
      <c r="AE509" s="108"/>
      <c r="AF509" s="396"/>
      <c r="AG509" s="109" t="s">
        <v>426</v>
      </c>
      <c r="AH509" s="110"/>
      <c r="AI509" s="424"/>
      <c r="AJ509" s="424"/>
      <c r="AK509" s="411"/>
      <c r="AL509" s="111" t="s">
        <v>9</v>
      </c>
      <c r="AM509" s="111"/>
      <c r="AN509" s="112"/>
      <c r="AO509" s="113">
        <f>AN509-AM509</f>
        <v>0</v>
      </c>
      <c r="AP509" s="114"/>
      <c r="AQ509" s="95"/>
      <c r="AR509" s="96"/>
    </row>
    <row r="510" spans="1:44" s="82" customFormat="1" ht="12" customHeight="1" thickBot="1" x14ac:dyDescent="0.25">
      <c r="A510" s="115"/>
      <c r="B510" s="116"/>
      <c r="C510" s="389"/>
      <c r="D510" s="117"/>
      <c r="E510" s="118"/>
      <c r="F510" s="119"/>
      <c r="G510" s="334"/>
      <c r="H510" s="363"/>
      <c r="I510" s="120"/>
      <c r="J510" s="120"/>
      <c r="K510" s="121"/>
      <c r="L510" s="121"/>
      <c r="M510" s="121"/>
      <c r="N510" s="121"/>
      <c r="O510" s="121"/>
      <c r="P510" s="121"/>
      <c r="Q510" s="121"/>
      <c r="R510" s="121"/>
      <c r="S510" s="121"/>
      <c r="T510" s="121"/>
      <c r="U510" s="121"/>
      <c r="V510" s="121"/>
      <c r="W510" s="121"/>
      <c r="X510" s="121"/>
      <c r="Y510" s="121"/>
      <c r="Z510" s="121"/>
      <c r="AA510" s="121"/>
      <c r="AB510" s="121"/>
      <c r="AC510" s="121"/>
      <c r="AD510" s="121"/>
      <c r="AE510" s="121"/>
      <c r="AF510" s="397"/>
      <c r="AG510" s="122" t="s">
        <v>442</v>
      </c>
      <c r="AH510" s="123"/>
      <c r="AI510" s="426"/>
      <c r="AJ510" s="426"/>
      <c r="AK510" s="412"/>
      <c r="AL510" s="124"/>
      <c r="AM510" s="124"/>
      <c r="AN510" s="125"/>
      <c r="AO510" s="126">
        <f>AN510-AM510</f>
        <v>0</v>
      </c>
      <c r="AP510" s="3"/>
      <c r="AQ510" s="127"/>
      <c r="AR510" s="128"/>
    </row>
    <row r="511" spans="1:44" s="82" customFormat="1" ht="12" customHeight="1" x14ac:dyDescent="0.2">
      <c r="A511" s="131" t="s">
        <v>324</v>
      </c>
      <c r="B511" s="84" t="s">
        <v>303</v>
      </c>
      <c r="C511" s="390">
        <v>1697250311527</v>
      </c>
      <c r="D511" s="132">
        <v>886</v>
      </c>
      <c r="E511" s="133">
        <v>94</v>
      </c>
      <c r="F511" s="133">
        <v>26</v>
      </c>
      <c r="G511" s="335">
        <v>1</v>
      </c>
      <c r="H511" s="365"/>
      <c r="I511" s="383" t="e">
        <f>AP512</f>
        <v>#REF!</v>
      </c>
      <c r="J511" s="392">
        <f>SUMPRODUCT(PUISSANCE,K511:AE511)/1000</f>
        <v>1.5960000000000001</v>
      </c>
      <c r="K511" s="134">
        <v>0</v>
      </c>
      <c r="L511" s="134">
        <v>0</v>
      </c>
      <c r="M511" s="134">
        <v>0</v>
      </c>
      <c r="N511" s="134">
        <v>0</v>
      </c>
      <c r="O511" s="134">
        <v>0</v>
      </c>
      <c r="P511" s="134">
        <v>0</v>
      </c>
      <c r="Q511" s="134">
        <v>0</v>
      </c>
      <c r="R511" s="134">
        <v>0</v>
      </c>
      <c r="S511" s="134">
        <v>0</v>
      </c>
      <c r="T511" s="134"/>
      <c r="U511" s="134">
        <v>0</v>
      </c>
      <c r="V511" s="134">
        <v>0</v>
      </c>
      <c r="W511" s="134">
        <v>0</v>
      </c>
      <c r="X511" s="134">
        <v>14</v>
      </c>
      <c r="Y511" s="134">
        <v>0</v>
      </c>
      <c r="Z511" s="134">
        <v>0</v>
      </c>
      <c r="AA511" s="134">
        <v>0</v>
      </c>
      <c r="AB511" s="134">
        <v>0</v>
      </c>
      <c r="AC511" s="134">
        <v>0</v>
      </c>
      <c r="AD511" s="134">
        <v>0</v>
      </c>
      <c r="AE511" s="134">
        <v>0</v>
      </c>
      <c r="AF511" s="394"/>
      <c r="AG511" s="8" t="s">
        <v>462</v>
      </c>
      <c r="AH511" s="90"/>
      <c r="AI511" s="422"/>
      <c r="AJ511" s="422"/>
      <c r="AK511" s="410"/>
      <c r="AL511" s="76" t="s">
        <v>424</v>
      </c>
      <c r="AM511" s="76">
        <v>9782</v>
      </c>
      <c r="AN511" s="77">
        <v>16423</v>
      </c>
      <c r="AO511" s="78">
        <f>IF(AN511&lt;AM511,100000-AM511+AN511,AN511-AM511)</f>
        <v>6641</v>
      </c>
      <c r="AP511" s="79">
        <f>AO511+AO512</f>
        <v>6641</v>
      </c>
      <c r="AQ511" s="80">
        <f>F511/10*$AQ$4*DAYS360(AM514,AN514)/360</f>
        <v>0</v>
      </c>
      <c r="AR511" s="81" t="e">
        <f>F511/10*AP513*$AR$4</f>
        <v>#REF!</v>
      </c>
    </row>
    <row r="512" spans="1:44" s="82" customFormat="1" ht="12" customHeight="1" x14ac:dyDescent="0.2">
      <c r="A512" s="83"/>
      <c r="B512" s="84" t="s">
        <v>61</v>
      </c>
      <c r="C512" s="387"/>
      <c r="D512" s="85"/>
      <c r="E512" s="86"/>
      <c r="F512" s="87"/>
      <c r="G512" s="332"/>
      <c r="H512" s="361"/>
      <c r="I512" s="88"/>
      <c r="J512" s="88"/>
      <c r="K512" s="89"/>
      <c r="L512" s="89"/>
      <c r="M512" s="89"/>
      <c r="N512" s="89"/>
      <c r="O512" s="89"/>
      <c r="P512" s="89"/>
      <c r="Q512" s="89"/>
      <c r="R512" s="89"/>
      <c r="S512" s="89"/>
      <c r="T512" s="89"/>
      <c r="U512" s="89"/>
      <c r="V512" s="89"/>
      <c r="W512" s="89"/>
      <c r="X512" s="89"/>
      <c r="Y512" s="89"/>
      <c r="Z512" s="89"/>
      <c r="AA512" s="89"/>
      <c r="AB512" s="89"/>
      <c r="AC512" s="89"/>
      <c r="AD512" s="89"/>
      <c r="AE512" s="89"/>
      <c r="AF512" s="394"/>
      <c r="AG512" s="8" t="s">
        <v>463</v>
      </c>
      <c r="AH512" s="90"/>
      <c r="AI512" s="422"/>
      <c r="AJ512" s="422"/>
      <c r="AK512" s="411"/>
      <c r="AL512" s="91" t="s">
        <v>425</v>
      </c>
      <c r="AM512" s="91"/>
      <c r="AN512" s="92"/>
      <c r="AO512" s="186">
        <f>IF(AN512&lt;AM512,100000-AM512+AN512,AN512-AM512)</f>
        <v>0</v>
      </c>
      <c r="AP512" s="94" t="e">
        <f>IF(AP513=0,0,AP511/AP513)</f>
        <v>#REF!</v>
      </c>
      <c r="AQ512" s="95"/>
      <c r="AR512" s="96"/>
    </row>
    <row r="513" spans="1:44" s="82" customFormat="1" ht="12" customHeight="1" x14ac:dyDescent="0.2">
      <c r="A513" s="83"/>
      <c r="B513" s="84"/>
      <c r="C513" s="387"/>
      <c r="D513" s="85"/>
      <c r="E513" s="86"/>
      <c r="F513" s="87"/>
      <c r="G513" s="332"/>
      <c r="H513" s="361"/>
      <c r="I513" s="88"/>
      <c r="J513" s="88"/>
      <c r="K513" s="97"/>
      <c r="L513" s="97"/>
      <c r="M513" s="97"/>
      <c r="N513" s="97"/>
      <c r="O513" s="97"/>
      <c r="P513" s="97"/>
      <c r="Q513" s="97"/>
      <c r="R513" s="97"/>
      <c r="S513" s="97"/>
      <c r="T513" s="97"/>
      <c r="U513" s="97"/>
      <c r="V513" s="97"/>
      <c r="W513" s="97"/>
      <c r="X513" s="97"/>
      <c r="Y513" s="97"/>
      <c r="Z513" s="97"/>
      <c r="AA513" s="97"/>
      <c r="AB513" s="97"/>
      <c r="AC513" s="97"/>
      <c r="AD513" s="97"/>
      <c r="AE513" s="97"/>
      <c r="AF513" s="395"/>
      <c r="AG513" s="8" t="s">
        <v>464</v>
      </c>
      <c r="AH513" s="90"/>
      <c r="AI513" s="425"/>
      <c r="AJ513" s="425"/>
      <c r="AK513" s="411"/>
      <c r="AL513" s="98" t="s">
        <v>461</v>
      </c>
      <c r="AM513" s="98">
        <v>41648</v>
      </c>
      <c r="AN513" s="99">
        <v>42011</v>
      </c>
      <c r="AO513" s="100">
        <f>AN513-AM513</f>
        <v>363</v>
      </c>
      <c r="AP513" s="101" t="e">
        <f>durée_année*(YEAR(AN513)-YEAR(AM513))-INDEX(temps,DAY(AM513),MONTH(AM513))+INDEX(temps,DAY(AN513),MONTH(AN513))</f>
        <v>#REF!</v>
      </c>
      <c r="AQ513" s="95"/>
      <c r="AR513" s="96"/>
    </row>
    <row r="514" spans="1:44" s="82" customFormat="1" ht="12" customHeight="1" x14ac:dyDescent="0.2">
      <c r="A514" s="102"/>
      <c r="B514" s="103"/>
      <c r="C514" s="388"/>
      <c r="D514" s="104"/>
      <c r="E514" s="105"/>
      <c r="F514" s="106"/>
      <c r="G514" s="333"/>
      <c r="H514" s="362"/>
      <c r="I514" s="107"/>
      <c r="J514" s="107"/>
      <c r="K514" s="108"/>
      <c r="L514" s="108"/>
      <c r="M514" s="108"/>
      <c r="N514" s="108"/>
      <c r="O514" s="108"/>
      <c r="P514" s="108"/>
      <c r="Q514" s="108"/>
      <c r="R514" s="108"/>
      <c r="S514" s="108"/>
      <c r="T514" s="108"/>
      <c r="U514" s="108"/>
      <c r="V514" s="108"/>
      <c r="W514" s="108"/>
      <c r="X514" s="108"/>
      <c r="Y514" s="108"/>
      <c r="Z514" s="108"/>
      <c r="AA514" s="108"/>
      <c r="AB514" s="108"/>
      <c r="AC514" s="108"/>
      <c r="AD514" s="108"/>
      <c r="AE514" s="108"/>
      <c r="AF514" s="396"/>
      <c r="AG514" s="109" t="s">
        <v>426</v>
      </c>
      <c r="AH514" s="110"/>
      <c r="AI514" s="424"/>
      <c r="AJ514" s="424"/>
      <c r="AK514" s="411"/>
      <c r="AL514" s="111" t="s">
        <v>9</v>
      </c>
      <c r="AM514" s="111"/>
      <c r="AN514" s="112"/>
      <c r="AO514" s="113">
        <f>AN514-AM514</f>
        <v>0</v>
      </c>
      <c r="AP514" s="114"/>
      <c r="AQ514" s="95"/>
      <c r="AR514" s="96"/>
    </row>
    <row r="515" spans="1:44" s="82" customFormat="1" ht="12" customHeight="1" thickBot="1" x14ac:dyDescent="0.25">
      <c r="A515" s="115"/>
      <c r="B515" s="116"/>
      <c r="C515" s="389"/>
      <c r="D515" s="117"/>
      <c r="E515" s="118"/>
      <c r="F515" s="119"/>
      <c r="G515" s="334"/>
      <c r="H515" s="363"/>
      <c r="I515" s="120"/>
      <c r="J515" s="120"/>
      <c r="K515" s="121"/>
      <c r="L515" s="121"/>
      <c r="M515" s="121"/>
      <c r="N515" s="121"/>
      <c r="O515" s="121"/>
      <c r="P515" s="121"/>
      <c r="Q515" s="121"/>
      <c r="R515" s="121"/>
      <c r="S515" s="121"/>
      <c r="T515" s="121"/>
      <c r="U515" s="121"/>
      <c r="V515" s="121"/>
      <c r="W515" s="121"/>
      <c r="X515" s="121"/>
      <c r="Y515" s="121"/>
      <c r="Z515" s="121"/>
      <c r="AA515" s="121"/>
      <c r="AB515" s="121"/>
      <c r="AC515" s="121"/>
      <c r="AD515" s="121"/>
      <c r="AE515" s="121"/>
      <c r="AF515" s="397"/>
      <c r="AG515" s="122" t="s">
        <v>442</v>
      </c>
      <c r="AH515" s="123"/>
      <c r="AI515" s="426"/>
      <c r="AJ515" s="426"/>
      <c r="AK515" s="412"/>
      <c r="AL515" s="124"/>
      <c r="AM515" s="124"/>
      <c r="AN515" s="125"/>
      <c r="AO515" s="126">
        <f>AN515-AM515</f>
        <v>0</v>
      </c>
      <c r="AP515" s="3"/>
      <c r="AQ515" s="127"/>
      <c r="AR515" s="128"/>
    </row>
    <row r="516" spans="1:44" s="82" customFormat="1" ht="12" customHeight="1" x14ac:dyDescent="0.2">
      <c r="A516" s="131" t="s">
        <v>368</v>
      </c>
      <c r="B516" s="84" t="s">
        <v>273</v>
      </c>
      <c r="C516" s="390">
        <v>1629088196348</v>
      </c>
      <c r="D516" s="132">
        <v>899</v>
      </c>
      <c r="E516" s="133">
        <v>94</v>
      </c>
      <c r="F516" s="133">
        <v>120</v>
      </c>
      <c r="G516" s="335">
        <v>1</v>
      </c>
      <c r="H516" s="365"/>
      <c r="I516" s="383" t="e">
        <f>AP517</f>
        <v>#REF!</v>
      </c>
      <c r="J516" s="392">
        <f>SUMPRODUCT(PUISSANCE,K516:AE516)/1000</f>
        <v>7.99</v>
      </c>
      <c r="K516" s="134">
        <v>8</v>
      </c>
      <c r="L516" s="134"/>
      <c r="M516" s="134"/>
      <c r="N516" s="134"/>
      <c r="O516" s="134"/>
      <c r="P516" s="134"/>
      <c r="Q516" s="134"/>
      <c r="R516" s="134">
        <v>25</v>
      </c>
      <c r="S516" s="134"/>
      <c r="T516" s="134"/>
      <c r="U516" s="134"/>
      <c r="V516" s="134"/>
      <c r="W516" s="134"/>
      <c r="X516" s="134">
        <v>20</v>
      </c>
      <c r="Y516" s="134">
        <v>2</v>
      </c>
      <c r="Z516" s="134"/>
      <c r="AA516" s="134"/>
      <c r="AB516" s="134"/>
      <c r="AC516" s="134"/>
      <c r="AD516" s="134"/>
      <c r="AE516" s="134"/>
      <c r="AF516" s="394"/>
      <c r="AG516" s="8" t="s">
        <v>462</v>
      </c>
      <c r="AH516" s="90"/>
      <c r="AI516" s="422"/>
      <c r="AJ516" s="422"/>
      <c r="AK516" s="410"/>
      <c r="AL516" s="76" t="s">
        <v>424</v>
      </c>
      <c r="AM516" s="76">
        <v>525</v>
      </c>
      <c r="AN516" s="77">
        <v>9709</v>
      </c>
      <c r="AO516" s="78">
        <f>IF(AN516&lt;AM516,100000-AM516+AN516,AN516-AM516)</f>
        <v>9184</v>
      </c>
      <c r="AP516" s="79">
        <f>AO516+AO517</f>
        <v>9184</v>
      </c>
      <c r="AQ516" s="80">
        <f>F516/10*$AQ$4*DAYS360(AM519,AN519)/360</f>
        <v>0</v>
      </c>
      <c r="AR516" s="81" t="e">
        <f>F516/10*AP518*$AR$4</f>
        <v>#REF!</v>
      </c>
    </row>
    <row r="517" spans="1:44" s="82" customFormat="1" ht="12" customHeight="1" x14ac:dyDescent="0.2">
      <c r="A517" s="83"/>
      <c r="B517" s="84" t="s">
        <v>451</v>
      </c>
      <c r="C517" s="387"/>
      <c r="D517" s="85"/>
      <c r="E517" s="86"/>
      <c r="F517" s="87"/>
      <c r="G517" s="332"/>
      <c r="H517" s="361"/>
      <c r="I517" s="88"/>
      <c r="J517" s="88"/>
      <c r="K517" s="89"/>
      <c r="L517" s="89"/>
      <c r="M517" s="89"/>
      <c r="N517" s="89"/>
      <c r="O517" s="89"/>
      <c r="P517" s="89"/>
      <c r="Q517" s="89"/>
      <c r="R517" s="89"/>
      <c r="S517" s="89"/>
      <c r="T517" s="89"/>
      <c r="U517" s="89"/>
      <c r="V517" s="89"/>
      <c r="W517" s="89"/>
      <c r="X517" s="89"/>
      <c r="Y517" s="89"/>
      <c r="Z517" s="89"/>
      <c r="AA517" s="89"/>
      <c r="AB517" s="89"/>
      <c r="AC517" s="89"/>
      <c r="AD517" s="89"/>
      <c r="AE517" s="89"/>
      <c r="AF517" s="394"/>
      <c r="AG517" s="8" t="s">
        <v>463</v>
      </c>
      <c r="AH517" s="90"/>
      <c r="AI517" s="422"/>
      <c r="AJ517" s="422"/>
      <c r="AK517" s="411"/>
      <c r="AL517" s="91" t="s">
        <v>425</v>
      </c>
      <c r="AM517" s="91"/>
      <c r="AN517" s="92"/>
      <c r="AO517" s="186">
        <f>IF(AN517&lt;AM517,100000-AM517+AN517,AN517-AM517)</f>
        <v>0</v>
      </c>
      <c r="AP517" s="94" t="e">
        <f>IF(AP518=0,0,AP516/AP518)</f>
        <v>#REF!</v>
      </c>
      <c r="AQ517" s="95"/>
      <c r="AR517" s="96"/>
    </row>
    <row r="518" spans="1:44" s="82" customFormat="1" ht="12" customHeight="1" x14ac:dyDescent="0.2">
      <c r="A518" s="83"/>
      <c r="B518" s="84" t="s">
        <v>112</v>
      </c>
      <c r="C518" s="387"/>
      <c r="D518" s="85"/>
      <c r="E518" s="86"/>
      <c r="F518" s="87"/>
      <c r="G518" s="332"/>
      <c r="H518" s="361"/>
      <c r="I518" s="88"/>
      <c r="J518" s="88"/>
      <c r="K518" s="97"/>
      <c r="L518" s="97"/>
      <c r="M518" s="97"/>
      <c r="N518" s="97"/>
      <c r="O518" s="97"/>
      <c r="P518" s="97"/>
      <c r="Q518" s="97"/>
      <c r="R518" s="97"/>
      <c r="S518" s="97"/>
      <c r="T518" s="97"/>
      <c r="U518" s="97"/>
      <c r="V518" s="97"/>
      <c r="W518" s="97"/>
      <c r="X518" s="97"/>
      <c r="Y518" s="97"/>
      <c r="Z518" s="97"/>
      <c r="AA518" s="97"/>
      <c r="AB518" s="97"/>
      <c r="AC518" s="97"/>
      <c r="AD518" s="97"/>
      <c r="AE518" s="97"/>
      <c r="AF518" s="395"/>
      <c r="AG518" s="8" t="s">
        <v>464</v>
      </c>
      <c r="AH518" s="90"/>
      <c r="AI518" s="425"/>
      <c r="AJ518" s="425"/>
      <c r="AK518" s="411"/>
      <c r="AL518" s="98" t="s">
        <v>461</v>
      </c>
      <c r="AM518" s="98">
        <v>41673</v>
      </c>
      <c r="AN518" s="99">
        <v>41981</v>
      </c>
      <c r="AO518" s="100">
        <f>AN518-AM518</f>
        <v>308</v>
      </c>
      <c r="AP518" s="101" t="e">
        <f>durée_année*(YEAR(AN518)-YEAR(AM518))-INDEX(temps,DAY(AM518),MONTH(AM518))+INDEX(temps,DAY(AN518),MONTH(AN518))</f>
        <v>#REF!</v>
      </c>
      <c r="AQ518" s="95"/>
      <c r="AR518" s="96"/>
    </row>
    <row r="519" spans="1:44" s="82" customFormat="1" ht="12" customHeight="1" x14ac:dyDescent="0.2">
      <c r="A519" s="102"/>
      <c r="B519" s="103"/>
      <c r="C519" s="388"/>
      <c r="D519" s="104"/>
      <c r="E519" s="105"/>
      <c r="F519" s="106"/>
      <c r="G519" s="333"/>
      <c r="H519" s="362"/>
      <c r="I519" s="107"/>
      <c r="J519" s="107"/>
      <c r="K519" s="108"/>
      <c r="L519" s="108"/>
      <c r="M519" s="108"/>
      <c r="N519" s="108"/>
      <c r="O519" s="108"/>
      <c r="P519" s="108"/>
      <c r="Q519" s="108"/>
      <c r="R519" s="108"/>
      <c r="S519" s="108"/>
      <c r="T519" s="108"/>
      <c r="U519" s="108"/>
      <c r="V519" s="108"/>
      <c r="W519" s="108"/>
      <c r="X519" s="108"/>
      <c r="Y519" s="108"/>
      <c r="Z519" s="108"/>
      <c r="AA519" s="108"/>
      <c r="AB519" s="108"/>
      <c r="AC519" s="108"/>
      <c r="AD519" s="108"/>
      <c r="AE519" s="108"/>
      <c r="AF519" s="396"/>
      <c r="AG519" s="109" t="s">
        <v>426</v>
      </c>
      <c r="AH519" s="110"/>
      <c r="AI519" s="424"/>
      <c r="AJ519" s="424"/>
      <c r="AK519" s="411"/>
      <c r="AL519" s="111" t="s">
        <v>9</v>
      </c>
      <c r="AM519" s="111"/>
      <c r="AN519" s="112"/>
      <c r="AO519" s="113">
        <f>AN519-AM519</f>
        <v>0</v>
      </c>
      <c r="AP519" s="114"/>
      <c r="AQ519" s="95"/>
      <c r="AR519" s="96"/>
    </row>
    <row r="520" spans="1:44" s="82" customFormat="1" ht="12" customHeight="1" thickBot="1" x14ac:dyDescent="0.25">
      <c r="A520" s="115"/>
      <c r="B520" s="116"/>
      <c r="C520" s="389"/>
      <c r="D520" s="117"/>
      <c r="E520" s="118"/>
      <c r="F520" s="119"/>
      <c r="G520" s="334"/>
      <c r="H520" s="363"/>
      <c r="I520" s="120"/>
      <c r="J520" s="120"/>
      <c r="K520" s="121"/>
      <c r="L520" s="121"/>
      <c r="M520" s="121"/>
      <c r="N520" s="121"/>
      <c r="O520" s="121"/>
      <c r="P520" s="121"/>
      <c r="Q520" s="121"/>
      <c r="R520" s="121"/>
      <c r="S520" s="121"/>
      <c r="T520" s="121"/>
      <c r="U520" s="121"/>
      <c r="V520" s="121"/>
      <c r="W520" s="121"/>
      <c r="X520" s="121"/>
      <c r="Y520" s="121"/>
      <c r="Z520" s="121"/>
      <c r="AA520" s="121"/>
      <c r="AB520" s="121"/>
      <c r="AC520" s="121"/>
      <c r="AD520" s="121"/>
      <c r="AE520" s="121"/>
      <c r="AF520" s="397"/>
      <c r="AG520" s="122" t="s">
        <v>442</v>
      </c>
      <c r="AH520" s="123"/>
      <c r="AI520" s="426"/>
      <c r="AJ520" s="426"/>
      <c r="AK520" s="412"/>
      <c r="AL520" s="124"/>
      <c r="AM520" s="124"/>
      <c r="AN520" s="125"/>
      <c r="AO520" s="126">
        <f>AN520-AM520</f>
        <v>0</v>
      </c>
      <c r="AP520" s="3"/>
      <c r="AQ520" s="127"/>
      <c r="AR520" s="128"/>
    </row>
    <row r="521" spans="1:44" s="82" customFormat="1" ht="12" customHeight="1" x14ac:dyDescent="0.2">
      <c r="A521" s="131" t="s">
        <v>409</v>
      </c>
      <c r="B521" s="84" t="s">
        <v>260</v>
      </c>
      <c r="C521" s="390">
        <v>1610419637339</v>
      </c>
      <c r="D521" s="132">
        <v>900</v>
      </c>
      <c r="E521" s="133">
        <v>71</v>
      </c>
      <c r="F521" s="133">
        <v>50</v>
      </c>
      <c r="G521" s="335">
        <v>1</v>
      </c>
      <c r="H521" s="365"/>
      <c r="I521" s="383" t="e">
        <f>AP522</f>
        <v>#REF!</v>
      </c>
      <c r="J521" s="392">
        <f>SUMPRODUCT(PUISSANCE,K521:AE521)/1000</f>
        <v>4.63</v>
      </c>
      <c r="K521" s="134">
        <v>1</v>
      </c>
      <c r="L521" s="134">
        <v>0</v>
      </c>
      <c r="M521" s="134">
        <v>0</v>
      </c>
      <c r="N521" s="134">
        <v>0</v>
      </c>
      <c r="O521" s="134">
        <v>0</v>
      </c>
      <c r="P521" s="134">
        <v>0</v>
      </c>
      <c r="Q521" s="134">
        <v>0</v>
      </c>
      <c r="R521" s="134">
        <v>0</v>
      </c>
      <c r="S521" s="134">
        <v>0</v>
      </c>
      <c r="T521" s="134"/>
      <c r="U521" s="134">
        <v>0</v>
      </c>
      <c r="V521" s="134">
        <v>0</v>
      </c>
      <c r="W521" s="134">
        <v>0</v>
      </c>
      <c r="X521" s="134">
        <v>20</v>
      </c>
      <c r="Y521" s="134">
        <v>13</v>
      </c>
      <c r="Z521" s="134">
        <v>0</v>
      </c>
      <c r="AA521" s="134">
        <v>0</v>
      </c>
      <c r="AB521" s="134">
        <v>0</v>
      </c>
      <c r="AC521" s="134">
        <v>0</v>
      </c>
      <c r="AD521" s="134">
        <v>0</v>
      </c>
      <c r="AE521" s="134">
        <v>0</v>
      </c>
      <c r="AF521" s="394"/>
      <c r="AG521" s="8" t="s">
        <v>462</v>
      </c>
      <c r="AH521" s="90"/>
      <c r="AI521" s="422"/>
      <c r="AJ521" s="422"/>
      <c r="AK521" s="410"/>
      <c r="AL521" s="76" t="s">
        <v>424</v>
      </c>
      <c r="AM521" s="76">
        <v>31896</v>
      </c>
      <c r="AN521" s="77">
        <v>51275</v>
      </c>
      <c r="AO521" s="78">
        <f>IF(AN521&lt;AM521,100000-AM521+AN521,AN521-AM521)</f>
        <v>19379</v>
      </c>
      <c r="AP521" s="79">
        <f>AO521+AO522</f>
        <v>19379</v>
      </c>
      <c r="AQ521" s="80">
        <f>F521/10*$AQ$4*DAYS360(AM524,AN524)/360</f>
        <v>0</v>
      </c>
      <c r="AR521" s="81" t="e">
        <f>F521/10*AP523*$AR$4</f>
        <v>#REF!</v>
      </c>
    </row>
    <row r="522" spans="1:44" s="82" customFormat="1" ht="12" customHeight="1" x14ac:dyDescent="0.2">
      <c r="A522" s="83"/>
      <c r="B522" s="84" t="s">
        <v>35</v>
      </c>
      <c r="C522" s="387"/>
      <c r="D522" s="85"/>
      <c r="E522" s="86"/>
      <c r="F522" s="87"/>
      <c r="G522" s="332"/>
      <c r="H522" s="361"/>
      <c r="I522" s="88"/>
      <c r="J522" s="88"/>
      <c r="K522" s="89"/>
      <c r="L522" s="89"/>
      <c r="M522" s="89"/>
      <c r="N522" s="89"/>
      <c r="O522" s="89"/>
      <c r="P522" s="89"/>
      <c r="Q522" s="89"/>
      <c r="R522" s="89"/>
      <c r="S522" s="89"/>
      <c r="T522" s="89"/>
      <c r="U522" s="89"/>
      <c r="V522" s="89"/>
      <c r="W522" s="89"/>
      <c r="X522" s="89"/>
      <c r="Y522" s="89"/>
      <c r="Z522" s="89"/>
      <c r="AA522" s="89"/>
      <c r="AB522" s="89"/>
      <c r="AC522" s="89"/>
      <c r="AD522" s="89"/>
      <c r="AE522" s="89"/>
      <c r="AF522" s="394"/>
      <c r="AG522" s="8" t="s">
        <v>463</v>
      </c>
      <c r="AH522" s="90"/>
      <c r="AI522" s="422"/>
      <c r="AJ522" s="422"/>
      <c r="AK522" s="411"/>
      <c r="AL522" s="91" t="s">
        <v>425</v>
      </c>
      <c r="AM522" s="91"/>
      <c r="AN522" s="92"/>
      <c r="AO522" s="186">
        <f>IF(AN522&lt;AM522,100000-AM522+AN522,AN522-AM522)</f>
        <v>0</v>
      </c>
      <c r="AP522" s="94" t="e">
        <f>IF(AP523=0,0,AP521/AP523)</f>
        <v>#REF!</v>
      </c>
      <c r="AQ522" s="95"/>
      <c r="AR522" s="96"/>
    </row>
    <row r="523" spans="1:44" s="82" customFormat="1" ht="12" customHeight="1" x14ac:dyDescent="0.2">
      <c r="A523" s="83"/>
      <c r="B523" s="84" t="s">
        <v>36</v>
      </c>
      <c r="C523" s="387"/>
      <c r="D523" s="85"/>
      <c r="E523" s="86"/>
      <c r="F523" s="87"/>
      <c r="G523" s="332"/>
      <c r="H523" s="361"/>
      <c r="I523" s="88"/>
      <c r="J523" s="88"/>
      <c r="K523" s="97"/>
      <c r="L523" s="97"/>
      <c r="M523" s="97"/>
      <c r="N523" s="97"/>
      <c r="O523" s="97"/>
      <c r="P523" s="97"/>
      <c r="Q523" s="97"/>
      <c r="R523" s="97"/>
      <c r="S523" s="97"/>
      <c r="T523" s="97"/>
      <c r="U523" s="97"/>
      <c r="V523" s="97"/>
      <c r="W523" s="97"/>
      <c r="X523" s="97"/>
      <c r="Y523" s="97"/>
      <c r="Z523" s="97"/>
      <c r="AA523" s="97"/>
      <c r="AB523" s="97"/>
      <c r="AC523" s="97"/>
      <c r="AD523" s="97"/>
      <c r="AE523" s="97"/>
      <c r="AF523" s="395"/>
      <c r="AG523" s="8" t="s">
        <v>464</v>
      </c>
      <c r="AH523" s="90"/>
      <c r="AI523" s="425"/>
      <c r="AJ523" s="425"/>
      <c r="AK523" s="411"/>
      <c r="AL523" s="98" t="s">
        <v>461</v>
      </c>
      <c r="AM523" s="98">
        <v>41647</v>
      </c>
      <c r="AN523" s="99">
        <v>42009</v>
      </c>
      <c r="AO523" s="100">
        <f>AN523-AM523</f>
        <v>362</v>
      </c>
      <c r="AP523" s="101" t="e">
        <f>durée_année*(YEAR(AN523)-YEAR(AM523))-INDEX(temps,DAY(AM523),MONTH(AM523))+INDEX(temps,DAY(AN523),MONTH(AN523))</f>
        <v>#REF!</v>
      </c>
      <c r="AQ523" s="95"/>
      <c r="AR523" s="96"/>
    </row>
    <row r="524" spans="1:44" s="82" customFormat="1" ht="12" customHeight="1" x14ac:dyDescent="0.2">
      <c r="A524" s="102"/>
      <c r="B524" s="103"/>
      <c r="C524" s="388"/>
      <c r="D524" s="104"/>
      <c r="E524" s="105"/>
      <c r="F524" s="106"/>
      <c r="G524" s="333"/>
      <c r="H524" s="362"/>
      <c r="I524" s="107"/>
      <c r="J524" s="107"/>
      <c r="K524" s="108"/>
      <c r="L524" s="108"/>
      <c r="M524" s="108"/>
      <c r="N524" s="108"/>
      <c r="O524" s="108"/>
      <c r="P524" s="108"/>
      <c r="Q524" s="108"/>
      <c r="R524" s="108"/>
      <c r="S524" s="108"/>
      <c r="T524" s="108"/>
      <c r="U524" s="108"/>
      <c r="V524" s="108"/>
      <c r="W524" s="108"/>
      <c r="X524" s="108"/>
      <c r="Y524" s="108"/>
      <c r="Z524" s="108"/>
      <c r="AA524" s="108"/>
      <c r="AB524" s="108"/>
      <c r="AC524" s="108"/>
      <c r="AD524" s="108"/>
      <c r="AE524" s="108"/>
      <c r="AF524" s="396"/>
      <c r="AG524" s="109" t="s">
        <v>426</v>
      </c>
      <c r="AH524" s="110"/>
      <c r="AI524" s="424"/>
      <c r="AJ524" s="424"/>
      <c r="AK524" s="411"/>
      <c r="AL524" s="111" t="s">
        <v>9</v>
      </c>
      <c r="AM524" s="111"/>
      <c r="AN524" s="112"/>
      <c r="AO524" s="113">
        <f>AN524-AM524</f>
        <v>0</v>
      </c>
      <c r="AP524" s="114"/>
      <c r="AQ524" s="95"/>
      <c r="AR524" s="96"/>
    </row>
    <row r="525" spans="1:44" s="82" customFormat="1" ht="12" customHeight="1" thickBot="1" x14ac:dyDescent="0.25">
      <c r="A525" s="83"/>
      <c r="B525" s="84"/>
      <c r="C525" s="389"/>
      <c r="D525" s="85"/>
      <c r="E525" s="86"/>
      <c r="F525" s="87"/>
      <c r="G525" s="332"/>
      <c r="H525" s="361"/>
      <c r="I525" s="120"/>
      <c r="J525" s="88"/>
      <c r="K525" s="97"/>
      <c r="L525" s="97"/>
      <c r="M525" s="97"/>
      <c r="N525" s="97"/>
      <c r="O525" s="97"/>
      <c r="P525" s="97"/>
      <c r="Q525" s="97"/>
      <c r="R525" s="97"/>
      <c r="S525" s="97"/>
      <c r="T525" s="97"/>
      <c r="U525" s="97"/>
      <c r="V525" s="97"/>
      <c r="W525" s="97"/>
      <c r="X525" s="97"/>
      <c r="Y525" s="97"/>
      <c r="Z525" s="97"/>
      <c r="AA525" s="97"/>
      <c r="AB525" s="97"/>
      <c r="AC525" s="97"/>
      <c r="AD525" s="97"/>
      <c r="AE525" s="97"/>
      <c r="AF525" s="395"/>
      <c r="AG525" s="8" t="s">
        <v>442</v>
      </c>
      <c r="AH525" s="90"/>
      <c r="AI525" s="426"/>
      <c r="AJ525" s="426"/>
      <c r="AK525" s="412"/>
      <c r="AL525" s="124"/>
      <c r="AM525" s="124"/>
      <c r="AN525" s="125"/>
      <c r="AO525" s="126">
        <f>AN525-AM525</f>
        <v>0</v>
      </c>
      <c r="AP525" s="3"/>
      <c r="AQ525" s="127"/>
      <c r="AR525" s="128"/>
    </row>
    <row r="526" spans="1:44" s="82" customFormat="1" ht="12" customHeight="1" x14ac:dyDescent="0.2">
      <c r="A526" s="68" t="s">
        <v>340</v>
      </c>
      <c r="B526" s="69" t="s">
        <v>192</v>
      </c>
      <c r="C526" s="390">
        <v>1659044844306</v>
      </c>
      <c r="D526" s="70">
        <v>900</v>
      </c>
      <c r="E526" s="71">
        <v>94</v>
      </c>
      <c r="F526" s="71">
        <v>58</v>
      </c>
      <c r="G526" s="327">
        <v>1</v>
      </c>
      <c r="H526" s="360"/>
      <c r="I526" s="383" t="e">
        <f>AP527</f>
        <v>#REF!</v>
      </c>
      <c r="J526" s="392">
        <f>SUMPRODUCT(PUISSANCE,K526:AE526)/1000</f>
        <v>2.754</v>
      </c>
      <c r="K526" s="73">
        <v>3</v>
      </c>
      <c r="L526" s="73">
        <v>0</v>
      </c>
      <c r="M526" s="73">
        <v>0</v>
      </c>
      <c r="N526" s="73">
        <v>0</v>
      </c>
      <c r="O526" s="73">
        <v>0</v>
      </c>
      <c r="P526" s="73">
        <v>0</v>
      </c>
      <c r="Q526" s="73">
        <v>0</v>
      </c>
      <c r="R526" s="73">
        <v>0</v>
      </c>
      <c r="S526" s="73">
        <v>0</v>
      </c>
      <c r="T526" s="73"/>
      <c r="U526" s="73">
        <v>0</v>
      </c>
      <c r="V526" s="73">
        <v>0</v>
      </c>
      <c r="W526" s="73">
        <v>0</v>
      </c>
      <c r="X526" s="73">
        <v>16</v>
      </c>
      <c r="Y526" s="73">
        <v>3</v>
      </c>
      <c r="Z526" s="73">
        <v>0</v>
      </c>
      <c r="AA526" s="73">
        <v>0</v>
      </c>
      <c r="AB526" s="73">
        <v>0</v>
      </c>
      <c r="AC526" s="73">
        <v>0</v>
      </c>
      <c r="AD526" s="73">
        <v>0</v>
      </c>
      <c r="AE526" s="73">
        <v>0</v>
      </c>
      <c r="AF526" s="393"/>
      <c r="AG526" s="74" t="s">
        <v>462</v>
      </c>
      <c r="AH526" s="75"/>
      <c r="AI526" s="422"/>
      <c r="AJ526" s="422"/>
      <c r="AK526" s="410"/>
      <c r="AL526" s="76" t="s">
        <v>424</v>
      </c>
      <c r="AM526" s="76">
        <v>98511</v>
      </c>
      <c r="AN526" s="77">
        <v>9198</v>
      </c>
      <c r="AO526" s="78">
        <f>IF(AN526&lt;AM526,100000-AM526+AN526,AN526-AM526)</f>
        <v>10687</v>
      </c>
      <c r="AP526" s="79">
        <f>AO526+AO527</f>
        <v>10687</v>
      </c>
      <c r="AQ526" s="80">
        <f>F526/10*$AQ$4*DAYS360(AM529,AN529)/360</f>
        <v>0</v>
      </c>
      <c r="AR526" s="81" t="e">
        <f>F526/10*AP528*$AR$4</f>
        <v>#REF!</v>
      </c>
    </row>
    <row r="527" spans="1:44" s="82" customFormat="1" ht="12" customHeight="1" x14ac:dyDescent="0.2">
      <c r="A527" s="83"/>
      <c r="B527" s="84" t="s">
        <v>193</v>
      </c>
      <c r="C527" s="387"/>
      <c r="D527" s="85"/>
      <c r="E527" s="86"/>
      <c r="F527" s="87"/>
      <c r="G527" s="332"/>
      <c r="H527" s="361"/>
      <c r="I527" s="88"/>
      <c r="J527" s="88"/>
      <c r="K527" s="89"/>
      <c r="L527" s="89"/>
      <c r="M527" s="89"/>
      <c r="N527" s="89"/>
      <c r="O527" s="89"/>
      <c r="P527" s="89"/>
      <c r="Q527" s="89"/>
      <c r="R527" s="89"/>
      <c r="S527" s="89"/>
      <c r="T527" s="89"/>
      <c r="U527" s="89"/>
      <c r="V527" s="89"/>
      <c r="W527" s="89"/>
      <c r="X527" s="89"/>
      <c r="Y527" s="89"/>
      <c r="Z527" s="89"/>
      <c r="AA527" s="89"/>
      <c r="AB527" s="89"/>
      <c r="AC527" s="89"/>
      <c r="AD527" s="89"/>
      <c r="AE527" s="89"/>
      <c r="AF527" s="394"/>
      <c r="AG527" s="8" t="s">
        <v>463</v>
      </c>
      <c r="AH527" s="90"/>
      <c r="AI527" s="422"/>
      <c r="AJ527" s="422"/>
      <c r="AK527" s="411"/>
      <c r="AL527" s="91" t="s">
        <v>425</v>
      </c>
      <c r="AM527" s="91"/>
      <c r="AN527" s="92"/>
      <c r="AO527" s="186">
        <f>IF(AN527&lt;AM527,100000-AM527+AN527,AN527-AM527)</f>
        <v>0</v>
      </c>
      <c r="AP527" s="94" t="e">
        <f>IF(AP528=0,0,AP526/AP528)</f>
        <v>#REF!</v>
      </c>
      <c r="AQ527" s="95"/>
      <c r="AR527" s="96"/>
    </row>
    <row r="528" spans="1:44" s="82" customFormat="1" ht="12" customHeight="1" x14ac:dyDescent="0.2">
      <c r="A528" s="83"/>
      <c r="B528" s="84" t="s">
        <v>79</v>
      </c>
      <c r="C528" s="387"/>
      <c r="D528" s="85"/>
      <c r="E528" s="86"/>
      <c r="F528" s="87"/>
      <c r="G528" s="332"/>
      <c r="H528" s="361"/>
      <c r="I528" s="88"/>
      <c r="J528" s="88"/>
      <c r="K528" s="97"/>
      <c r="L528" s="97"/>
      <c r="M528" s="97"/>
      <c r="N528" s="97"/>
      <c r="O528" s="97"/>
      <c r="P528" s="97"/>
      <c r="Q528" s="97"/>
      <c r="R528" s="97"/>
      <c r="S528" s="97"/>
      <c r="T528" s="97"/>
      <c r="U528" s="97"/>
      <c r="V528" s="97"/>
      <c r="W528" s="97"/>
      <c r="X528" s="97"/>
      <c r="Y528" s="97"/>
      <c r="Z528" s="97"/>
      <c r="AA528" s="97"/>
      <c r="AB528" s="97"/>
      <c r="AC528" s="97"/>
      <c r="AD528" s="97"/>
      <c r="AE528" s="97"/>
      <c r="AF528" s="395"/>
      <c r="AG528" s="8" t="s">
        <v>464</v>
      </c>
      <c r="AH528" s="90"/>
      <c r="AI528" s="425"/>
      <c r="AJ528" s="425"/>
      <c r="AK528" s="411"/>
      <c r="AL528" s="98" t="s">
        <v>461</v>
      </c>
      <c r="AM528" s="98">
        <v>41669</v>
      </c>
      <c r="AN528" s="99">
        <v>42011</v>
      </c>
      <c r="AO528" s="100">
        <f>AN528-AM528</f>
        <v>342</v>
      </c>
      <c r="AP528" s="101" t="e">
        <f>durée_année*(YEAR(AN528)-YEAR(AM528))-INDEX(temps,DAY(AM528),MONTH(AM528))+INDEX(temps,DAY(AN528),MONTH(AN528))</f>
        <v>#REF!</v>
      </c>
      <c r="AQ528" s="95"/>
      <c r="AR528" s="96"/>
    </row>
    <row r="529" spans="1:44" s="82" customFormat="1" ht="12" customHeight="1" x14ac:dyDescent="0.2">
      <c r="A529" s="102"/>
      <c r="B529" s="103"/>
      <c r="C529" s="388"/>
      <c r="D529" s="104"/>
      <c r="E529" s="105"/>
      <c r="F529" s="106"/>
      <c r="G529" s="333"/>
      <c r="H529" s="362"/>
      <c r="I529" s="107"/>
      <c r="J529" s="107"/>
      <c r="K529" s="108"/>
      <c r="L529" s="108"/>
      <c r="M529" s="108"/>
      <c r="N529" s="108"/>
      <c r="O529" s="108"/>
      <c r="P529" s="108"/>
      <c r="Q529" s="108"/>
      <c r="R529" s="108"/>
      <c r="S529" s="108"/>
      <c r="T529" s="108"/>
      <c r="U529" s="108"/>
      <c r="V529" s="108"/>
      <c r="W529" s="108"/>
      <c r="X529" s="108"/>
      <c r="Y529" s="108"/>
      <c r="Z529" s="108"/>
      <c r="AA529" s="108"/>
      <c r="AB529" s="108"/>
      <c r="AC529" s="108"/>
      <c r="AD529" s="108"/>
      <c r="AE529" s="108"/>
      <c r="AF529" s="396"/>
      <c r="AG529" s="109" t="s">
        <v>426</v>
      </c>
      <c r="AH529" s="110"/>
      <c r="AI529" s="424"/>
      <c r="AJ529" s="424"/>
      <c r="AK529" s="411"/>
      <c r="AL529" s="111" t="s">
        <v>9</v>
      </c>
      <c r="AM529" s="111"/>
      <c r="AN529" s="112"/>
      <c r="AO529" s="113">
        <f>AN529-AM529</f>
        <v>0</v>
      </c>
      <c r="AP529" s="114"/>
      <c r="AQ529" s="95"/>
      <c r="AR529" s="96"/>
    </row>
    <row r="530" spans="1:44" s="82" customFormat="1" ht="12" customHeight="1" thickBot="1" x14ac:dyDescent="0.25">
      <c r="A530" s="115"/>
      <c r="B530" s="116"/>
      <c r="C530" s="389"/>
      <c r="D530" s="117"/>
      <c r="E530" s="118"/>
      <c r="F530" s="119"/>
      <c r="G530" s="334"/>
      <c r="H530" s="363"/>
      <c r="I530" s="120"/>
      <c r="J530" s="120"/>
      <c r="K530" s="121"/>
      <c r="L530" s="121"/>
      <c r="M530" s="121"/>
      <c r="N530" s="121"/>
      <c r="O530" s="121"/>
      <c r="P530" s="121"/>
      <c r="Q530" s="121"/>
      <c r="R530" s="121"/>
      <c r="S530" s="121"/>
      <c r="T530" s="121"/>
      <c r="U530" s="121"/>
      <c r="V530" s="121"/>
      <c r="W530" s="121"/>
      <c r="X530" s="121"/>
      <c r="Y530" s="121"/>
      <c r="Z530" s="121"/>
      <c r="AA530" s="121"/>
      <c r="AB530" s="121"/>
      <c r="AC530" s="121"/>
      <c r="AD530" s="121"/>
      <c r="AE530" s="121"/>
      <c r="AF530" s="397"/>
      <c r="AG530" s="122" t="s">
        <v>442</v>
      </c>
      <c r="AH530" s="123"/>
      <c r="AI530" s="426"/>
      <c r="AJ530" s="426"/>
      <c r="AK530" s="412"/>
      <c r="AL530" s="124"/>
      <c r="AM530" s="124"/>
      <c r="AN530" s="125"/>
      <c r="AO530" s="126">
        <f>AN530-AM530</f>
        <v>0</v>
      </c>
      <c r="AP530" s="3"/>
      <c r="AQ530" s="127"/>
      <c r="AR530" s="128"/>
    </row>
    <row r="531" spans="1:44" s="82" customFormat="1" ht="12" customHeight="1" x14ac:dyDescent="0.2">
      <c r="A531" s="68" t="s">
        <v>379</v>
      </c>
      <c r="B531" s="69" t="s">
        <v>273</v>
      </c>
      <c r="C531" s="390">
        <v>1692908776063</v>
      </c>
      <c r="D531" s="70">
        <v>901</v>
      </c>
      <c r="E531" s="71">
        <v>94</v>
      </c>
      <c r="F531" s="71">
        <v>88</v>
      </c>
      <c r="G531" s="327">
        <v>1</v>
      </c>
      <c r="H531" s="360"/>
      <c r="I531" s="383" t="e">
        <f>AP532</f>
        <v>#REF!</v>
      </c>
      <c r="J531" s="392">
        <f>SUMPRODUCT(PUISSANCE,K531:AE531)/1000</f>
        <v>6.6559999999999997</v>
      </c>
      <c r="K531" s="73">
        <v>0</v>
      </c>
      <c r="L531" s="73">
        <v>0</v>
      </c>
      <c r="M531" s="73">
        <v>0</v>
      </c>
      <c r="N531" s="73">
        <v>0</v>
      </c>
      <c r="O531" s="73">
        <v>0</v>
      </c>
      <c r="P531" s="73">
        <v>0</v>
      </c>
      <c r="Q531" s="73">
        <v>0</v>
      </c>
      <c r="R531" s="73">
        <v>0</v>
      </c>
      <c r="S531" s="73">
        <v>0</v>
      </c>
      <c r="T531" s="73"/>
      <c r="U531" s="73">
        <v>0</v>
      </c>
      <c r="V531" s="73">
        <v>0</v>
      </c>
      <c r="W531" s="73">
        <v>0</v>
      </c>
      <c r="X531" s="73">
        <v>4</v>
      </c>
      <c r="Y531" s="73">
        <v>20</v>
      </c>
      <c r="Z531" s="73">
        <v>10</v>
      </c>
      <c r="AA531" s="73">
        <v>0</v>
      </c>
      <c r="AB531" s="73">
        <v>0</v>
      </c>
      <c r="AC531" s="73">
        <v>0</v>
      </c>
      <c r="AD531" s="73">
        <v>0</v>
      </c>
      <c r="AE531" s="73">
        <v>0</v>
      </c>
      <c r="AF531" s="393"/>
      <c r="AG531" s="74" t="s">
        <v>462</v>
      </c>
      <c r="AH531" s="75"/>
      <c r="AI531" s="422"/>
      <c r="AJ531" s="422"/>
      <c r="AK531" s="410"/>
      <c r="AL531" s="76" t="s">
        <v>424</v>
      </c>
      <c r="AM531" s="76">
        <v>16036</v>
      </c>
      <c r="AN531" s="77">
        <v>13865</v>
      </c>
      <c r="AO531" s="78">
        <f>IF(AN531&lt;AM531,100000-AM531+AN531,AN531-AM531)</f>
        <v>97829</v>
      </c>
      <c r="AP531" s="79">
        <f>AO531+AO532</f>
        <v>97829</v>
      </c>
      <c r="AQ531" s="80">
        <f>F531/10*$AQ$4*DAYS360(AM534,AN534)/360</f>
        <v>0</v>
      </c>
      <c r="AR531" s="81" t="e">
        <f>F531/10*AP533*$AR$4</f>
        <v>#REF!</v>
      </c>
    </row>
    <row r="532" spans="1:44" s="82" customFormat="1" ht="12" customHeight="1" x14ac:dyDescent="0.2">
      <c r="A532" s="83"/>
      <c r="B532" s="84" t="s">
        <v>274</v>
      </c>
      <c r="C532" s="387"/>
      <c r="D532" s="85"/>
      <c r="E532" s="86"/>
      <c r="F532" s="87"/>
      <c r="G532" s="332"/>
      <c r="H532" s="361"/>
      <c r="I532" s="88"/>
      <c r="J532" s="88"/>
      <c r="K532" s="89"/>
      <c r="L532" s="89"/>
      <c r="M532" s="89"/>
      <c r="N532" s="89"/>
      <c r="O532" s="89"/>
      <c r="P532" s="89"/>
      <c r="Q532" s="89"/>
      <c r="R532" s="89"/>
      <c r="S532" s="89"/>
      <c r="T532" s="89"/>
      <c r="U532" s="89"/>
      <c r="V532" s="89"/>
      <c r="W532" s="89"/>
      <c r="X532" s="89"/>
      <c r="Y532" s="89"/>
      <c r="Z532" s="89"/>
      <c r="AA532" s="89"/>
      <c r="AB532" s="89"/>
      <c r="AC532" s="89"/>
      <c r="AD532" s="89"/>
      <c r="AE532" s="89"/>
      <c r="AF532" s="394"/>
      <c r="AG532" s="8" t="s">
        <v>463</v>
      </c>
      <c r="AH532" s="90"/>
      <c r="AI532" s="422"/>
      <c r="AJ532" s="422"/>
      <c r="AK532" s="411"/>
      <c r="AL532" s="91" t="s">
        <v>425</v>
      </c>
      <c r="AM532" s="91"/>
      <c r="AN532" s="92"/>
      <c r="AO532" s="186">
        <f>IF(AN532&lt;AM532,100000-AM532+AN532,AN532-AM532)</f>
        <v>0</v>
      </c>
      <c r="AP532" s="94" t="e">
        <f>IF(AP533=0,0,AP531/AP533)</f>
        <v>#REF!</v>
      </c>
      <c r="AQ532" s="95"/>
      <c r="AR532" s="96"/>
    </row>
    <row r="533" spans="1:44" s="82" customFormat="1" ht="12" customHeight="1" x14ac:dyDescent="0.2">
      <c r="A533" s="83"/>
      <c r="B533" s="84" t="s">
        <v>112</v>
      </c>
      <c r="C533" s="387"/>
      <c r="D533" s="85"/>
      <c r="E533" s="86"/>
      <c r="F533" s="87"/>
      <c r="G533" s="332"/>
      <c r="H533" s="361"/>
      <c r="I533" s="88"/>
      <c r="J533" s="88"/>
      <c r="K533" s="97"/>
      <c r="L533" s="97"/>
      <c r="M533" s="97"/>
      <c r="N533" s="97"/>
      <c r="O533" s="97"/>
      <c r="P533" s="97"/>
      <c r="Q533" s="97"/>
      <c r="R533" s="97"/>
      <c r="S533" s="97"/>
      <c r="T533" s="97"/>
      <c r="U533" s="97"/>
      <c r="V533" s="97"/>
      <c r="W533" s="97"/>
      <c r="X533" s="97"/>
      <c r="Y533" s="97"/>
      <c r="Z533" s="97"/>
      <c r="AA533" s="97"/>
      <c r="AB533" s="97"/>
      <c r="AC533" s="97"/>
      <c r="AD533" s="97"/>
      <c r="AE533" s="97"/>
      <c r="AF533" s="395"/>
      <c r="AG533" s="8" t="s">
        <v>464</v>
      </c>
      <c r="AH533" s="90"/>
      <c r="AI533" s="425"/>
      <c r="AJ533" s="425"/>
      <c r="AK533" s="411"/>
      <c r="AL533" s="98" t="s">
        <v>461</v>
      </c>
      <c r="AM533" s="98">
        <v>41669</v>
      </c>
      <c r="AN533" s="99">
        <v>42011</v>
      </c>
      <c r="AO533" s="100">
        <f>AN533-AM533</f>
        <v>342</v>
      </c>
      <c r="AP533" s="101" t="e">
        <f>durée_année*(YEAR(AN533)-YEAR(AM533))-INDEX(temps,DAY(AM533),MONTH(AM533))+INDEX(temps,DAY(AN533),MONTH(AN533))</f>
        <v>#REF!</v>
      </c>
      <c r="AQ533" s="95"/>
      <c r="AR533" s="96"/>
    </row>
    <row r="534" spans="1:44" s="82" customFormat="1" ht="12" customHeight="1" x14ac:dyDescent="0.2">
      <c r="A534" s="102"/>
      <c r="B534" s="103"/>
      <c r="C534" s="388"/>
      <c r="D534" s="104"/>
      <c r="E534" s="105"/>
      <c r="F534" s="106"/>
      <c r="G534" s="333"/>
      <c r="H534" s="362"/>
      <c r="I534" s="107"/>
      <c r="J534" s="107"/>
      <c r="K534" s="108"/>
      <c r="L534" s="108"/>
      <c r="M534" s="108"/>
      <c r="N534" s="108"/>
      <c r="O534" s="108"/>
      <c r="P534" s="108"/>
      <c r="Q534" s="108"/>
      <c r="R534" s="108"/>
      <c r="S534" s="108"/>
      <c r="T534" s="108"/>
      <c r="U534" s="108"/>
      <c r="V534" s="108"/>
      <c r="W534" s="108"/>
      <c r="X534" s="108"/>
      <c r="Y534" s="108"/>
      <c r="Z534" s="108"/>
      <c r="AA534" s="108"/>
      <c r="AB534" s="108"/>
      <c r="AC534" s="108"/>
      <c r="AD534" s="108"/>
      <c r="AE534" s="108"/>
      <c r="AF534" s="396"/>
      <c r="AG534" s="109" t="s">
        <v>426</v>
      </c>
      <c r="AH534" s="110"/>
      <c r="AI534" s="424"/>
      <c r="AJ534" s="424"/>
      <c r="AK534" s="411"/>
      <c r="AL534" s="111" t="s">
        <v>9</v>
      </c>
      <c r="AM534" s="111"/>
      <c r="AN534" s="112"/>
      <c r="AO534" s="113">
        <f>AN534-AM534</f>
        <v>0</v>
      </c>
      <c r="AP534" s="114"/>
      <c r="AQ534" s="95"/>
      <c r="AR534" s="96"/>
    </row>
    <row r="535" spans="1:44" s="82" customFormat="1" ht="12" customHeight="1" thickBot="1" x14ac:dyDescent="0.25">
      <c r="A535" s="115"/>
      <c r="B535" s="116"/>
      <c r="C535" s="389"/>
      <c r="D535" s="117"/>
      <c r="E535" s="118"/>
      <c r="F535" s="119"/>
      <c r="G535" s="334"/>
      <c r="H535" s="363"/>
      <c r="I535" s="120"/>
      <c r="J535" s="120"/>
      <c r="K535" s="121"/>
      <c r="L535" s="121"/>
      <c r="M535" s="121"/>
      <c r="N535" s="121"/>
      <c r="O535" s="121"/>
      <c r="P535" s="121"/>
      <c r="Q535" s="121"/>
      <c r="R535" s="121"/>
      <c r="S535" s="121"/>
      <c r="T535" s="121"/>
      <c r="U535" s="121"/>
      <c r="V535" s="121"/>
      <c r="W535" s="121"/>
      <c r="X535" s="121"/>
      <c r="Y535" s="121"/>
      <c r="Z535" s="121"/>
      <c r="AA535" s="121"/>
      <c r="AB535" s="121"/>
      <c r="AC535" s="121"/>
      <c r="AD535" s="121"/>
      <c r="AE535" s="121"/>
      <c r="AF535" s="397"/>
      <c r="AG535" s="122" t="s">
        <v>442</v>
      </c>
      <c r="AH535" s="123"/>
      <c r="AI535" s="426"/>
      <c r="AJ535" s="426"/>
      <c r="AK535" s="412"/>
      <c r="AL535" s="124"/>
      <c r="AM535" s="124"/>
      <c r="AN535" s="125"/>
      <c r="AO535" s="126">
        <f>AN535-AM535</f>
        <v>0</v>
      </c>
      <c r="AP535" s="3"/>
      <c r="AQ535" s="127"/>
      <c r="AR535" s="128"/>
    </row>
    <row r="536" spans="1:44" s="82" customFormat="1" ht="12" customHeight="1" x14ac:dyDescent="0.2">
      <c r="A536" s="68" t="s">
        <v>314</v>
      </c>
      <c r="B536" s="69" t="s">
        <v>306</v>
      </c>
      <c r="C536" s="390">
        <v>1697973933415</v>
      </c>
      <c r="D536" s="70">
        <v>919</v>
      </c>
      <c r="E536" s="71">
        <v>71</v>
      </c>
      <c r="F536" s="71">
        <v>21</v>
      </c>
      <c r="G536" s="327">
        <v>1</v>
      </c>
      <c r="H536" s="360"/>
      <c r="I536" s="383" t="e">
        <f>AP537</f>
        <v>#REF!</v>
      </c>
      <c r="J536" s="392">
        <f>SUMPRODUCT(PUISSANCE,K536:AE536)/1000</f>
        <v>2.052</v>
      </c>
      <c r="K536" s="73">
        <v>0</v>
      </c>
      <c r="L536" s="73">
        <v>0</v>
      </c>
      <c r="M536" s="73">
        <v>0</v>
      </c>
      <c r="N536" s="73">
        <v>0</v>
      </c>
      <c r="O536" s="73">
        <v>0</v>
      </c>
      <c r="P536" s="73">
        <v>0</v>
      </c>
      <c r="Q536" s="73">
        <v>0</v>
      </c>
      <c r="R536" s="73">
        <v>0</v>
      </c>
      <c r="S536" s="73">
        <v>0</v>
      </c>
      <c r="T536" s="73"/>
      <c r="U536" s="73">
        <v>0</v>
      </c>
      <c r="V536" s="73">
        <v>0</v>
      </c>
      <c r="W536" s="73">
        <v>0</v>
      </c>
      <c r="X536" s="73">
        <v>18</v>
      </c>
      <c r="Y536" s="73">
        <v>0</v>
      </c>
      <c r="Z536" s="73">
        <v>0</v>
      </c>
      <c r="AA536" s="73">
        <v>0</v>
      </c>
      <c r="AB536" s="73">
        <v>0</v>
      </c>
      <c r="AC536" s="73">
        <v>0</v>
      </c>
      <c r="AD536" s="73">
        <v>0</v>
      </c>
      <c r="AE536" s="73">
        <v>0</v>
      </c>
      <c r="AF536" s="393"/>
      <c r="AG536" s="74" t="s">
        <v>462</v>
      </c>
      <c r="AH536" s="75"/>
      <c r="AI536" s="422"/>
      <c r="AJ536" s="422"/>
      <c r="AK536" s="410"/>
      <c r="AL536" s="76" t="s">
        <v>424</v>
      </c>
      <c r="AM536" s="76">
        <v>23809</v>
      </c>
      <c r="AN536" s="77">
        <v>30368</v>
      </c>
      <c r="AO536" s="78">
        <f>IF(AN536&lt;AM536,100000-AM536+AN536,AN536-AM536)</f>
        <v>6559</v>
      </c>
      <c r="AP536" s="79">
        <f>AO536+AO537</f>
        <v>6559</v>
      </c>
      <c r="AQ536" s="80">
        <f>F536/10*$AQ$4*DAYS360(AM539,AN539)/360</f>
        <v>0</v>
      </c>
      <c r="AR536" s="81" t="e">
        <f>F536/10*AP538*$AR$4</f>
        <v>#REF!</v>
      </c>
    </row>
    <row r="537" spans="1:44" s="82" customFormat="1" ht="12" customHeight="1" x14ac:dyDescent="0.2">
      <c r="A537" s="83"/>
      <c r="B537" s="84" t="s">
        <v>248</v>
      </c>
      <c r="C537" s="387"/>
      <c r="D537" s="85"/>
      <c r="E537" s="86"/>
      <c r="F537" s="87"/>
      <c r="G537" s="332"/>
      <c r="H537" s="361"/>
      <c r="I537" s="88"/>
      <c r="J537" s="88"/>
      <c r="K537" s="89"/>
      <c r="L537" s="89"/>
      <c r="M537" s="89"/>
      <c r="N537" s="89"/>
      <c r="O537" s="89"/>
      <c r="P537" s="89"/>
      <c r="Q537" s="89"/>
      <c r="R537" s="89"/>
      <c r="S537" s="89"/>
      <c r="T537" s="89"/>
      <c r="U537" s="89"/>
      <c r="V537" s="89"/>
      <c r="W537" s="89"/>
      <c r="X537" s="89"/>
      <c r="Y537" s="89"/>
      <c r="Z537" s="89"/>
      <c r="AA537" s="89"/>
      <c r="AB537" s="89"/>
      <c r="AC537" s="89"/>
      <c r="AD537" s="89"/>
      <c r="AE537" s="89"/>
      <c r="AF537" s="394"/>
      <c r="AG537" s="8" t="s">
        <v>463</v>
      </c>
      <c r="AH537" s="90"/>
      <c r="AI537" s="422"/>
      <c r="AJ537" s="422"/>
      <c r="AK537" s="411"/>
      <c r="AL537" s="91" t="s">
        <v>425</v>
      </c>
      <c r="AM537" s="91"/>
      <c r="AN537" s="92"/>
      <c r="AO537" s="186">
        <f>IF(AN537&lt;AM537,100000-AM537+AN537,AN537-AM537)</f>
        <v>0</v>
      </c>
      <c r="AP537" s="94" t="e">
        <f>IF(AP538=0,0,AP536/AP538)</f>
        <v>#REF!</v>
      </c>
      <c r="AQ537" s="95"/>
      <c r="AR537" s="96"/>
    </row>
    <row r="538" spans="1:44" s="82" customFormat="1" ht="12" customHeight="1" x14ac:dyDescent="0.2">
      <c r="A538" s="83"/>
      <c r="B538" s="84" t="s">
        <v>146</v>
      </c>
      <c r="C538" s="387"/>
      <c r="D538" s="85"/>
      <c r="E538" s="86"/>
      <c r="F538" s="87"/>
      <c r="G538" s="332"/>
      <c r="H538" s="361"/>
      <c r="I538" s="88"/>
      <c r="J538" s="88"/>
      <c r="K538" s="97"/>
      <c r="L538" s="97"/>
      <c r="M538" s="97"/>
      <c r="N538" s="97"/>
      <c r="O538" s="97"/>
      <c r="P538" s="97"/>
      <c r="Q538" s="97"/>
      <c r="R538" s="97"/>
      <c r="S538" s="97"/>
      <c r="T538" s="97"/>
      <c r="U538" s="97"/>
      <c r="V538" s="97"/>
      <c r="W538" s="97"/>
      <c r="X538" s="97"/>
      <c r="Y538" s="97"/>
      <c r="Z538" s="97"/>
      <c r="AA538" s="97"/>
      <c r="AB538" s="97"/>
      <c r="AC538" s="97"/>
      <c r="AD538" s="97"/>
      <c r="AE538" s="97"/>
      <c r="AF538" s="395"/>
      <c r="AG538" s="8" t="s">
        <v>464</v>
      </c>
      <c r="AH538" s="90"/>
      <c r="AI538" s="425"/>
      <c r="AJ538" s="425"/>
      <c r="AK538" s="411"/>
      <c r="AL538" s="98" t="s">
        <v>461</v>
      </c>
      <c r="AM538" s="98">
        <v>41668</v>
      </c>
      <c r="AN538" s="99">
        <v>42011</v>
      </c>
      <c r="AO538" s="100">
        <f>AN538-AM538</f>
        <v>343</v>
      </c>
      <c r="AP538" s="101" t="e">
        <f>durée_année*(YEAR(AN538)-YEAR(AM538))-INDEX(temps,DAY(AM538),MONTH(AM538))+INDEX(temps,DAY(AN538),MONTH(AN538))</f>
        <v>#REF!</v>
      </c>
      <c r="AQ538" s="95"/>
      <c r="AR538" s="96"/>
    </row>
    <row r="539" spans="1:44" s="82" customFormat="1" ht="12" customHeight="1" x14ac:dyDescent="0.2">
      <c r="A539" s="102"/>
      <c r="B539" s="103"/>
      <c r="C539" s="388"/>
      <c r="D539" s="104"/>
      <c r="E539" s="105"/>
      <c r="F539" s="106"/>
      <c r="G539" s="333"/>
      <c r="H539" s="362"/>
      <c r="I539" s="107"/>
      <c r="J539" s="107"/>
      <c r="K539" s="108"/>
      <c r="L539" s="108"/>
      <c r="M539" s="108"/>
      <c r="N539" s="108"/>
      <c r="O539" s="108"/>
      <c r="P539" s="108"/>
      <c r="Q539" s="108"/>
      <c r="R539" s="108"/>
      <c r="S539" s="108"/>
      <c r="T539" s="108"/>
      <c r="U539" s="108"/>
      <c r="V539" s="108"/>
      <c r="W539" s="108"/>
      <c r="X539" s="108"/>
      <c r="Y539" s="108"/>
      <c r="Z539" s="108"/>
      <c r="AA539" s="108"/>
      <c r="AB539" s="108"/>
      <c r="AC539" s="108"/>
      <c r="AD539" s="108"/>
      <c r="AE539" s="108"/>
      <c r="AF539" s="396"/>
      <c r="AG539" s="109" t="s">
        <v>426</v>
      </c>
      <c r="AH539" s="110"/>
      <c r="AI539" s="424"/>
      <c r="AJ539" s="424"/>
      <c r="AK539" s="411"/>
      <c r="AL539" s="111" t="s">
        <v>9</v>
      </c>
      <c r="AM539" s="111"/>
      <c r="AN539" s="112"/>
      <c r="AO539" s="113">
        <f>AN539-AM539</f>
        <v>0</v>
      </c>
      <c r="AP539" s="114"/>
      <c r="AQ539" s="95"/>
      <c r="AR539" s="96"/>
    </row>
    <row r="540" spans="1:44" s="82" customFormat="1" ht="12" customHeight="1" thickBot="1" x14ac:dyDescent="0.25">
      <c r="A540" s="115"/>
      <c r="B540" s="116"/>
      <c r="C540" s="389"/>
      <c r="D540" s="117"/>
      <c r="E540" s="118"/>
      <c r="F540" s="119"/>
      <c r="G540" s="334"/>
      <c r="H540" s="363"/>
      <c r="I540" s="120"/>
      <c r="J540" s="120"/>
      <c r="K540" s="121"/>
      <c r="L540" s="121"/>
      <c r="M540" s="121"/>
      <c r="N540" s="121"/>
      <c r="O540" s="121"/>
      <c r="P540" s="121"/>
      <c r="Q540" s="121"/>
      <c r="R540" s="121"/>
      <c r="S540" s="121"/>
      <c r="T540" s="121"/>
      <c r="U540" s="121"/>
      <c r="V540" s="121"/>
      <c r="W540" s="121"/>
      <c r="X540" s="121"/>
      <c r="Y540" s="121"/>
      <c r="Z540" s="121"/>
      <c r="AA540" s="121"/>
      <c r="AB540" s="121"/>
      <c r="AC540" s="121"/>
      <c r="AD540" s="121"/>
      <c r="AE540" s="121"/>
      <c r="AF540" s="397"/>
      <c r="AG540" s="122" t="s">
        <v>442</v>
      </c>
      <c r="AH540" s="123"/>
      <c r="AI540" s="426"/>
      <c r="AJ540" s="426"/>
      <c r="AK540" s="411"/>
      <c r="AL540" s="124"/>
      <c r="AM540" s="124"/>
      <c r="AN540" s="125"/>
      <c r="AO540" s="113">
        <f>AN540-AM540</f>
        <v>0</v>
      </c>
      <c r="AP540" s="101"/>
      <c r="AQ540" s="127"/>
      <c r="AR540" s="128"/>
    </row>
    <row r="541" spans="1:44" s="82" customFormat="1" ht="12" customHeight="1" x14ac:dyDescent="0.2">
      <c r="A541" s="68" t="s">
        <v>377</v>
      </c>
      <c r="B541" s="69" t="s">
        <v>272</v>
      </c>
      <c r="C541" s="390">
        <v>1689580266684</v>
      </c>
      <c r="D541" s="70">
        <v>919</v>
      </c>
      <c r="E541" s="71">
        <v>71</v>
      </c>
      <c r="F541" s="71">
        <v>63</v>
      </c>
      <c r="G541" s="327">
        <v>1</v>
      </c>
      <c r="H541" s="360"/>
      <c r="I541" s="383" t="e">
        <f>AP542</f>
        <v>#REF!</v>
      </c>
      <c r="J541" s="392">
        <f>SUMPRODUCT(PUISSANCE,K541:AE541)/1000</f>
        <v>3.9980000000000002</v>
      </c>
      <c r="K541" s="73">
        <v>0</v>
      </c>
      <c r="L541" s="73">
        <v>6</v>
      </c>
      <c r="M541" s="73">
        <v>0</v>
      </c>
      <c r="N541" s="73">
        <v>0</v>
      </c>
      <c r="O541" s="73">
        <v>0</v>
      </c>
      <c r="P541" s="73">
        <v>0</v>
      </c>
      <c r="Q541" s="73">
        <v>0</v>
      </c>
      <c r="R541" s="73">
        <v>0</v>
      </c>
      <c r="S541" s="73">
        <v>0</v>
      </c>
      <c r="T541" s="73"/>
      <c r="U541" s="73">
        <v>0</v>
      </c>
      <c r="V541" s="73">
        <v>0</v>
      </c>
      <c r="W541" s="73">
        <v>0</v>
      </c>
      <c r="X541" s="73">
        <v>12</v>
      </c>
      <c r="Y541" s="73">
        <v>1</v>
      </c>
      <c r="Z541" s="73">
        <v>3</v>
      </c>
      <c r="AA541" s="73">
        <v>0</v>
      </c>
      <c r="AB541" s="73">
        <v>0</v>
      </c>
      <c r="AC541" s="73">
        <v>0</v>
      </c>
      <c r="AD541" s="73">
        <v>0</v>
      </c>
      <c r="AE541" s="73">
        <v>0</v>
      </c>
      <c r="AF541" s="393"/>
      <c r="AG541" s="74" t="s">
        <v>462</v>
      </c>
      <c r="AH541" s="75"/>
      <c r="AI541" s="422"/>
      <c r="AJ541" s="422"/>
      <c r="AK541" s="410"/>
      <c r="AL541" s="76" t="s">
        <v>424</v>
      </c>
      <c r="AM541" s="76">
        <v>87441</v>
      </c>
      <c r="AN541" s="77">
        <v>99438</v>
      </c>
      <c r="AO541" s="78">
        <f>IF(AN541&lt;AM541,100000-AM541+AN541,AN541-AM541)</f>
        <v>11997</v>
      </c>
      <c r="AP541" s="79">
        <f>AO541+AO542</f>
        <v>11997</v>
      </c>
      <c r="AQ541" s="80">
        <f>F541/10*$AQ$4*DAYS360(AM544,AN544)/360</f>
        <v>0</v>
      </c>
      <c r="AR541" s="81" t="e">
        <f>F541/10*AP543*$AR$4</f>
        <v>#REF!</v>
      </c>
    </row>
    <row r="542" spans="1:44" s="82" customFormat="1" ht="12" customHeight="1" x14ac:dyDescent="0.2">
      <c r="A542" s="83"/>
      <c r="B542" s="84" t="s">
        <v>124</v>
      </c>
      <c r="C542" s="387"/>
      <c r="D542" s="85"/>
      <c r="E542" s="86"/>
      <c r="F542" s="87"/>
      <c r="G542" s="332"/>
      <c r="H542" s="361"/>
      <c r="I542" s="88"/>
      <c r="J542" s="88"/>
      <c r="K542" s="89"/>
      <c r="L542" s="89"/>
      <c r="M542" s="89"/>
      <c r="N542" s="89"/>
      <c r="O542" s="89"/>
      <c r="P542" s="89"/>
      <c r="Q542" s="89"/>
      <c r="R542" s="89"/>
      <c r="S542" s="89"/>
      <c r="T542" s="89"/>
      <c r="U542" s="89"/>
      <c r="V542" s="89"/>
      <c r="W542" s="89"/>
      <c r="X542" s="89"/>
      <c r="Y542" s="89"/>
      <c r="Z542" s="89"/>
      <c r="AA542" s="89"/>
      <c r="AB542" s="89"/>
      <c r="AC542" s="89"/>
      <c r="AD542" s="89"/>
      <c r="AE542" s="89"/>
      <c r="AF542" s="394"/>
      <c r="AG542" s="8" t="s">
        <v>463</v>
      </c>
      <c r="AH542" s="90"/>
      <c r="AI542" s="422"/>
      <c r="AJ542" s="422"/>
      <c r="AK542" s="411"/>
      <c r="AL542" s="91" t="s">
        <v>425</v>
      </c>
      <c r="AM542" s="91"/>
      <c r="AN542" s="92"/>
      <c r="AO542" s="186">
        <f>IF(AN542&lt;AM542,100000-AM542+AN542,AN542-AM542)</f>
        <v>0</v>
      </c>
      <c r="AP542" s="94" t="e">
        <f>IF(AP543=0,0,AP541/AP543)</f>
        <v>#REF!</v>
      </c>
      <c r="AQ542" s="95"/>
      <c r="AR542" s="96"/>
    </row>
    <row r="543" spans="1:44" s="82" customFormat="1" ht="12" customHeight="1" x14ac:dyDescent="0.2">
      <c r="A543" s="83"/>
      <c r="B543" s="84" t="s">
        <v>122</v>
      </c>
      <c r="C543" s="387"/>
      <c r="D543" s="85"/>
      <c r="E543" s="86"/>
      <c r="F543" s="87"/>
      <c r="G543" s="332"/>
      <c r="H543" s="361"/>
      <c r="I543" s="88"/>
      <c r="J543" s="88"/>
      <c r="K543" s="97"/>
      <c r="L543" s="97"/>
      <c r="M543" s="97"/>
      <c r="N543" s="97"/>
      <c r="O543" s="97"/>
      <c r="P543" s="97"/>
      <c r="Q543" s="97"/>
      <c r="R543" s="97"/>
      <c r="S543" s="97"/>
      <c r="T543" s="97"/>
      <c r="U543" s="97"/>
      <c r="V543" s="97"/>
      <c r="W543" s="97"/>
      <c r="X543" s="97"/>
      <c r="Y543" s="97"/>
      <c r="Z543" s="97"/>
      <c r="AA543" s="97"/>
      <c r="AB543" s="97"/>
      <c r="AC543" s="97"/>
      <c r="AD543" s="97"/>
      <c r="AE543" s="97"/>
      <c r="AF543" s="395"/>
      <c r="AG543" s="8" t="s">
        <v>464</v>
      </c>
      <c r="AH543" s="90"/>
      <c r="AI543" s="425"/>
      <c r="AJ543" s="425"/>
      <c r="AK543" s="411"/>
      <c r="AL543" s="99" t="s">
        <v>461</v>
      </c>
      <c r="AM543" s="98">
        <v>41669</v>
      </c>
      <c r="AN543" s="99">
        <v>42011</v>
      </c>
      <c r="AO543" s="100">
        <f>AN543-AM543</f>
        <v>342</v>
      </c>
      <c r="AP543" s="101" t="e">
        <f>durée_année*(YEAR(AN543)-YEAR(AM543))-INDEX(temps,DAY(AM543),MONTH(AM543))+INDEX(temps,DAY(AN543),MONTH(AN543))</f>
        <v>#REF!</v>
      </c>
      <c r="AQ543" s="95"/>
      <c r="AR543" s="96"/>
    </row>
    <row r="544" spans="1:44" s="82" customFormat="1" ht="12" customHeight="1" x14ac:dyDescent="0.2">
      <c r="A544" s="102"/>
      <c r="B544" s="103"/>
      <c r="C544" s="388"/>
      <c r="D544" s="104"/>
      <c r="E544" s="105"/>
      <c r="F544" s="106"/>
      <c r="G544" s="333"/>
      <c r="H544" s="362"/>
      <c r="I544" s="107"/>
      <c r="J544" s="107"/>
      <c r="K544" s="108"/>
      <c r="L544" s="108"/>
      <c r="M544" s="108"/>
      <c r="N544" s="108"/>
      <c r="O544" s="108"/>
      <c r="P544" s="108"/>
      <c r="Q544" s="108"/>
      <c r="R544" s="108"/>
      <c r="S544" s="108"/>
      <c r="T544" s="108"/>
      <c r="U544" s="108"/>
      <c r="V544" s="108"/>
      <c r="W544" s="108"/>
      <c r="X544" s="108"/>
      <c r="Y544" s="108"/>
      <c r="Z544" s="108"/>
      <c r="AA544" s="108"/>
      <c r="AB544" s="108"/>
      <c r="AC544" s="108"/>
      <c r="AD544" s="108"/>
      <c r="AE544" s="108"/>
      <c r="AF544" s="396"/>
      <c r="AG544" s="109" t="s">
        <v>426</v>
      </c>
      <c r="AH544" s="110"/>
      <c r="AI544" s="424"/>
      <c r="AJ544" s="424"/>
      <c r="AK544" s="411"/>
      <c r="AL544" s="111" t="s">
        <v>9</v>
      </c>
      <c r="AM544" s="111"/>
      <c r="AN544" s="112"/>
      <c r="AO544" s="113">
        <f>AN544-AM544</f>
        <v>0</v>
      </c>
      <c r="AP544" s="114"/>
      <c r="AQ544" s="95"/>
      <c r="AR544" s="96"/>
    </row>
    <row r="545" spans="1:44" s="82" customFormat="1" ht="12" customHeight="1" thickBot="1" x14ac:dyDescent="0.25">
      <c r="A545" s="115"/>
      <c r="B545" s="116"/>
      <c r="C545" s="389"/>
      <c r="D545" s="117"/>
      <c r="E545" s="118"/>
      <c r="F545" s="119"/>
      <c r="G545" s="334"/>
      <c r="H545" s="363"/>
      <c r="I545" s="120"/>
      <c r="J545" s="120"/>
      <c r="K545" s="121"/>
      <c r="L545" s="121"/>
      <c r="M545" s="121"/>
      <c r="N545" s="121"/>
      <c r="O545" s="121"/>
      <c r="P545" s="121"/>
      <c r="Q545" s="121"/>
      <c r="R545" s="121"/>
      <c r="S545" s="121"/>
      <c r="T545" s="121"/>
      <c r="U545" s="121"/>
      <c r="V545" s="121"/>
      <c r="W545" s="121"/>
      <c r="X545" s="121"/>
      <c r="Y545" s="121"/>
      <c r="Z545" s="121"/>
      <c r="AA545" s="121"/>
      <c r="AB545" s="121"/>
      <c r="AC545" s="121"/>
      <c r="AD545" s="121"/>
      <c r="AE545" s="121"/>
      <c r="AF545" s="397"/>
      <c r="AG545" s="122" t="s">
        <v>442</v>
      </c>
      <c r="AH545" s="123"/>
      <c r="AI545" s="426"/>
      <c r="AJ545" s="426"/>
      <c r="AK545" s="412"/>
      <c r="AL545" s="124"/>
      <c r="AM545" s="124"/>
      <c r="AN545" s="125"/>
      <c r="AO545" s="126">
        <f>AN545-AM545</f>
        <v>0</v>
      </c>
      <c r="AP545" s="3"/>
      <c r="AQ545" s="127"/>
      <c r="AR545" s="128"/>
    </row>
    <row r="546" spans="1:44" s="82" customFormat="1" ht="12" customHeight="1" x14ac:dyDescent="0.2">
      <c r="A546" s="68" t="s">
        <v>467</v>
      </c>
      <c r="B546" s="69" t="s">
        <v>198</v>
      </c>
      <c r="C546" s="390">
        <v>1614616467158</v>
      </c>
      <c r="D546" s="70">
        <v>920</v>
      </c>
      <c r="E546" s="178">
        <v>71</v>
      </c>
      <c r="F546" s="71">
        <v>73</v>
      </c>
      <c r="G546" s="339">
        <v>1</v>
      </c>
      <c r="H546" s="368"/>
      <c r="I546" s="383" t="e">
        <f>AP547</f>
        <v>#REF!</v>
      </c>
      <c r="J546" s="72">
        <f>SUMPRODUCT(PUISSANCE,K546:AE546)/1000</f>
        <v>8.1199999999999992</v>
      </c>
      <c r="K546" s="73">
        <v>0</v>
      </c>
      <c r="L546" s="73">
        <v>0</v>
      </c>
      <c r="M546" s="73">
        <v>0</v>
      </c>
      <c r="N546" s="73">
        <v>0</v>
      </c>
      <c r="O546" s="73">
        <v>0</v>
      </c>
      <c r="P546" s="73">
        <v>0</v>
      </c>
      <c r="Q546" s="73">
        <v>0</v>
      </c>
      <c r="R546" s="73">
        <v>0</v>
      </c>
      <c r="S546" s="73">
        <v>0</v>
      </c>
      <c r="T546" s="73"/>
      <c r="U546" s="73">
        <v>0</v>
      </c>
      <c r="V546" s="73">
        <v>0</v>
      </c>
      <c r="W546" s="73">
        <v>0</v>
      </c>
      <c r="X546" s="73">
        <v>0</v>
      </c>
      <c r="Y546" s="73">
        <v>0</v>
      </c>
      <c r="Z546" s="73">
        <v>29</v>
      </c>
      <c r="AA546" s="73">
        <v>0</v>
      </c>
      <c r="AB546" s="73">
        <v>0</v>
      </c>
      <c r="AC546" s="73">
        <v>0</v>
      </c>
      <c r="AD546" s="73">
        <v>0</v>
      </c>
      <c r="AE546" s="73">
        <v>0</v>
      </c>
      <c r="AF546" s="393"/>
      <c r="AG546" s="74" t="s">
        <v>462</v>
      </c>
      <c r="AH546" s="75"/>
      <c r="AI546" s="427"/>
      <c r="AJ546" s="427"/>
      <c r="AK546" s="410"/>
      <c r="AL546" s="76" t="s">
        <v>424</v>
      </c>
      <c r="AM546" s="170">
        <v>61005</v>
      </c>
      <c r="AN546" s="77">
        <v>92101</v>
      </c>
      <c r="AO546" s="78">
        <f>IF(AN546&lt;AM546,100000-AM546+AN546,AN546-AM546)</f>
        <v>31096</v>
      </c>
      <c r="AP546" s="79">
        <f>AO546+AO547</f>
        <v>31096</v>
      </c>
      <c r="AQ546" s="80">
        <f>F546/10*$AQ$4*DAYS360(AM549,AN549)/360</f>
        <v>0</v>
      </c>
      <c r="AR546" s="81" t="e">
        <f>F546/10*AP548*$AR$4</f>
        <v>#REF!</v>
      </c>
    </row>
    <row r="547" spans="1:44" s="82" customFormat="1" ht="12" customHeight="1" x14ac:dyDescent="0.2">
      <c r="A547" s="83"/>
      <c r="B547" s="84" t="s">
        <v>430</v>
      </c>
      <c r="C547" s="387"/>
      <c r="D547" s="129"/>
      <c r="E547" s="181"/>
      <c r="F547" s="87"/>
      <c r="G547" s="340"/>
      <c r="H547" s="369"/>
      <c r="I547" s="88"/>
      <c r="J547" s="191">
        <v>0</v>
      </c>
      <c r="K547" s="89"/>
      <c r="L547" s="89"/>
      <c r="M547" s="89"/>
      <c r="N547" s="89"/>
      <c r="O547" s="89"/>
      <c r="P547" s="89"/>
      <c r="Q547" s="89"/>
      <c r="R547" s="89"/>
      <c r="S547" s="89"/>
      <c r="T547" s="89"/>
      <c r="U547" s="89"/>
      <c r="V547" s="89"/>
      <c r="W547" s="89"/>
      <c r="X547" s="89"/>
      <c r="Y547" s="89"/>
      <c r="Z547" s="89"/>
      <c r="AA547" s="89"/>
      <c r="AB547" s="89"/>
      <c r="AC547" s="89"/>
      <c r="AD547" s="89"/>
      <c r="AE547" s="89"/>
      <c r="AF547" s="394"/>
      <c r="AG547" s="8" t="s">
        <v>463</v>
      </c>
      <c r="AH547" s="90"/>
      <c r="AI547" s="422"/>
      <c r="AJ547" s="422"/>
      <c r="AK547" s="411"/>
      <c r="AL547" s="91" t="s">
        <v>425</v>
      </c>
      <c r="AM547" s="91"/>
      <c r="AN547" s="92"/>
      <c r="AO547" s="186">
        <f>IF(AN547&lt;AM547,100000-AM547+AN547,AN547-AM547)</f>
        <v>0</v>
      </c>
      <c r="AP547" s="94" t="e">
        <f>IF(AP548=0,0,AP546/AP548)</f>
        <v>#REF!</v>
      </c>
      <c r="AQ547" s="95"/>
      <c r="AR547" s="96"/>
    </row>
    <row r="548" spans="1:44" s="82" customFormat="1" ht="12" customHeight="1" x14ac:dyDescent="0.2">
      <c r="A548" s="83"/>
      <c r="B548" s="84" t="s">
        <v>431</v>
      </c>
      <c r="C548" s="387"/>
      <c r="D548" s="129"/>
      <c r="E548" s="181"/>
      <c r="F548" s="87"/>
      <c r="G548" s="340"/>
      <c r="H548" s="369"/>
      <c r="I548" s="88"/>
      <c r="J548" s="191"/>
      <c r="K548" s="97"/>
      <c r="L548" s="97"/>
      <c r="M548" s="97"/>
      <c r="N548" s="97"/>
      <c r="O548" s="97"/>
      <c r="P548" s="97"/>
      <c r="Q548" s="97"/>
      <c r="R548" s="97"/>
      <c r="S548" s="97"/>
      <c r="T548" s="97"/>
      <c r="U548" s="97"/>
      <c r="V548" s="97"/>
      <c r="W548" s="97"/>
      <c r="X548" s="97"/>
      <c r="Y548" s="97"/>
      <c r="Z548" s="97"/>
      <c r="AA548" s="97"/>
      <c r="AB548" s="97"/>
      <c r="AC548" s="97"/>
      <c r="AD548" s="97"/>
      <c r="AE548" s="97"/>
      <c r="AF548" s="395"/>
      <c r="AG548" s="8" t="s">
        <v>464</v>
      </c>
      <c r="AH548" s="90"/>
      <c r="AI548" s="425"/>
      <c r="AJ548" s="425"/>
      <c r="AK548" s="411"/>
      <c r="AL548" s="98" t="s">
        <v>461</v>
      </c>
      <c r="AM548" s="98">
        <v>41668</v>
      </c>
      <c r="AN548" s="99">
        <v>42009</v>
      </c>
      <c r="AO548" s="100">
        <f>AN548-AM548</f>
        <v>341</v>
      </c>
      <c r="AP548" s="101" t="e">
        <f>durée_année*(YEAR(AN548)-YEAR(AM548))-INDEX(temps,DAY(AM548),MONTH(AM548))+INDEX(temps,DAY(AN548),MONTH(AN548))</f>
        <v>#REF!</v>
      </c>
      <c r="AQ548" s="95"/>
      <c r="AR548" s="96"/>
    </row>
    <row r="549" spans="1:44" s="82" customFormat="1" ht="12" customHeight="1" x14ac:dyDescent="0.2">
      <c r="A549" s="102"/>
      <c r="B549" s="103" t="s">
        <v>432</v>
      </c>
      <c r="C549" s="388"/>
      <c r="D549" s="185"/>
      <c r="E549" s="184"/>
      <c r="F549" s="106"/>
      <c r="G549" s="341"/>
      <c r="H549" s="370"/>
      <c r="I549" s="107"/>
      <c r="J549" s="192"/>
      <c r="K549" s="108"/>
      <c r="L549" s="108"/>
      <c r="M549" s="108"/>
      <c r="N549" s="108"/>
      <c r="O549" s="108"/>
      <c r="P549" s="108"/>
      <c r="Q549" s="108"/>
      <c r="R549" s="108"/>
      <c r="S549" s="108"/>
      <c r="T549" s="108"/>
      <c r="U549" s="108"/>
      <c r="V549" s="108"/>
      <c r="W549" s="108"/>
      <c r="X549" s="108"/>
      <c r="Y549" s="108"/>
      <c r="Z549" s="108"/>
      <c r="AA549" s="108"/>
      <c r="AB549" s="108"/>
      <c r="AC549" s="108"/>
      <c r="AD549" s="108"/>
      <c r="AE549" s="108"/>
      <c r="AF549" s="396"/>
      <c r="AG549" s="109" t="s">
        <v>426</v>
      </c>
      <c r="AH549" s="110"/>
      <c r="AI549" s="424"/>
      <c r="AJ549" s="424"/>
      <c r="AK549" s="411"/>
      <c r="AL549" s="111" t="s">
        <v>9</v>
      </c>
      <c r="AM549" s="111"/>
      <c r="AN549" s="112"/>
      <c r="AO549" s="113">
        <f>AN549-AM549</f>
        <v>0</v>
      </c>
      <c r="AP549" s="114"/>
      <c r="AQ549" s="95"/>
      <c r="AR549" s="96"/>
    </row>
    <row r="550" spans="1:44" s="82" customFormat="1" ht="12" customHeight="1" thickBot="1" x14ac:dyDescent="0.25">
      <c r="A550" s="83"/>
      <c r="B550" s="84"/>
      <c r="C550" s="389"/>
      <c r="D550" s="85"/>
      <c r="E550" s="86"/>
      <c r="F550" s="87"/>
      <c r="G550" s="332"/>
      <c r="H550" s="361"/>
      <c r="I550" s="120"/>
      <c r="J550" s="88"/>
      <c r="K550" s="97"/>
      <c r="L550" s="97"/>
      <c r="M550" s="97"/>
      <c r="N550" s="97"/>
      <c r="O550" s="97"/>
      <c r="P550" s="97"/>
      <c r="Q550" s="97"/>
      <c r="R550" s="97"/>
      <c r="S550" s="97"/>
      <c r="T550" s="97"/>
      <c r="U550" s="97"/>
      <c r="V550" s="97"/>
      <c r="W550" s="97"/>
      <c r="X550" s="97"/>
      <c r="Y550" s="97"/>
      <c r="Z550" s="97"/>
      <c r="AA550" s="97"/>
      <c r="AB550" s="97"/>
      <c r="AC550" s="97"/>
      <c r="AD550" s="97"/>
      <c r="AE550" s="97"/>
      <c r="AF550" s="395"/>
      <c r="AG550" s="8" t="s">
        <v>442</v>
      </c>
      <c r="AH550" s="90"/>
      <c r="AI550" s="426"/>
      <c r="AJ550" s="426"/>
      <c r="AK550" s="412"/>
      <c r="AL550" s="124"/>
      <c r="AM550" s="124"/>
      <c r="AN550" s="125"/>
      <c r="AO550" s="126">
        <f>AN550-AM550</f>
        <v>0</v>
      </c>
      <c r="AP550" s="3"/>
      <c r="AQ550" s="127"/>
      <c r="AR550" s="128"/>
    </row>
    <row r="551" spans="1:44" s="82" customFormat="1" ht="12" customHeight="1" thickBot="1" x14ac:dyDescent="0.25">
      <c r="A551" s="68" t="s">
        <v>469</v>
      </c>
      <c r="B551" s="69" t="s">
        <v>444</v>
      </c>
      <c r="C551" s="390">
        <v>1683502097690</v>
      </c>
      <c r="D551" s="147">
        <v>927</v>
      </c>
      <c r="E551" s="187">
        <v>71</v>
      </c>
      <c r="F551" s="149">
        <v>90</v>
      </c>
      <c r="G551" s="327">
        <v>1</v>
      </c>
      <c r="H551" s="360"/>
      <c r="I551" s="383" t="e">
        <f>AP552</f>
        <v>#REF!</v>
      </c>
      <c r="J551" s="392">
        <f>SUMPRODUCT(PUISSANCE,K551:AE551)/1000</f>
        <v>3.08</v>
      </c>
      <c r="K551" s="73">
        <v>0</v>
      </c>
      <c r="L551" s="73">
        <v>0</v>
      </c>
      <c r="M551" s="73">
        <v>0</v>
      </c>
      <c r="N551" s="73">
        <v>0</v>
      </c>
      <c r="O551" s="73">
        <v>0</v>
      </c>
      <c r="P551" s="73">
        <v>0</v>
      </c>
      <c r="Q551" s="73">
        <v>0</v>
      </c>
      <c r="R551" s="73">
        <v>0</v>
      </c>
      <c r="S551" s="73">
        <v>0</v>
      </c>
      <c r="T551" s="73"/>
      <c r="U551" s="73">
        <v>0</v>
      </c>
      <c r="V551" s="73">
        <v>0</v>
      </c>
      <c r="W551" s="73">
        <v>0</v>
      </c>
      <c r="X551" s="73">
        <v>0</v>
      </c>
      <c r="Y551" s="73">
        <v>0</v>
      </c>
      <c r="Z551" s="73">
        <v>11</v>
      </c>
      <c r="AA551" s="73">
        <v>0</v>
      </c>
      <c r="AB551" s="73">
        <v>0</v>
      </c>
      <c r="AC551" s="73">
        <v>0</v>
      </c>
      <c r="AD551" s="73">
        <v>0</v>
      </c>
      <c r="AE551" s="73">
        <v>0</v>
      </c>
      <c r="AF551" s="393"/>
      <c r="AG551" s="74" t="s">
        <v>462</v>
      </c>
      <c r="AH551" s="75"/>
      <c r="AI551" s="422"/>
      <c r="AJ551" s="422"/>
      <c r="AK551" s="410"/>
      <c r="AL551" s="77" t="s">
        <v>424</v>
      </c>
      <c r="AM551" s="151">
        <v>43309</v>
      </c>
      <c r="AN551" s="77">
        <v>75000</v>
      </c>
      <c r="AO551" s="152">
        <f>IF(AN551&lt;AM551,100000-AM551+AN551,AN551-AM551)</f>
        <v>31691</v>
      </c>
      <c r="AP551" s="79">
        <f>AO551+AO552</f>
        <v>31691</v>
      </c>
      <c r="AQ551" s="80">
        <f>F551/10*$AQ$4*DAYS360(AM554,AN554)/360</f>
        <v>0</v>
      </c>
      <c r="AR551" s="81" t="e">
        <f>F551/10*AP553*$AR$4</f>
        <v>#REF!</v>
      </c>
    </row>
    <row r="552" spans="1:44" s="21" customFormat="1" ht="12" customHeight="1" x14ac:dyDescent="0.2">
      <c r="A552" s="83"/>
      <c r="B552" s="84" t="s">
        <v>446</v>
      </c>
      <c r="C552" s="387"/>
      <c r="D552" s="153"/>
      <c r="E552" s="188"/>
      <c r="F552" s="155"/>
      <c r="G552" s="325"/>
      <c r="H552" s="364"/>
      <c r="I552" s="88"/>
      <c r="J552" s="392">
        <f>SUMPRODUCT(PUISSANCE,K552:AE552)/1000</f>
        <v>0</v>
      </c>
      <c r="K552" s="89"/>
      <c r="L552" s="89"/>
      <c r="M552" s="89"/>
      <c r="N552" s="89"/>
      <c r="O552" s="89"/>
      <c r="P552" s="89"/>
      <c r="Q552" s="89"/>
      <c r="R552" s="89"/>
      <c r="S552" s="89"/>
      <c r="T552" s="89"/>
      <c r="U552" s="89"/>
      <c r="V552" s="89"/>
      <c r="W552" s="89"/>
      <c r="X552" s="89"/>
      <c r="Y552" s="89"/>
      <c r="Z552" s="89"/>
      <c r="AA552" s="89"/>
      <c r="AB552" s="89"/>
      <c r="AC552" s="89"/>
      <c r="AD552" s="89"/>
      <c r="AE552" s="89"/>
      <c r="AF552" s="394"/>
      <c r="AG552" s="8" t="s">
        <v>463</v>
      </c>
      <c r="AH552" s="90"/>
      <c r="AI552" s="422"/>
      <c r="AJ552" s="422"/>
      <c r="AK552" s="411"/>
      <c r="AL552" s="92" t="s">
        <v>425</v>
      </c>
      <c r="AM552" s="157"/>
      <c r="AN552" s="92"/>
      <c r="AO552" s="100">
        <f>AN552-AM552</f>
        <v>0</v>
      </c>
      <c r="AP552" s="94" t="e">
        <f>IF(AP553=0,0,AP551/AP553)</f>
        <v>#REF!</v>
      </c>
      <c r="AQ552" s="95"/>
      <c r="AR552" s="96"/>
    </row>
    <row r="553" spans="1:44" s="21" customFormat="1" ht="12" customHeight="1" x14ac:dyDescent="0.2">
      <c r="A553" s="83"/>
      <c r="B553" s="84" t="s">
        <v>447</v>
      </c>
      <c r="C553" s="387"/>
      <c r="D553" s="153"/>
      <c r="E553" s="188"/>
      <c r="F553" s="155"/>
      <c r="G553" s="325"/>
      <c r="H553" s="364"/>
      <c r="I553" s="88"/>
      <c r="J553" s="158"/>
      <c r="K553" s="97"/>
      <c r="L553" s="97"/>
      <c r="M553" s="97"/>
      <c r="N553" s="97"/>
      <c r="O553" s="97"/>
      <c r="P553" s="97"/>
      <c r="Q553" s="97"/>
      <c r="R553" s="97"/>
      <c r="S553" s="97"/>
      <c r="T553" s="97"/>
      <c r="U553" s="97"/>
      <c r="V553" s="97"/>
      <c r="W553" s="97"/>
      <c r="X553" s="97"/>
      <c r="Y553" s="97"/>
      <c r="Z553" s="97"/>
      <c r="AA553" s="97"/>
      <c r="AB553" s="97"/>
      <c r="AC553" s="97"/>
      <c r="AD553" s="97"/>
      <c r="AE553" s="97"/>
      <c r="AF553" s="395"/>
      <c r="AG553" s="8" t="s">
        <v>464</v>
      </c>
      <c r="AH553" s="90"/>
      <c r="AI553" s="425"/>
      <c r="AJ553" s="425"/>
      <c r="AK553" s="411"/>
      <c r="AL553" s="99" t="s">
        <v>461</v>
      </c>
      <c r="AM553" s="159">
        <v>41668</v>
      </c>
      <c r="AN553" s="99">
        <v>42009</v>
      </c>
      <c r="AO553" s="100">
        <f>AN553-AM553</f>
        <v>341</v>
      </c>
      <c r="AP553" s="101" t="e">
        <f>durée_année*(YEAR(AN553)-YEAR(AM553))-INDEX(temps,DAY(AM553),MONTH(AM553))+INDEX(temps,DAY(AN553),MONTH(AN553))</f>
        <v>#REF!</v>
      </c>
      <c r="AQ553" s="95"/>
      <c r="AR553" s="96"/>
    </row>
    <row r="554" spans="1:44" s="21" customFormat="1" ht="12" customHeight="1" x14ac:dyDescent="0.2">
      <c r="A554" s="102"/>
      <c r="B554" s="84"/>
      <c r="C554" s="388"/>
      <c r="D554" s="153"/>
      <c r="E554" s="188"/>
      <c r="F554" s="162"/>
      <c r="G554" s="325"/>
      <c r="H554" s="364"/>
      <c r="I554" s="107"/>
      <c r="J554" s="158"/>
      <c r="K554" s="97"/>
      <c r="L554" s="97"/>
      <c r="M554" s="97"/>
      <c r="N554" s="97"/>
      <c r="O554" s="97"/>
      <c r="P554" s="97"/>
      <c r="Q554" s="97"/>
      <c r="R554" s="97"/>
      <c r="S554" s="97"/>
      <c r="T554" s="97"/>
      <c r="U554" s="97"/>
      <c r="V554" s="97"/>
      <c r="W554" s="97"/>
      <c r="X554" s="97"/>
      <c r="Y554" s="97"/>
      <c r="Z554" s="97"/>
      <c r="AA554" s="97"/>
      <c r="AB554" s="97"/>
      <c r="AC554" s="97"/>
      <c r="AD554" s="97"/>
      <c r="AE554" s="97"/>
      <c r="AF554" s="395"/>
      <c r="AG554" s="8" t="s">
        <v>426</v>
      </c>
      <c r="AH554" s="90"/>
      <c r="AI554" s="424"/>
      <c r="AJ554" s="424"/>
      <c r="AK554" s="411"/>
      <c r="AL554" s="112" t="s">
        <v>9</v>
      </c>
      <c r="AM554" s="163"/>
      <c r="AN554" s="112"/>
      <c r="AO554" s="113">
        <f>AN554-AM554</f>
        <v>0</v>
      </c>
      <c r="AP554" s="101"/>
      <c r="AQ554" s="95"/>
      <c r="AR554" s="96"/>
    </row>
    <row r="555" spans="1:44" s="82" customFormat="1" ht="12" customHeight="1" thickBot="1" x14ac:dyDescent="0.25">
      <c r="A555" s="164"/>
      <c r="B555" s="138"/>
      <c r="C555" s="389"/>
      <c r="D555" s="165"/>
      <c r="E555" s="166"/>
      <c r="F555" s="167"/>
      <c r="G555" s="338"/>
      <c r="H555" s="367"/>
      <c r="I555" s="120"/>
      <c r="J555" s="168"/>
      <c r="K555" s="142"/>
      <c r="L555" s="142"/>
      <c r="M555" s="142"/>
      <c r="N555" s="142"/>
      <c r="O555" s="142"/>
      <c r="P555" s="142"/>
      <c r="Q555" s="142"/>
      <c r="R555" s="142"/>
      <c r="S555" s="142"/>
      <c r="T555" s="142"/>
      <c r="U555" s="142"/>
      <c r="V555" s="142"/>
      <c r="W555" s="142"/>
      <c r="X555" s="142"/>
      <c r="Y555" s="142"/>
      <c r="Z555" s="142"/>
      <c r="AA555" s="142"/>
      <c r="AB555" s="142"/>
      <c r="AC555" s="142"/>
      <c r="AD555" s="142"/>
      <c r="AE555" s="142"/>
      <c r="AF555" s="398"/>
      <c r="AG555" s="143" t="s">
        <v>442</v>
      </c>
      <c r="AH555" s="144"/>
      <c r="AI555" s="426"/>
      <c r="AJ555" s="426"/>
      <c r="AK555" s="412"/>
      <c r="AL555" s="125"/>
      <c r="AM555" s="169"/>
      <c r="AN555" s="125"/>
      <c r="AO555" s="145">
        <f>AN555-AM555</f>
        <v>0</v>
      </c>
      <c r="AP555" s="2"/>
      <c r="AQ555" s="127"/>
      <c r="AR555" s="128"/>
    </row>
    <row r="556" spans="1:44" s="82" customFormat="1" ht="12" customHeight="1" x14ac:dyDescent="0.2">
      <c r="A556" s="68" t="s">
        <v>321</v>
      </c>
      <c r="B556" s="69" t="s">
        <v>164</v>
      </c>
      <c r="C556" s="390">
        <v>1696237286906</v>
      </c>
      <c r="D556" s="70">
        <v>940</v>
      </c>
      <c r="E556" s="71">
        <v>71</v>
      </c>
      <c r="F556" s="71">
        <v>15</v>
      </c>
      <c r="G556" s="327">
        <v>1</v>
      </c>
      <c r="H556" s="360"/>
      <c r="I556" s="383" t="e">
        <f>AP557</f>
        <v>#REF!</v>
      </c>
      <c r="J556" s="392">
        <f>SUMPRODUCT(PUISSANCE,K556:AE556)/1000</f>
        <v>2.4980000000000002</v>
      </c>
      <c r="K556" s="73">
        <v>0</v>
      </c>
      <c r="L556" s="73">
        <v>0</v>
      </c>
      <c r="M556" s="73">
        <v>0</v>
      </c>
      <c r="N556" s="73">
        <v>0</v>
      </c>
      <c r="O556" s="73">
        <v>0</v>
      </c>
      <c r="P556" s="73">
        <v>0</v>
      </c>
      <c r="Q556" s="73">
        <v>0</v>
      </c>
      <c r="R556" s="73">
        <v>1</v>
      </c>
      <c r="S556" s="73">
        <v>0</v>
      </c>
      <c r="T556" s="73"/>
      <c r="U556" s="73">
        <v>0</v>
      </c>
      <c r="V556" s="73">
        <v>0</v>
      </c>
      <c r="W556" s="73">
        <v>0</v>
      </c>
      <c r="X556" s="73">
        <v>7</v>
      </c>
      <c r="Y556" s="73">
        <v>9</v>
      </c>
      <c r="Z556" s="73">
        <v>0</v>
      </c>
      <c r="AA556" s="73">
        <v>0</v>
      </c>
      <c r="AB556" s="73">
        <v>0</v>
      </c>
      <c r="AC556" s="73">
        <v>0</v>
      </c>
      <c r="AD556" s="73">
        <v>0</v>
      </c>
      <c r="AE556" s="73">
        <v>0</v>
      </c>
      <c r="AF556" s="393"/>
      <c r="AG556" s="74" t="s">
        <v>462</v>
      </c>
      <c r="AH556" s="75"/>
      <c r="AI556" s="422"/>
      <c r="AJ556" s="422"/>
      <c r="AK556" s="410"/>
      <c r="AL556" s="76" t="s">
        <v>424</v>
      </c>
      <c r="AM556" s="76">
        <v>49239</v>
      </c>
      <c r="AN556" s="77">
        <v>51744</v>
      </c>
      <c r="AO556" s="78">
        <f>IF(AN556&lt;AM556,100000-AM556+AN556,AN556-AM556)</f>
        <v>2505</v>
      </c>
      <c r="AP556" s="79">
        <f>AO556+AO557</f>
        <v>2505</v>
      </c>
      <c r="AQ556" s="80">
        <f>F556/10*$AQ$4*DAYS360(AM559,AN559)/360</f>
        <v>0</v>
      </c>
      <c r="AR556" s="81" t="e">
        <f>F556/10*AP558*$AR$4</f>
        <v>#REF!</v>
      </c>
    </row>
    <row r="557" spans="1:44" s="82" customFormat="1" ht="12" customHeight="1" x14ac:dyDescent="0.2">
      <c r="A557" s="83"/>
      <c r="B557" s="84" t="s">
        <v>155</v>
      </c>
      <c r="C557" s="387"/>
      <c r="D557" s="85"/>
      <c r="E557" s="86"/>
      <c r="F557" s="87"/>
      <c r="G557" s="332"/>
      <c r="H557" s="361"/>
      <c r="I557" s="88"/>
      <c r="J557" s="88"/>
      <c r="K557" s="89"/>
      <c r="L557" s="89"/>
      <c r="M557" s="89"/>
      <c r="N557" s="89"/>
      <c r="O557" s="89"/>
      <c r="P557" s="89"/>
      <c r="Q557" s="89"/>
      <c r="R557" s="89"/>
      <c r="S557" s="89"/>
      <c r="T557" s="89"/>
      <c r="U557" s="89"/>
      <c r="V557" s="89"/>
      <c r="W557" s="89"/>
      <c r="X557" s="89" t="s">
        <v>483</v>
      </c>
      <c r="Y557" s="89"/>
      <c r="Z557" s="89"/>
      <c r="AA557" s="89"/>
      <c r="AB557" s="89"/>
      <c r="AC557" s="89"/>
      <c r="AD557" s="89"/>
      <c r="AE557" s="89"/>
      <c r="AF557" s="394"/>
      <c r="AG557" s="8" t="s">
        <v>463</v>
      </c>
      <c r="AH557" s="90"/>
      <c r="AI557" s="422"/>
      <c r="AJ557" s="422"/>
      <c r="AK557" s="411"/>
      <c r="AL557" s="91" t="s">
        <v>425</v>
      </c>
      <c r="AM557" s="91"/>
      <c r="AN557" s="92"/>
      <c r="AO557" s="186">
        <f>IF(AN557&lt;AM557,100000-AM557+AN557,AN557-AM557)</f>
        <v>0</v>
      </c>
      <c r="AP557" s="94" t="e">
        <f>IF(AP558=0,0,AP556/AP558)</f>
        <v>#REF!</v>
      </c>
      <c r="AQ557" s="95"/>
      <c r="AR557" s="96"/>
    </row>
    <row r="558" spans="1:44" s="82" customFormat="1" ht="12" customHeight="1" x14ac:dyDescent="0.2">
      <c r="A558" s="83"/>
      <c r="B558" s="84" t="s">
        <v>147</v>
      </c>
      <c r="C558" s="387"/>
      <c r="D558" s="85"/>
      <c r="E558" s="86"/>
      <c r="F558" s="87"/>
      <c r="G558" s="332"/>
      <c r="H558" s="361"/>
      <c r="I558" s="88"/>
      <c r="J558" s="88"/>
      <c r="K558" s="97"/>
      <c r="L558" s="97"/>
      <c r="M558" s="97"/>
      <c r="N558" s="97"/>
      <c r="O558" s="97"/>
      <c r="P558" s="97"/>
      <c r="Q558" s="97"/>
      <c r="R558" s="97"/>
      <c r="S558" s="97"/>
      <c r="T558" s="97"/>
      <c r="U558" s="97"/>
      <c r="V558" s="97"/>
      <c r="W558" s="97"/>
      <c r="X558" s="97"/>
      <c r="Y558" s="97"/>
      <c r="Z558" s="97"/>
      <c r="AA558" s="97"/>
      <c r="AB558" s="97"/>
      <c r="AC558" s="97"/>
      <c r="AD558" s="97"/>
      <c r="AE558" s="97"/>
      <c r="AF558" s="395"/>
      <c r="AG558" s="8" t="s">
        <v>464</v>
      </c>
      <c r="AH558" s="90"/>
      <c r="AI558" s="425"/>
      <c r="AJ558" s="425"/>
      <c r="AK558" s="411"/>
      <c r="AL558" s="98" t="s">
        <v>461</v>
      </c>
      <c r="AM558" s="98">
        <v>41669</v>
      </c>
      <c r="AN558" s="99">
        <v>42011</v>
      </c>
      <c r="AO558" s="100">
        <f>AN558-AM558</f>
        <v>342</v>
      </c>
      <c r="AP558" s="101" t="e">
        <f>durée_année*(YEAR(AN558)-YEAR(AM558))-INDEX(temps,DAY(AM558),MONTH(AM558))+INDEX(temps,DAY(AN558),MONTH(AN558))</f>
        <v>#REF!</v>
      </c>
      <c r="AQ558" s="95"/>
      <c r="AR558" s="96"/>
    </row>
    <row r="559" spans="1:44" s="82" customFormat="1" ht="12" customHeight="1" x14ac:dyDescent="0.2">
      <c r="A559" s="102"/>
      <c r="B559" s="103"/>
      <c r="C559" s="388"/>
      <c r="D559" s="104"/>
      <c r="E559" s="105"/>
      <c r="F559" s="106"/>
      <c r="G559" s="333"/>
      <c r="H559" s="362"/>
      <c r="I559" s="107"/>
      <c r="J559" s="107"/>
      <c r="K559" s="108"/>
      <c r="L559" s="108"/>
      <c r="M559" s="108"/>
      <c r="N559" s="108"/>
      <c r="O559" s="108"/>
      <c r="P559" s="108"/>
      <c r="Q559" s="108"/>
      <c r="R559" s="108"/>
      <c r="S559" s="108"/>
      <c r="T559" s="108"/>
      <c r="U559" s="108"/>
      <c r="V559" s="108"/>
      <c r="W559" s="108"/>
      <c r="X559" s="108"/>
      <c r="Y559" s="108"/>
      <c r="Z559" s="108"/>
      <c r="AA559" s="108"/>
      <c r="AB559" s="108"/>
      <c r="AC559" s="108"/>
      <c r="AD559" s="108"/>
      <c r="AE559" s="108"/>
      <c r="AF559" s="396"/>
      <c r="AG559" s="109" t="s">
        <v>426</v>
      </c>
      <c r="AH559" s="110"/>
      <c r="AI559" s="424"/>
      <c r="AJ559" s="424"/>
      <c r="AK559" s="411"/>
      <c r="AL559" s="111" t="s">
        <v>9</v>
      </c>
      <c r="AM559" s="111"/>
      <c r="AN559" s="112"/>
      <c r="AO559" s="113">
        <f>AN559-AM559</f>
        <v>0</v>
      </c>
      <c r="AP559" s="114"/>
      <c r="AQ559" s="95"/>
      <c r="AR559" s="96"/>
    </row>
    <row r="560" spans="1:44" s="82" customFormat="1" ht="12" customHeight="1" thickBot="1" x14ac:dyDescent="0.25">
      <c r="A560" s="115"/>
      <c r="B560" s="116"/>
      <c r="C560" s="389"/>
      <c r="D560" s="117"/>
      <c r="E560" s="118"/>
      <c r="F560" s="119"/>
      <c r="G560" s="334"/>
      <c r="H560" s="363"/>
      <c r="I560" s="120"/>
      <c r="J560" s="120"/>
      <c r="K560" s="121"/>
      <c r="L560" s="121"/>
      <c r="M560" s="121"/>
      <c r="N560" s="121"/>
      <c r="O560" s="121"/>
      <c r="P560" s="121"/>
      <c r="Q560" s="121"/>
      <c r="R560" s="121"/>
      <c r="S560" s="121"/>
      <c r="T560" s="121"/>
      <c r="U560" s="121"/>
      <c r="V560" s="121"/>
      <c r="W560" s="121"/>
      <c r="X560" s="121"/>
      <c r="Y560" s="121"/>
      <c r="Z560" s="121"/>
      <c r="AA560" s="121"/>
      <c r="AB560" s="121"/>
      <c r="AC560" s="121"/>
      <c r="AD560" s="121"/>
      <c r="AE560" s="121"/>
      <c r="AF560" s="397"/>
      <c r="AG560" s="122" t="s">
        <v>442</v>
      </c>
      <c r="AH560" s="123"/>
      <c r="AI560" s="426"/>
      <c r="AJ560" s="426"/>
      <c r="AK560" s="412"/>
      <c r="AL560" s="124"/>
      <c r="AM560" s="124"/>
      <c r="AN560" s="125"/>
      <c r="AO560" s="126">
        <f>AN560-AM560</f>
        <v>0</v>
      </c>
      <c r="AP560" s="3"/>
      <c r="AQ560" s="127"/>
      <c r="AR560" s="128"/>
    </row>
    <row r="561" spans="1:44" s="82" customFormat="1" ht="12" customHeight="1" x14ac:dyDescent="0.2">
      <c r="A561" s="68" t="s">
        <v>337</v>
      </c>
      <c r="B561" s="69" t="s">
        <v>187</v>
      </c>
      <c r="C561" s="390">
        <v>1651808954313</v>
      </c>
      <c r="D561" s="70">
        <v>980</v>
      </c>
      <c r="E561" s="71">
        <v>74</v>
      </c>
      <c r="F561" s="71">
        <v>20</v>
      </c>
      <c r="G561" s="327">
        <v>1</v>
      </c>
      <c r="H561" s="360"/>
      <c r="I561" s="383" t="e">
        <f>AP562</f>
        <v>#REF!</v>
      </c>
      <c r="J561" s="392">
        <f>SUMPRODUCT(PUISSANCE,K561:AE561)/1000</f>
        <v>6.59</v>
      </c>
      <c r="K561" s="73">
        <v>0</v>
      </c>
      <c r="L561" s="73">
        <v>0</v>
      </c>
      <c r="M561" s="73">
        <v>0</v>
      </c>
      <c r="N561" s="73">
        <v>0</v>
      </c>
      <c r="O561" s="73">
        <v>0</v>
      </c>
      <c r="P561" s="73">
        <v>0</v>
      </c>
      <c r="Q561" s="73">
        <v>0</v>
      </c>
      <c r="R561" s="73">
        <v>0</v>
      </c>
      <c r="S561" s="73">
        <v>0</v>
      </c>
      <c r="T561" s="73"/>
      <c r="U561" s="73">
        <v>0</v>
      </c>
      <c r="V561" s="73">
        <v>0</v>
      </c>
      <c r="W561" s="73">
        <v>0</v>
      </c>
      <c r="X561" s="73">
        <v>0</v>
      </c>
      <c r="Y561" s="73">
        <v>19</v>
      </c>
      <c r="Z561" s="73">
        <v>12</v>
      </c>
      <c r="AA561" s="73">
        <v>0</v>
      </c>
      <c r="AB561" s="73">
        <v>0</v>
      </c>
      <c r="AC561" s="73">
        <v>0</v>
      </c>
      <c r="AD561" s="73">
        <v>0</v>
      </c>
      <c r="AE561" s="73">
        <v>0</v>
      </c>
      <c r="AF561" s="393"/>
      <c r="AG561" s="74" t="s">
        <v>462</v>
      </c>
      <c r="AH561" s="75"/>
      <c r="AI561" s="422"/>
      <c r="AJ561" s="422"/>
      <c r="AK561" s="410"/>
      <c r="AL561" s="76" t="s">
        <v>424</v>
      </c>
      <c r="AM561" s="76">
        <v>27014</v>
      </c>
      <c r="AN561" s="77">
        <v>16239</v>
      </c>
      <c r="AO561" s="78">
        <f>IF(AN561&lt;AM561,100000-AM561+AN561,AN561-AM561)</f>
        <v>89225</v>
      </c>
      <c r="AP561" s="79">
        <f>AO561+AO562</f>
        <v>89225</v>
      </c>
      <c r="AQ561" s="80">
        <f>F561/10*$AQ$4*DAYS360(AM564,AN564)/360</f>
        <v>0</v>
      </c>
      <c r="AR561" s="81" t="e">
        <f>F561/10*AP563*$AR$4</f>
        <v>#REF!</v>
      </c>
    </row>
    <row r="562" spans="1:44" s="82" customFormat="1" ht="12" customHeight="1" x14ac:dyDescent="0.2">
      <c r="A562" s="83"/>
      <c r="B562" s="84" t="s">
        <v>75</v>
      </c>
      <c r="C562" s="387"/>
      <c r="D562" s="85"/>
      <c r="E562" s="86"/>
      <c r="F562" s="87"/>
      <c r="G562" s="332"/>
      <c r="H562" s="361"/>
      <c r="I562" s="88"/>
      <c r="J562" s="88"/>
      <c r="K562" s="89"/>
      <c r="L562" s="89"/>
      <c r="M562" s="89"/>
      <c r="N562" s="89"/>
      <c r="O562" s="89"/>
      <c r="P562" s="89"/>
      <c r="Q562" s="89"/>
      <c r="R562" s="89"/>
      <c r="S562" s="89"/>
      <c r="T562" s="89"/>
      <c r="U562" s="89"/>
      <c r="V562" s="89"/>
      <c r="W562" s="89"/>
      <c r="X562" s="89"/>
      <c r="Y562" s="89"/>
      <c r="Z562" s="89"/>
      <c r="AA562" s="89"/>
      <c r="AB562" s="89"/>
      <c r="AC562" s="89"/>
      <c r="AD562" s="89"/>
      <c r="AE562" s="89"/>
      <c r="AF562" s="394"/>
      <c r="AG562" s="8" t="s">
        <v>463</v>
      </c>
      <c r="AH562" s="90"/>
      <c r="AI562" s="422"/>
      <c r="AJ562" s="422"/>
      <c r="AK562" s="411"/>
      <c r="AL562" s="91" t="s">
        <v>425</v>
      </c>
      <c r="AM562" s="91"/>
      <c r="AN562" s="92"/>
      <c r="AO562" s="93">
        <f>IF(AN562&lt;AM562,100000-AM562+AN562,AN562-AM562)</f>
        <v>0</v>
      </c>
      <c r="AP562" s="94" t="e">
        <f>IF(AP563=0,0,AP561/AP563)</f>
        <v>#REF!</v>
      </c>
      <c r="AQ562" s="95"/>
      <c r="AR562" s="96"/>
    </row>
    <row r="563" spans="1:44" s="82" customFormat="1" ht="12" customHeight="1" x14ac:dyDescent="0.2">
      <c r="A563" s="83"/>
      <c r="B563" s="84" t="s">
        <v>76</v>
      </c>
      <c r="C563" s="387"/>
      <c r="D563" s="85"/>
      <c r="E563" s="86"/>
      <c r="F563" s="87"/>
      <c r="G563" s="332"/>
      <c r="H563" s="361"/>
      <c r="I563" s="88"/>
      <c r="J563" s="88"/>
      <c r="K563" s="97"/>
      <c r="L563" s="97"/>
      <c r="M563" s="97"/>
      <c r="N563" s="97"/>
      <c r="O563" s="97"/>
      <c r="P563" s="97"/>
      <c r="Q563" s="97"/>
      <c r="R563" s="97"/>
      <c r="S563" s="97"/>
      <c r="T563" s="97"/>
      <c r="U563" s="97"/>
      <c r="V563" s="97"/>
      <c r="W563" s="97"/>
      <c r="X563" s="97"/>
      <c r="Y563" s="97"/>
      <c r="Z563" s="97"/>
      <c r="AA563" s="97"/>
      <c r="AB563" s="97"/>
      <c r="AC563" s="97"/>
      <c r="AD563" s="97"/>
      <c r="AE563" s="97"/>
      <c r="AF563" s="395"/>
      <c r="AG563" s="8" t="s">
        <v>464</v>
      </c>
      <c r="AH563" s="90"/>
      <c r="AI563" s="425"/>
      <c r="AJ563" s="425"/>
      <c r="AK563" s="411"/>
      <c r="AL563" s="98" t="s">
        <v>461</v>
      </c>
      <c r="AM563" s="98">
        <v>41668</v>
      </c>
      <c r="AN563" s="99">
        <v>42011</v>
      </c>
      <c r="AO563" s="100">
        <f>AN563-AM563</f>
        <v>343</v>
      </c>
      <c r="AP563" s="101" t="e">
        <f>durée_année*(YEAR(AN563)-YEAR(AM563))-INDEX(temps,DAY(AM563),MONTH(AM563))+INDEX(temps,DAY(AN563),MONTH(AN563))</f>
        <v>#REF!</v>
      </c>
      <c r="AQ563" s="95"/>
      <c r="AR563" s="96"/>
    </row>
    <row r="564" spans="1:44" s="82" customFormat="1" ht="12" customHeight="1" x14ac:dyDescent="0.2">
      <c r="A564" s="102"/>
      <c r="B564" s="103"/>
      <c r="C564" s="388"/>
      <c r="D564" s="104"/>
      <c r="E564" s="105"/>
      <c r="F564" s="106"/>
      <c r="G564" s="333"/>
      <c r="H564" s="362"/>
      <c r="I564" s="107"/>
      <c r="J564" s="107"/>
      <c r="K564" s="108"/>
      <c r="L564" s="108"/>
      <c r="M564" s="108"/>
      <c r="N564" s="108"/>
      <c r="O564" s="108"/>
      <c r="P564" s="108"/>
      <c r="Q564" s="108"/>
      <c r="R564" s="108"/>
      <c r="S564" s="108"/>
      <c r="T564" s="108"/>
      <c r="U564" s="108"/>
      <c r="V564" s="108"/>
      <c r="W564" s="108"/>
      <c r="X564" s="108"/>
      <c r="Y564" s="108"/>
      <c r="Z564" s="108"/>
      <c r="AA564" s="108"/>
      <c r="AB564" s="108"/>
      <c r="AC564" s="108"/>
      <c r="AD564" s="108"/>
      <c r="AE564" s="108"/>
      <c r="AF564" s="396"/>
      <c r="AG564" s="109" t="s">
        <v>426</v>
      </c>
      <c r="AH564" s="110"/>
      <c r="AI564" s="424"/>
      <c r="AJ564" s="424"/>
      <c r="AK564" s="411"/>
      <c r="AL564" s="111" t="s">
        <v>9</v>
      </c>
      <c r="AM564" s="111"/>
      <c r="AN564" s="112"/>
      <c r="AO564" s="113">
        <f>AN564-AM564</f>
        <v>0</v>
      </c>
      <c r="AP564" s="114"/>
      <c r="AQ564" s="95"/>
      <c r="AR564" s="96"/>
    </row>
    <row r="565" spans="1:44" s="82" customFormat="1" ht="12" customHeight="1" thickBot="1" x14ac:dyDescent="0.25">
      <c r="A565" s="115"/>
      <c r="B565" s="116"/>
      <c r="C565" s="389"/>
      <c r="D565" s="117"/>
      <c r="E565" s="118"/>
      <c r="F565" s="119"/>
      <c r="G565" s="334"/>
      <c r="H565" s="363"/>
      <c r="I565" s="120"/>
      <c r="J565" s="120"/>
      <c r="K565" s="121"/>
      <c r="L565" s="121"/>
      <c r="M565" s="121"/>
      <c r="N565" s="121"/>
      <c r="O565" s="121"/>
      <c r="P565" s="121"/>
      <c r="Q565" s="121"/>
      <c r="R565" s="121"/>
      <c r="S565" s="121"/>
      <c r="T565" s="121"/>
      <c r="U565" s="121"/>
      <c r="V565" s="121"/>
      <c r="W565" s="121"/>
      <c r="X565" s="121"/>
      <c r="Y565" s="121"/>
      <c r="Z565" s="121"/>
      <c r="AA565" s="121"/>
      <c r="AB565" s="121"/>
      <c r="AC565" s="121"/>
      <c r="AD565" s="121"/>
      <c r="AE565" s="121"/>
      <c r="AF565" s="397"/>
      <c r="AG565" s="122" t="s">
        <v>442</v>
      </c>
      <c r="AH565" s="123"/>
      <c r="AI565" s="426"/>
      <c r="AJ565" s="426"/>
      <c r="AK565" s="412"/>
      <c r="AL565" s="124"/>
      <c r="AM565" s="124"/>
      <c r="AN565" s="125"/>
      <c r="AO565" s="126">
        <f>AN565-AM565</f>
        <v>0</v>
      </c>
      <c r="AP565" s="3"/>
      <c r="AQ565" s="127"/>
      <c r="AR565" s="128"/>
    </row>
    <row r="566" spans="1:44" s="82" customFormat="1" ht="12" customHeight="1" x14ac:dyDescent="0.2">
      <c r="A566" s="68" t="s">
        <v>339</v>
      </c>
      <c r="B566" s="69" t="s">
        <v>191</v>
      </c>
      <c r="C566" s="390">
        <v>1656150488390</v>
      </c>
      <c r="D566" s="70">
        <v>995</v>
      </c>
      <c r="E566" s="71">
        <v>71</v>
      </c>
      <c r="F566" s="71">
        <v>61</v>
      </c>
      <c r="G566" s="327">
        <v>1</v>
      </c>
      <c r="H566" s="360"/>
      <c r="I566" s="383" t="e">
        <f>AP567</f>
        <v>#REF!</v>
      </c>
      <c r="J566" s="392">
        <f>SUMPRODUCT(PUISSANCE,K566:AE566)/1000</f>
        <v>3.57</v>
      </c>
      <c r="K566" s="73">
        <v>0</v>
      </c>
      <c r="L566" s="73">
        <v>0</v>
      </c>
      <c r="M566" s="73">
        <v>0</v>
      </c>
      <c r="N566" s="73">
        <v>0</v>
      </c>
      <c r="O566" s="73">
        <v>0</v>
      </c>
      <c r="P566" s="73">
        <v>0</v>
      </c>
      <c r="Q566" s="73">
        <v>0</v>
      </c>
      <c r="R566" s="73">
        <v>21</v>
      </c>
      <c r="S566" s="73">
        <v>0</v>
      </c>
      <c r="T566" s="73"/>
      <c r="U566" s="73">
        <v>0</v>
      </c>
      <c r="V566" s="73">
        <v>0</v>
      </c>
      <c r="W566" s="73">
        <v>0</v>
      </c>
      <c r="X566" s="73">
        <v>0</v>
      </c>
      <c r="Y566" s="73">
        <v>0</v>
      </c>
      <c r="Z566" s="73">
        <v>0</v>
      </c>
      <c r="AA566" s="73">
        <v>0</v>
      </c>
      <c r="AB566" s="73">
        <v>0</v>
      </c>
      <c r="AC566" s="73">
        <v>0</v>
      </c>
      <c r="AD566" s="73">
        <v>0</v>
      </c>
      <c r="AE566" s="73">
        <v>0</v>
      </c>
      <c r="AF566" s="393"/>
      <c r="AG566" s="74" t="s">
        <v>462</v>
      </c>
      <c r="AH566" s="75"/>
      <c r="AI566" s="422"/>
      <c r="AJ566" s="422"/>
      <c r="AK566" s="410"/>
      <c r="AL566" s="76" t="s">
        <v>424</v>
      </c>
      <c r="AM566" s="76">
        <v>72801</v>
      </c>
      <c r="AN566" s="77">
        <v>87275</v>
      </c>
      <c r="AO566" s="78">
        <f>IF(AN566&lt;AM566,100000-AM566+AN566,AN566-AM566)</f>
        <v>14474</v>
      </c>
      <c r="AP566" s="79">
        <f>AO566+AO567</f>
        <v>14474</v>
      </c>
      <c r="AQ566" s="80">
        <f>F566/10*$AQ$4*DAYS360(AM569,AN569)/360</f>
        <v>0</v>
      </c>
      <c r="AR566" s="81" t="e">
        <f>F566/10*AP568*$AR$4</f>
        <v>#REF!</v>
      </c>
    </row>
    <row r="567" spans="1:44" s="82" customFormat="1" ht="12" customHeight="1" x14ac:dyDescent="0.2">
      <c r="A567" s="83"/>
      <c r="B567" s="84" t="s">
        <v>190</v>
      </c>
      <c r="C567" s="387"/>
      <c r="D567" s="85"/>
      <c r="E567" s="86"/>
      <c r="F567" s="87"/>
      <c r="G567" s="332"/>
      <c r="H567" s="361"/>
      <c r="I567" s="88"/>
      <c r="J567" s="88"/>
      <c r="K567" s="89"/>
      <c r="L567" s="89"/>
      <c r="M567" s="89"/>
      <c r="N567" s="89"/>
      <c r="O567" s="89"/>
      <c r="P567" s="89"/>
      <c r="Q567" s="89"/>
      <c r="R567" s="89"/>
      <c r="S567" s="89"/>
      <c r="T567" s="89"/>
      <c r="U567" s="89"/>
      <c r="V567" s="89"/>
      <c r="W567" s="89"/>
      <c r="X567" s="89"/>
      <c r="Y567" s="89"/>
      <c r="Z567" s="89"/>
      <c r="AA567" s="89"/>
      <c r="AB567" s="89"/>
      <c r="AC567" s="89"/>
      <c r="AD567" s="89"/>
      <c r="AE567" s="89"/>
      <c r="AF567" s="394"/>
      <c r="AG567" s="8" t="s">
        <v>463</v>
      </c>
      <c r="AH567" s="90"/>
      <c r="AI567" s="422"/>
      <c r="AJ567" s="422"/>
      <c r="AK567" s="411"/>
      <c r="AL567" s="91" t="s">
        <v>425</v>
      </c>
      <c r="AM567" s="91"/>
      <c r="AN567" s="92"/>
      <c r="AO567" s="186">
        <f>IF(AN567&lt;AM567,100000-AM567+AN567,AN567-AM567)</f>
        <v>0</v>
      </c>
      <c r="AP567" s="94" t="e">
        <f>IF(AP568=0,0,AP566/AP568)</f>
        <v>#REF!</v>
      </c>
      <c r="AQ567" s="95"/>
      <c r="AR567" s="96"/>
    </row>
    <row r="568" spans="1:44" s="82" customFormat="1" ht="12" customHeight="1" x14ac:dyDescent="0.2">
      <c r="A568" s="83"/>
      <c r="B568" s="84" t="s">
        <v>78</v>
      </c>
      <c r="C568" s="387"/>
      <c r="D568" s="85"/>
      <c r="E568" s="86"/>
      <c r="F568" s="87"/>
      <c r="G568" s="332"/>
      <c r="H568" s="361"/>
      <c r="I568" s="88"/>
      <c r="J568" s="88"/>
      <c r="K568" s="97"/>
      <c r="L568" s="97"/>
      <c r="M568" s="97"/>
      <c r="N568" s="97"/>
      <c r="O568" s="97"/>
      <c r="P568" s="97"/>
      <c r="Q568" s="97"/>
      <c r="R568" s="97"/>
      <c r="S568" s="97"/>
      <c r="T568" s="97"/>
      <c r="U568" s="97"/>
      <c r="V568" s="97"/>
      <c r="W568" s="97"/>
      <c r="X568" s="97"/>
      <c r="Y568" s="97"/>
      <c r="Z568" s="97"/>
      <c r="AA568" s="97"/>
      <c r="AB568" s="97"/>
      <c r="AC568" s="97"/>
      <c r="AD568" s="97"/>
      <c r="AE568" s="97"/>
      <c r="AF568" s="395"/>
      <c r="AG568" s="8" t="s">
        <v>464</v>
      </c>
      <c r="AH568" s="90"/>
      <c r="AI568" s="425"/>
      <c r="AJ568" s="425"/>
      <c r="AK568" s="411"/>
      <c r="AL568" s="98" t="s">
        <v>461</v>
      </c>
      <c r="AM568" s="98">
        <v>41668</v>
      </c>
      <c r="AN568" s="99">
        <v>42011</v>
      </c>
      <c r="AO568" s="100">
        <f>AN568-AM568</f>
        <v>343</v>
      </c>
      <c r="AP568" s="101" t="e">
        <f>durée_année*(YEAR(AN568)-YEAR(AM568))-INDEX(temps,DAY(AM568),MONTH(AM568))+INDEX(temps,DAY(AN568),MONTH(AN568))</f>
        <v>#REF!</v>
      </c>
      <c r="AQ568" s="95"/>
      <c r="AR568" s="96"/>
    </row>
    <row r="569" spans="1:44" s="82" customFormat="1" ht="12" customHeight="1" x14ac:dyDescent="0.2">
      <c r="A569" s="102"/>
      <c r="B569" s="103"/>
      <c r="C569" s="388"/>
      <c r="D569" s="104"/>
      <c r="E569" s="105"/>
      <c r="F569" s="106"/>
      <c r="G569" s="333"/>
      <c r="H569" s="362"/>
      <c r="I569" s="107"/>
      <c r="J569" s="107"/>
      <c r="K569" s="108"/>
      <c r="L569" s="108"/>
      <c r="M569" s="108"/>
      <c r="N569" s="108"/>
      <c r="O569" s="108"/>
      <c r="P569" s="108"/>
      <c r="Q569" s="108"/>
      <c r="R569" s="108"/>
      <c r="S569" s="108"/>
      <c r="T569" s="108"/>
      <c r="U569" s="108"/>
      <c r="V569" s="108"/>
      <c r="W569" s="108"/>
      <c r="X569" s="108"/>
      <c r="Y569" s="108"/>
      <c r="Z569" s="108"/>
      <c r="AA569" s="108"/>
      <c r="AB569" s="108"/>
      <c r="AC569" s="108"/>
      <c r="AD569" s="108"/>
      <c r="AE569" s="108"/>
      <c r="AF569" s="396"/>
      <c r="AG569" s="109" t="s">
        <v>426</v>
      </c>
      <c r="AH569" s="110"/>
      <c r="AI569" s="424"/>
      <c r="AJ569" s="424"/>
      <c r="AK569" s="411"/>
      <c r="AL569" s="111" t="s">
        <v>426</v>
      </c>
      <c r="AM569" s="111"/>
      <c r="AN569" s="112"/>
      <c r="AO569" s="113">
        <f>AN569-AM569</f>
        <v>0</v>
      </c>
      <c r="AP569" s="114"/>
      <c r="AQ569" s="95"/>
      <c r="AR569" s="96"/>
    </row>
    <row r="570" spans="1:44" s="82" customFormat="1" ht="12" customHeight="1" thickBot="1" x14ac:dyDescent="0.25">
      <c r="A570" s="115"/>
      <c r="B570" s="116"/>
      <c r="C570" s="389"/>
      <c r="D570" s="117"/>
      <c r="E570" s="118"/>
      <c r="F570" s="119"/>
      <c r="G570" s="334"/>
      <c r="H570" s="363"/>
      <c r="I570" s="120"/>
      <c r="J570" s="120"/>
      <c r="K570" s="121"/>
      <c r="L570" s="121"/>
      <c r="M570" s="121"/>
      <c r="N570" s="121"/>
      <c r="O570" s="121"/>
      <c r="P570" s="121"/>
      <c r="Q570" s="121"/>
      <c r="R570" s="121"/>
      <c r="S570" s="121"/>
      <c r="T570" s="121"/>
      <c r="U570" s="121"/>
      <c r="V570" s="121"/>
      <c r="W570" s="121"/>
      <c r="X570" s="121"/>
      <c r="Y570" s="121"/>
      <c r="Z570" s="121"/>
      <c r="AA570" s="121"/>
      <c r="AB570" s="121"/>
      <c r="AC570" s="121"/>
      <c r="AD570" s="121"/>
      <c r="AE570" s="121"/>
      <c r="AF570" s="397"/>
      <c r="AG570" s="122" t="s">
        <v>442</v>
      </c>
      <c r="AH570" s="123"/>
      <c r="AI570" s="426"/>
      <c r="AJ570" s="426"/>
      <c r="AK570" s="412"/>
      <c r="AL570" s="124"/>
      <c r="AM570" s="124"/>
      <c r="AN570" s="125"/>
      <c r="AO570" s="126">
        <f>AN570-AM570</f>
        <v>0</v>
      </c>
      <c r="AP570" s="3"/>
      <c r="AQ570" s="127"/>
      <c r="AR570" s="128"/>
    </row>
    <row r="571" spans="1:44" s="82" customFormat="1" ht="12" customHeight="1" x14ac:dyDescent="0.2">
      <c r="A571" s="68" t="s">
        <v>363</v>
      </c>
      <c r="B571" s="69" t="s">
        <v>226</v>
      </c>
      <c r="C571" s="390">
        <v>1699565814937</v>
      </c>
      <c r="D571" s="70">
        <v>998</v>
      </c>
      <c r="E571" s="71">
        <v>71</v>
      </c>
      <c r="F571" s="71">
        <v>19</v>
      </c>
      <c r="G571" s="327">
        <v>1</v>
      </c>
      <c r="H571" s="360"/>
      <c r="I571" s="383" t="e">
        <f>AP572</f>
        <v>#REF!</v>
      </c>
      <c r="J571" s="392">
        <f>SUMPRODUCT(PUISSANCE,K571:AE571)/1000</f>
        <v>2.6219999999999999</v>
      </c>
      <c r="K571" s="73">
        <v>0</v>
      </c>
      <c r="L571" s="73">
        <v>0</v>
      </c>
      <c r="M571" s="73">
        <v>0</v>
      </c>
      <c r="N571" s="73">
        <v>0</v>
      </c>
      <c r="O571" s="73">
        <v>0</v>
      </c>
      <c r="P571" s="73">
        <v>0</v>
      </c>
      <c r="Q571" s="73">
        <v>0</v>
      </c>
      <c r="R571" s="73">
        <v>0</v>
      </c>
      <c r="S571" s="73">
        <v>0</v>
      </c>
      <c r="T571" s="73"/>
      <c r="U571" s="73">
        <v>0</v>
      </c>
      <c r="V571" s="73">
        <v>0</v>
      </c>
      <c r="W571" s="73">
        <v>0</v>
      </c>
      <c r="X571" s="73">
        <v>23</v>
      </c>
      <c r="Y571" s="73">
        <v>0</v>
      </c>
      <c r="Z571" s="73">
        <v>0</v>
      </c>
      <c r="AA571" s="73">
        <v>0</v>
      </c>
      <c r="AB571" s="73">
        <v>0</v>
      </c>
      <c r="AC571" s="73">
        <v>0</v>
      </c>
      <c r="AD571" s="73">
        <v>0</v>
      </c>
      <c r="AE571" s="73">
        <v>0</v>
      </c>
      <c r="AF571" s="393"/>
      <c r="AG571" s="74" t="s">
        <v>462</v>
      </c>
      <c r="AH571" s="75"/>
      <c r="AI571" s="422"/>
      <c r="AJ571" s="422"/>
      <c r="AK571" s="410"/>
      <c r="AL571" s="76" t="s">
        <v>424</v>
      </c>
      <c r="AM571" s="76">
        <v>14010</v>
      </c>
      <c r="AN571" s="77">
        <v>14110</v>
      </c>
      <c r="AO571" s="78">
        <f>IF(AN571&lt;AM571,100000-AM571+AN571,AN571-AM571)</f>
        <v>100</v>
      </c>
      <c r="AP571" s="79">
        <f>AO571+AO572</f>
        <v>100</v>
      </c>
      <c r="AQ571" s="80">
        <f>F571/10*$AQ$4*DAYS360(AM574,AN574)/360</f>
        <v>0</v>
      </c>
      <c r="AR571" s="81" t="e">
        <f>F571/10*AP573*$AR$4</f>
        <v>#REF!</v>
      </c>
    </row>
    <row r="572" spans="1:44" s="82" customFormat="1" ht="12" customHeight="1" x14ac:dyDescent="0.2">
      <c r="A572" s="83"/>
      <c r="B572" s="84"/>
      <c r="C572" s="387"/>
      <c r="D572" s="85"/>
      <c r="E572" s="86"/>
      <c r="F572" s="87"/>
      <c r="G572" s="332"/>
      <c r="H572" s="361"/>
      <c r="I572" s="88"/>
      <c r="J572" s="88"/>
      <c r="K572" s="89"/>
      <c r="L572" s="89"/>
      <c r="M572" s="89"/>
      <c r="N572" s="89"/>
      <c r="O572" s="89"/>
      <c r="P572" s="89"/>
      <c r="Q572" s="89"/>
      <c r="R572" s="89"/>
      <c r="S572" s="89"/>
      <c r="T572" s="89"/>
      <c r="U572" s="89"/>
      <c r="V572" s="89"/>
      <c r="W572" s="89"/>
      <c r="X572" s="89"/>
      <c r="Y572" s="89"/>
      <c r="Z572" s="89"/>
      <c r="AA572" s="89"/>
      <c r="AB572" s="89"/>
      <c r="AC572" s="89"/>
      <c r="AD572" s="89"/>
      <c r="AE572" s="89"/>
      <c r="AF572" s="394"/>
      <c r="AG572" s="8" t="s">
        <v>463</v>
      </c>
      <c r="AH572" s="90"/>
      <c r="AI572" s="422"/>
      <c r="AJ572" s="422"/>
      <c r="AK572" s="411"/>
      <c r="AL572" s="91" t="s">
        <v>425</v>
      </c>
      <c r="AM572" s="91"/>
      <c r="AN572" s="92"/>
      <c r="AO572" s="186">
        <f>IF(AN572&lt;AM572,100000-AM572+AN572,AN572-AM572)</f>
        <v>0</v>
      </c>
      <c r="AP572" s="94" t="e">
        <f>IF(AP573=0,0,AP571/AP573)</f>
        <v>#REF!</v>
      </c>
      <c r="AQ572" s="95"/>
      <c r="AR572" s="96"/>
    </row>
    <row r="573" spans="1:44" s="82" customFormat="1" ht="12" customHeight="1" x14ac:dyDescent="0.2">
      <c r="A573" s="83"/>
      <c r="B573" s="84" t="s">
        <v>108</v>
      </c>
      <c r="C573" s="387"/>
      <c r="D573" s="85"/>
      <c r="E573" s="86"/>
      <c r="F573" s="87"/>
      <c r="G573" s="332"/>
      <c r="H573" s="361"/>
      <c r="I573" s="88"/>
      <c r="J573" s="88"/>
      <c r="K573" s="97"/>
      <c r="L573" s="97"/>
      <c r="M573" s="97"/>
      <c r="N573" s="97"/>
      <c r="O573" s="97"/>
      <c r="P573" s="97"/>
      <c r="Q573" s="97"/>
      <c r="R573" s="97"/>
      <c r="S573" s="97"/>
      <c r="T573" s="97"/>
      <c r="U573" s="97"/>
      <c r="V573" s="97"/>
      <c r="W573" s="97"/>
      <c r="X573" s="97"/>
      <c r="Y573" s="97"/>
      <c r="Z573" s="97"/>
      <c r="AA573" s="97"/>
      <c r="AB573" s="97"/>
      <c r="AC573" s="97"/>
      <c r="AD573" s="97"/>
      <c r="AE573" s="97"/>
      <c r="AF573" s="395"/>
      <c r="AG573" s="8" t="s">
        <v>464</v>
      </c>
      <c r="AH573" s="90"/>
      <c r="AI573" s="425"/>
      <c r="AJ573" s="425"/>
      <c r="AK573" s="411"/>
      <c r="AL573" s="98" t="s">
        <v>461</v>
      </c>
      <c r="AM573" s="98">
        <v>41668</v>
      </c>
      <c r="AN573" s="99">
        <v>42009</v>
      </c>
      <c r="AO573" s="100">
        <f>AN573-AM573</f>
        <v>341</v>
      </c>
      <c r="AP573" s="101" t="e">
        <f>durée_année*(YEAR(AN573)-YEAR(AM573))-INDEX(temps,DAY(AM573),MONTH(AM573))+INDEX(temps,DAY(AN573),MONTH(AN573))</f>
        <v>#REF!</v>
      </c>
      <c r="AQ573" s="95"/>
      <c r="AR573" s="96"/>
    </row>
    <row r="574" spans="1:44" s="82" customFormat="1" ht="12" customHeight="1" x14ac:dyDescent="0.2">
      <c r="A574" s="102"/>
      <c r="B574" s="103"/>
      <c r="C574" s="388"/>
      <c r="D574" s="104"/>
      <c r="E574" s="105"/>
      <c r="F574" s="106"/>
      <c r="G574" s="333"/>
      <c r="H574" s="362"/>
      <c r="I574" s="107"/>
      <c r="J574" s="107"/>
      <c r="K574" s="108"/>
      <c r="L574" s="108"/>
      <c r="M574" s="108"/>
      <c r="N574" s="108"/>
      <c r="O574" s="108"/>
      <c r="P574" s="108"/>
      <c r="Q574" s="108"/>
      <c r="R574" s="108"/>
      <c r="S574" s="108"/>
      <c r="T574" s="108"/>
      <c r="U574" s="108"/>
      <c r="V574" s="108"/>
      <c r="W574" s="108"/>
      <c r="X574" s="108"/>
      <c r="Y574" s="108"/>
      <c r="Z574" s="108"/>
      <c r="AA574" s="108"/>
      <c r="AB574" s="108"/>
      <c r="AC574" s="108"/>
      <c r="AD574" s="108"/>
      <c r="AE574" s="108"/>
      <c r="AF574" s="396"/>
      <c r="AG574" s="109" t="s">
        <v>426</v>
      </c>
      <c r="AH574" s="110"/>
      <c r="AI574" s="424"/>
      <c r="AJ574" s="424"/>
      <c r="AK574" s="411"/>
      <c r="AL574" s="111" t="s">
        <v>426</v>
      </c>
      <c r="AM574" s="111"/>
      <c r="AN574" s="112"/>
      <c r="AO574" s="113">
        <f>AN574-AM574</f>
        <v>0</v>
      </c>
      <c r="AP574" s="114"/>
      <c r="AQ574" s="95"/>
      <c r="AR574" s="96"/>
    </row>
    <row r="575" spans="1:44" s="82" customFormat="1" ht="12" customHeight="1" thickBot="1" x14ac:dyDescent="0.25">
      <c r="A575" s="115"/>
      <c r="B575" s="116"/>
      <c r="C575" s="389"/>
      <c r="D575" s="117"/>
      <c r="E575" s="118"/>
      <c r="F575" s="119"/>
      <c r="G575" s="334"/>
      <c r="H575" s="363"/>
      <c r="I575" s="120"/>
      <c r="J575" s="120"/>
      <c r="K575" s="121"/>
      <c r="L575" s="121"/>
      <c r="M575" s="121"/>
      <c r="N575" s="121"/>
      <c r="O575" s="121"/>
      <c r="P575" s="121"/>
      <c r="Q575" s="121"/>
      <c r="R575" s="121"/>
      <c r="S575" s="121"/>
      <c r="T575" s="121"/>
      <c r="U575" s="121"/>
      <c r="V575" s="121"/>
      <c r="W575" s="121"/>
      <c r="X575" s="121"/>
      <c r="Y575" s="121"/>
      <c r="Z575" s="121"/>
      <c r="AA575" s="121"/>
      <c r="AB575" s="121"/>
      <c r="AC575" s="121"/>
      <c r="AD575" s="121"/>
      <c r="AE575" s="121"/>
      <c r="AF575" s="397"/>
      <c r="AG575" s="122" t="s">
        <v>442</v>
      </c>
      <c r="AH575" s="123"/>
      <c r="AI575" s="426"/>
      <c r="AJ575" s="426"/>
      <c r="AK575" s="412"/>
      <c r="AL575" s="124"/>
      <c r="AM575" s="124"/>
      <c r="AN575" s="125"/>
      <c r="AO575" s="126">
        <f>AN575-AM575</f>
        <v>0</v>
      </c>
      <c r="AP575" s="3"/>
      <c r="AQ575" s="127"/>
      <c r="AR575" s="128"/>
    </row>
    <row r="576" spans="1:44" s="82" customFormat="1" ht="12" customHeight="1" x14ac:dyDescent="0.2">
      <c r="A576" s="83" t="s">
        <v>400</v>
      </c>
      <c r="B576" s="84" t="s">
        <v>291</v>
      </c>
      <c r="C576" s="390">
        <v>1605354554885</v>
      </c>
      <c r="D576" s="129">
        <v>998</v>
      </c>
      <c r="E576" s="87">
        <v>71</v>
      </c>
      <c r="F576" s="87">
        <v>39</v>
      </c>
      <c r="G576" s="325">
        <v>1</v>
      </c>
      <c r="H576" s="364"/>
      <c r="I576" s="383" t="e">
        <f>AP577</f>
        <v>#REF!</v>
      </c>
      <c r="J576" s="392">
        <f>SUMPRODUCT(PUISSANCE,K576:AE576)/1000</f>
        <v>4.92</v>
      </c>
      <c r="K576" s="89">
        <v>0</v>
      </c>
      <c r="L576" s="89">
        <v>4</v>
      </c>
      <c r="M576" s="89">
        <v>0</v>
      </c>
      <c r="N576" s="89">
        <v>0</v>
      </c>
      <c r="O576" s="89">
        <v>0</v>
      </c>
      <c r="P576" s="89">
        <v>0</v>
      </c>
      <c r="Q576" s="89">
        <v>0</v>
      </c>
      <c r="R576" s="89">
        <v>0</v>
      </c>
      <c r="S576" s="89">
        <v>0</v>
      </c>
      <c r="T576" s="89"/>
      <c r="U576" s="89">
        <v>0</v>
      </c>
      <c r="V576" s="89">
        <v>0</v>
      </c>
      <c r="W576" s="89">
        <v>0</v>
      </c>
      <c r="X576" s="89">
        <v>0</v>
      </c>
      <c r="Y576" s="89">
        <v>16</v>
      </c>
      <c r="Z576" s="89">
        <v>4</v>
      </c>
      <c r="AA576" s="89">
        <v>0</v>
      </c>
      <c r="AB576" s="89">
        <v>0</v>
      </c>
      <c r="AC576" s="89">
        <v>0</v>
      </c>
      <c r="AD576" s="89">
        <v>0</v>
      </c>
      <c r="AE576" s="89">
        <v>0</v>
      </c>
      <c r="AF576" s="394"/>
      <c r="AG576" s="8" t="s">
        <v>462</v>
      </c>
      <c r="AH576" s="90"/>
      <c r="AI576" s="422"/>
      <c r="AJ576" s="422"/>
      <c r="AK576" s="410"/>
      <c r="AL576" s="76" t="s">
        <v>424</v>
      </c>
      <c r="AM576" s="76">
        <v>40872</v>
      </c>
      <c r="AN576" s="77">
        <v>58277</v>
      </c>
      <c r="AO576" s="78">
        <f>IF(AN576&lt;AM576,100000-AM576+AN576,AN576-AM576)</f>
        <v>17405</v>
      </c>
      <c r="AP576" s="79">
        <f>AO576+AO577</f>
        <v>17405</v>
      </c>
      <c r="AQ576" s="80">
        <f>F576/10*$AQ$4*DAYS360(AM579,AN579)/360</f>
        <v>0</v>
      </c>
      <c r="AR576" s="81" t="e">
        <f>F576/10*AP578*$AR$4</f>
        <v>#REF!</v>
      </c>
    </row>
    <row r="577" spans="1:44" s="82" customFormat="1" ht="12" customHeight="1" x14ac:dyDescent="0.2">
      <c r="A577" s="83"/>
      <c r="B577" s="84"/>
      <c r="C577" s="387"/>
      <c r="D577" s="85"/>
      <c r="E577" s="86"/>
      <c r="F577" s="87"/>
      <c r="G577" s="332"/>
      <c r="H577" s="361"/>
      <c r="I577" s="88"/>
      <c r="J577" s="88"/>
      <c r="K577" s="89"/>
      <c r="L577" s="89"/>
      <c r="M577" s="89"/>
      <c r="N577" s="89"/>
      <c r="O577" s="89"/>
      <c r="P577" s="89"/>
      <c r="Q577" s="89"/>
      <c r="R577" s="89"/>
      <c r="S577" s="89"/>
      <c r="T577" s="89"/>
      <c r="U577" s="89"/>
      <c r="V577" s="89"/>
      <c r="W577" s="89"/>
      <c r="X577" s="89"/>
      <c r="Y577" s="89"/>
      <c r="Z577" s="89"/>
      <c r="AA577" s="89"/>
      <c r="AB577" s="89"/>
      <c r="AC577" s="89"/>
      <c r="AD577" s="89"/>
      <c r="AE577" s="89"/>
      <c r="AF577" s="394"/>
      <c r="AG577" s="8" t="s">
        <v>463</v>
      </c>
      <c r="AH577" s="90"/>
      <c r="AI577" s="422"/>
      <c r="AJ577" s="422"/>
      <c r="AK577" s="411"/>
      <c r="AL577" s="91" t="s">
        <v>425</v>
      </c>
      <c r="AM577" s="91"/>
      <c r="AN577" s="92"/>
      <c r="AO577" s="186">
        <f>IF(AN577&lt;AM577,100000-AM577+AN577,AN577-AM577)</f>
        <v>0</v>
      </c>
      <c r="AP577" s="94" t="e">
        <f>IF(AP578=0,0,AP576/AP578)</f>
        <v>#REF!</v>
      </c>
      <c r="AQ577" s="95"/>
      <c r="AR577" s="96"/>
    </row>
    <row r="578" spans="1:44" s="82" customFormat="1" ht="12" customHeight="1" x14ac:dyDescent="0.2">
      <c r="A578" s="83"/>
      <c r="B578" s="84" t="s">
        <v>23</v>
      </c>
      <c r="C578" s="387"/>
      <c r="D578" s="85"/>
      <c r="E578" s="86"/>
      <c r="F578" s="87"/>
      <c r="G578" s="332"/>
      <c r="H578" s="361"/>
      <c r="I578" s="88"/>
      <c r="J578" s="88"/>
      <c r="K578" s="97"/>
      <c r="L578" s="97"/>
      <c r="M578" s="97"/>
      <c r="N578" s="97"/>
      <c r="O578" s="97"/>
      <c r="P578" s="97"/>
      <c r="Q578" s="97"/>
      <c r="R578" s="97"/>
      <c r="S578" s="97"/>
      <c r="T578" s="97"/>
      <c r="U578" s="97"/>
      <c r="V578" s="97"/>
      <c r="W578" s="97"/>
      <c r="X578" s="97"/>
      <c r="Y578" s="97"/>
      <c r="Z578" s="97"/>
      <c r="AA578" s="97"/>
      <c r="AB578" s="97"/>
      <c r="AC578" s="97"/>
      <c r="AD578" s="97"/>
      <c r="AE578" s="97"/>
      <c r="AF578" s="395"/>
      <c r="AG578" s="8" t="s">
        <v>464</v>
      </c>
      <c r="AH578" s="90"/>
      <c r="AI578" s="425"/>
      <c r="AJ578" s="425"/>
      <c r="AK578" s="411"/>
      <c r="AL578" s="98" t="s">
        <v>461</v>
      </c>
      <c r="AM578" s="98">
        <v>41669</v>
      </c>
      <c r="AN578" s="99">
        <v>42011</v>
      </c>
      <c r="AO578" s="100">
        <f>AN578-AM578</f>
        <v>342</v>
      </c>
      <c r="AP578" s="101" t="e">
        <f>durée_année*(YEAR(AN578)-YEAR(AM578))-INDEX(temps,DAY(AM578),MONTH(AM578))+INDEX(temps,DAY(AN578),MONTH(AN578))</f>
        <v>#REF!</v>
      </c>
      <c r="AQ578" s="95"/>
      <c r="AR578" s="96"/>
    </row>
    <row r="579" spans="1:44" s="82" customFormat="1" ht="12" customHeight="1" x14ac:dyDescent="0.2">
      <c r="A579" s="102"/>
      <c r="B579" s="103"/>
      <c r="C579" s="388"/>
      <c r="D579" s="104"/>
      <c r="E579" s="105"/>
      <c r="F579" s="106"/>
      <c r="G579" s="333"/>
      <c r="H579" s="362"/>
      <c r="I579" s="107"/>
      <c r="J579" s="107"/>
      <c r="K579" s="108"/>
      <c r="L579" s="108"/>
      <c r="M579" s="108"/>
      <c r="N579" s="108"/>
      <c r="O579" s="108"/>
      <c r="P579" s="108"/>
      <c r="Q579" s="108"/>
      <c r="R579" s="108"/>
      <c r="S579" s="108"/>
      <c r="T579" s="108"/>
      <c r="U579" s="108"/>
      <c r="V579" s="108"/>
      <c r="W579" s="108"/>
      <c r="X579" s="108"/>
      <c r="Y579" s="108"/>
      <c r="Z579" s="108"/>
      <c r="AA579" s="108"/>
      <c r="AB579" s="108"/>
      <c r="AC579" s="108"/>
      <c r="AD579" s="108"/>
      <c r="AE579" s="108"/>
      <c r="AF579" s="396"/>
      <c r="AG579" s="109" t="s">
        <v>426</v>
      </c>
      <c r="AH579" s="110"/>
      <c r="AI579" s="424"/>
      <c r="AJ579" s="424"/>
      <c r="AK579" s="411"/>
      <c r="AL579" s="111" t="s">
        <v>426</v>
      </c>
      <c r="AM579" s="111"/>
      <c r="AN579" s="112"/>
      <c r="AO579" s="113">
        <f>AN579-AM579</f>
        <v>0</v>
      </c>
      <c r="AP579" s="114"/>
      <c r="AQ579" s="95"/>
      <c r="AR579" s="96"/>
    </row>
    <row r="580" spans="1:44" s="82" customFormat="1" ht="12" customHeight="1" thickBot="1" x14ac:dyDescent="0.25">
      <c r="A580" s="115"/>
      <c r="B580" s="116"/>
      <c r="C580" s="389"/>
      <c r="D580" s="117"/>
      <c r="E580" s="118"/>
      <c r="F580" s="119"/>
      <c r="G580" s="334"/>
      <c r="H580" s="363"/>
      <c r="I580" s="120"/>
      <c r="J580" s="120"/>
      <c r="K580" s="121"/>
      <c r="L580" s="121"/>
      <c r="M580" s="121"/>
      <c r="N580" s="121"/>
      <c r="O580" s="121"/>
      <c r="P580" s="121"/>
      <c r="Q580" s="121"/>
      <c r="R580" s="121"/>
      <c r="S580" s="121"/>
      <c r="T580" s="121"/>
      <c r="U580" s="121"/>
      <c r="V580" s="121"/>
      <c r="W580" s="121"/>
      <c r="X580" s="121"/>
      <c r="Y580" s="121"/>
      <c r="Z580" s="121"/>
      <c r="AA580" s="121"/>
      <c r="AB580" s="121"/>
      <c r="AC580" s="121"/>
      <c r="AD580" s="121"/>
      <c r="AE580" s="121"/>
      <c r="AF580" s="397"/>
      <c r="AG580" s="122" t="s">
        <v>442</v>
      </c>
      <c r="AH580" s="123"/>
      <c r="AI580" s="426"/>
      <c r="AJ580" s="426"/>
      <c r="AK580" s="412"/>
      <c r="AL580" s="124"/>
      <c r="AM580" s="124"/>
      <c r="AN580" s="125"/>
      <c r="AO580" s="126">
        <f>AN580-AM580</f>
        <v>0</v>
      </c>
      <c r="AP580" s="3"/>
      <c r="AQ580" s="127"/>
      <c r="AR580" s="128"/>
    </row>
    <row r="581" spans="1:44" s="82" customFormat="1" ht="12" customHeight="1" x14ac:dyDescent="0.2">
      <c r="A581" s="68" t="s">
        <v>368</v>
      </c>
      <c r="B581" s="69" t="s">
        <v>232</v>
      </c>
      <c r="C581" s="390">
        <v>1688133058502</v>
      </c>
      <c r="D581" s="70">
        <v>865</v>
      </c>
      <c r="E581" s="71">
        <v>71</v>
      </c>
      <c r="F581" s="71">
        <v>75</v>
      </c>
      <c r="G581" s="327">
        <v>1</v>
      </c>
      <c r="H581" s="360"/>
      <c r="I581" s="383" t="e">
        <f>AP582</f>
        <v>#REF!</v>
      </c>
      <c r="J581" s="392">
        <f>SUMPRODUCT(PUISSANCE,K581:AE581)/1000</f>
        <v>7.99</v>
      </c>
      <c r="K581" s="73">
        <v>8</v>
      </c>
      <c r="L581" s="73">
        <v>0</v>
      </c>
      <c r="M581" s="73">
        <v>0</v>
      </c>
      <c r="N581" s="73">
        <v>0</v>
      </c>
      <c r="O581" s="73">
        <v>0</v>
      </c>
      <c r="P581" s="73">
        <v>0</v>
      </c>
      <c r="Q581" s="73">
        <v>0</v>
      </c>
      <c r="R581" s="73">
        <v>25</v>
      </c>
      <c r="S581" s="73">
        <v>0</v>
      </c>
      <c r="T581" s="73"/>
      <c r="U581" s="73">
        <v>0</v>
      </c>
      <c r="V581" s="73">
        <v>0</v>
      </c>
      <c r="W581" s="73">
        <v>0</v>
      </c>
      <c r="X581" s="73">
        <v>20</v>
      </c>
      <c r="Y581" s="73">
        <v>2</v>
      </c>
      <c r="Z581" s="73">
        <v>0</v>
      </c>
      <c r="AA581" s="73">
        <v>0</v>
      </c>
      <c r="AB581" s="73">
        <v>0</v>
      </c>
      <c r="AC581" s="73">
        <v>0</v>
      </c>
      <c r="AD581" s="73">
        <v>0</v>
      </c>
      <c r="AE581" s="73">
        <v>0</v>
      </c>
      <c r="AF581" s="393"/>
      <c r="AG581" s="74" t="s">
        <v>462</v>
      </c>
      <c r="AH581" s="75"/>
      <c r="AI581" s="428"/>
      <c r="AJ581" s="428"/>
      <c r="AK581" s="410"/>
      <c r="AL581" s="76" t="s">
        <v>424</v>
      </c>
      <c r="AM581" s="76">
        <v>58145</v>
      </c>
      <c r="AN581" s="77">
        <v>17130</v>
      </c>
      <c r="AO581" s="78">
        <f>IF(AN581&lt;AM581,100000-AM581+AN581,AN581-AM581)</f>
        <v>58985</v>
      </c>
      <c r="AP581" s="79">
        <f>AO581+AO582</f>
        <v>58985</v>
      </c>
      <c r="AQ581" s="80">
        <f>F581/10*$AQ$4*DAYS360(AM584,AN584)/360</f>
        <v>0</v>
      </c>
      <c r="AR581" s="81" t="e">
        <f>F581/10*AP583*$AR$4</f>
        <v>#REF!</v>
      </c>
    </row>
    <row r="582" spans="1:44" s="82" customFormat="1" ht="12" customHeight="1" x14ac:dyDescent="0.2">
      <c r="A582" s="83"/>
      <c r="B582" s="84"/>
      <c r="C582" s="387"/>
      <c r="D582" s="85"/>
      <c r="E582" s="86"/>
      <c r="F582" s="87"/>
      <c r="G582" s="332"/>
      <c r="H582" s="361"/>
      <c r="I582" s="88"/>
      <c r="J582" s="88"/>
      <c r="K582" s="89"/>
      <c r="L582" s="89"/>
      <c r="M582" s="89"/>
      <c r="N582" s="89"/>
      <c r="O582" s="89"/>
      <c r="P582" s="89"/>
      <c r="Q582" s="89"/>
      <c r="R582" s="89"/>
      <c r="S582" s="89"/>
      <c r="T582" s="89"/>
      <c r="U582" s="89"/>
      <c r="V582" s="89"/>
      <c r="W582" s="89"/>
      <c r="X582" s="89"/>
      <c r="Y582" s="89"/>
      <c r="Z582" s="89"/>
      <c r="AA582" s="89"/>
      <c r="AB582" s="89"/>
      <c r="AC582" s="89"/>
      <c r="AD582" s="89"/>
      <c r="AE582" s="89"/>
      <c r="AF582" s="394"/>
      <c r="AG582" s="8" t="s">
        <v>463</v>
      </c>
      <c r="AH582" s="90"/>
      <c r="AI582" s="428"/>
      <c r="AJ582" s="428"/>
      <c r="AK582" s="411"/>
      <c r="AL582" s="91" t="s">
        <v>425</v>
      </c>
      <c r="AM582" s="91"/>
      <c r="AN582" s="92"/>
      <c r="AO582" s="186">
        <f>IF(AN582&lt;AM582,100000-AM582+AN582,AN582-AM582)</f>
        <v>0</v>
      </c>
      <c r="AP582" s="94" t="e">
        <f>IF(AP583=0,0,AP581/AP583)</f>
        <v>#REF!</v>
      </c>
      <c r="AQ582" s="95"/>
      <c r="AR582" s="96"/>
    </row>
    <row r="583" spans="1:44" s="82" customFormat="1" ht="12" customHeight="1" x14ac:dyDescent="0.2">
      <c r="A583" s="83"/>
      <c r="B583" s="84" t="s">
        <v>112</v>
      </c>
      <c r="C583" s="387"/>
      <c r="D583" s="85"/>
      <c r="E583" s="86"/>
      <c r="F583" s="87"/>
      <c r="G583" s="332"/>
      <c r="H583" s="361"/>
      <c r="I583" s="88"/>
      <c r="J583" s="88"/>
      <c r="K583" s="97"/>
      <c r="L583" s="97"/>
      <c r="M583" s="97"/>
      <c r="N583" s="97"/>
      <c r="O583" s="97"/>
      <c r="P583" s="97"/>
      <c r="Q583" s="97"/>
      <c r="R583" s="97"/>
      <c r="S583" s="97"/>
      <c r="T583" s="97"/>
      <c r="U583" s="97"/>
      <c r="V583" s="97"/>
      <c r="W583" s="97"/>
      <c r="X583" s="97"/>
      <c r="Y583" s="97"/>
      <c r="Z583" s="97"/>
      <c r="AA583" s="97"/>
      <c r="AB583" s="97"/>
      <c r="AC583" s="97"/>
      <c r="AD583" s="97"/>
      <c r="AE583" s="97"/>
      <c r="AF583" s="395"/>
      <c r="AG583" s="8" t="s">
        <v>464</v>
      </c>
      <c r="AH583" s="90"/>
      <c r="AI583" s="426"/>
      <c r="AJ583" s="426"/>
      <c r="AK583" s="411"/>
      <c r="AL583" s="98" t="s">
        <v>461</v>
      </c>
      <c r="AM583" s="98">
        <v>41669</v>
      </c>
      <c r="AN583" s="99">
        <v>42009</v>
      </c>
      <c r="AO583" s="100">
        <f>AN583-AM583</f>
        <v>340</v>
      </c>
      <c r="AP583" s="101" t="e">
        <f>durée_année*(YEAR(AN583)-YEAR(AM583))-INDEX(temps,DAY(AM583),MONTH(AM583))+INDEX(temps,DAY(AN583),MONTH(AN583))</f>
        <v>#REF!</v>
      </c>
      <c r="AQ583" s="95"/>
      <c r="AR583" s="96"/>
    </row>
    <row r="584" spans="1:44" s="82" customFormat="1" ht="12" customHeight="1" x14ac:dyDescent="0.2">
      <c r="A584" s="102"/>
      <c r="B584" s="103"/>
      <c r="C584" s="388"/>
      <c r="D584" s="104"/>
      <c r="E584" s="105"/>
      <c r="F584" s="106"/>
      <c r="G584" s="333"/>
      <c r="H584" s="362"/>
      <c r="I584" s="107"/>
      <c r="J584" s="107"/>
      <c r="K584" s="108"/>
      <c r="L584" s="108"/>
      <c r="M584" s="108"/>
      <c r="N584" s="108"/>
      <c r="O584" s="108"/>
      <c r="P584" s="108"/>
      <c r="Q584" s="108"/>
      <c r="R584" s="108"/>
      <c r="S584" s="108"/>
      <c r="T584" s="108"/>
      <c r="U584" s="108"/>
      <c r="V584" s="108"/>
      <c r="W584" s="108"/>
      <c r="X584" s="108"/>
      <c r="Y584" s="108"/>
      <c r="Z584" s="108"/>
      <c r="AA584" s="108"/>
      <c r="AB584" s="108"/>
      <c r="AC584" s="108"/>
      <c r="AD584" s="108"/>
      <c r="AE584" s="108"/>
      <c r="AF584" s="396"/>
      <c r="AG584" s="109" t="s">
        <v>426</v>
      </c>
      <c r="AH584" s="110"/>
      <c r="AI584" s="426"/>
      <c r="AJ584" s="426"/>
      <c r="AK584" s="411"/>
      <c r="AL584" s="111" t="s">
        <v>426</v>
      </c>
      <c r="AM584" s="111"/>
      <c r="AN584" s="112"/>
      <c r="AO584" s="113">
        <f>AN584-AM584</f>
        <v>0</v>
      </c>
      <c r="AP584" s="114"/>
      <c r="AQ584" s="95"/>
      <c r="AR584" s="96"/>
    </row>
    <row r="585" spans="1:44" s="82" customFormat="1" ht="12" customHeight="1" thickBot="1" x14ac:dyDescent="0.25">
      <c r="A585" s="115"/>
      <c r="B585" s="116"/>
      <c r="C585" s="389"/>
      <c r="D585" s="117"/>
      <c r="E585" s="118"/>
      <c r="F585" s="119"/>
      <c r="G585" s="334"/>
      <c r="H585" s="363"/>
      <c r="I585" s="120"/>
      <c r="J585" s="120"/>
      <c r="K585" s="121"/>
      <c r="L585" s="121"/>
      <c r="M585" s="121"/>
      <c r="N585" s="121"/>
      <c r="O585" s="121"/>
      <c r="P585" s="121"/>
      <c r="Q585" s="121"/>
      <c r="R585" s="121"/>
      <c r="S585" s="121"/>
      <c r="T585" s="121"/>
      <c r="U585" s="121"/>
      <c r="V585" s="121"/>
      <c r="W585" s="121"/>
      <c r="X585" s="121"/>
      <c r="Y585" s="121"/>
      <c r="Z585" s="121"/>
      <c r="AA585" s="121"/>
      <c r="AB585" s="121"/>
      <c r="AC585" s="121"/>
      <c r="AD585" s="121"/>
      <c r="AE585" s="121"/>
      <c r="AF585" s="397"/>
      <c r="AG585" s="122" t="s">
        <v>442</v>
      </c>
      <c r="AH585" s="123"/>
      <c r="AI585" s="426"/>
      <c r="AJ585" s="426"/>
      <c r="AK585" s="412"/>
      <c r="AL585" s="124"/>
      <c r="AM585" s="124"/>
      <c r="AN585" s="125"/>
      <c r="AO585" s="126">
        <f>AN585-AM585</f>
        <v>0</v>
      </c>
      <c r="AP585" s="3"/>
      <c r="AQ585" s="127"/>
      <c r="AR585" s="128"/>
    </row>
    <row r="586" spans="1:44" s="82" customFormat="1" ht="12" customHeight="1" x14ac:dyDescent="0.2">
      <c r="A586" s="193" t="s">
        <v>368</v>
      </c>
      <c r="B586" s="194" t="s">
        <v>232</v>
      </c>
      <c r="C586" s="390"/>
      <c r="D586" s="195">
        <v>356</v>
      </c>
      <c r="E586" s="196">
        <v>71</v>
      </c>
      <c r="F586" s="196"/>
      <c r="G586" s="342">
        <v>1</v>
      </c>
      <c r="H586" s="371"/>
      <c r="I586" s="383">
        <f>AP587</f>
        <v>0</v>
      </c>
      <c r="J586" s="197"/>
      <c r="K586" s="198">
        <v>8</v>
      </c>
      <c r="L586" s="198">
        <v>0</v>
      </c>
      <c r="M586" s="198">
        <v>0</v>
      </c>
      <c r="N586" s="198">
        <v>0</v>
      </c>
      <c r="O586" s="198">
        <v>0</v>
      </c>
      <c r="P586" s="198">
        <v>0</v>
      </c>
      <c r="Q586" s="198">
        <v>0</v>
      </c>
      <c r="R586" s="198">
        <v>25</v>
      </c>
      <c r="S586" s="198">
        <v>0</v>
      </c>
      <c r="T586" s="198"/>
      <c r="U586" s="198">
        <v>0</v>
      </c>
      <c r="V586" s="198">
        <v>0</v>
      </c>
      <c r="W586" s="198">
        <v>0</v>
      </c>
      <c r="X586" s="198">
        <v>21</v>
      </c>
      <c r="Y586" s="198">
        <v>2</v>
      </c>
      <c r="Z586" s="198">
        <v>0</v>
      </c>
      <c r="AA586" s="198">
        <v>0</v>
      </c>
      <c r="AB586" s="198">
        <v>0</v>
      </c>
      <c r="AC586" s="198">
        <v>0</v>
      </c>
      <c r="AD586" s="198">
        <v>0</v>
      </c>
      <c r="AE586" s="198">
        <v>0</v>
      </c>
      <c r="AF586" s="400"/>
      <c r="AG586" s="199" t="s">
        <v>462</v>
      </c>
      <c r="AH586" s="200"/>
      <c r="AI586" s="428"/>
      <c r="AJ586" s="428"/>
      <c r="AK586" s="410"/>
      <c r="AL586" s="391"/>
      <c r="AM586" s="391"/>
      <c r="AN586" s="391"/>
      <c r="AO586" s="391"/>
      <c r="AP586" s="391"/>
      <c r="AQ586" s="391"/>
      <c r="AR586" s="391"/>
    </row>
    <row r="587" spans="1:44" s="82" customFormat="1" ht="12" customHeight="1" x14ac:dyDescent="0.2">
      <c r="A587" s="201"/>
      <c r="B587" s="202"/>
      <c r="C587" s="387"/>
      <c r="D587" s="203" t="s">
        <v>465</v>
      </c>
      <c r="E587" s="204"/>
      <c r="F587" s="205"/>
      <c r="G587" s="343"/>
      <c r="H587" s="372"/>
      <c r="I587" s="88"/>
      <c r="J587" s="206"/>
      <c r="K587" s="207"/>
      <c r="L587" s="207"/>
      <c r="M587" s="207"/>
      <c r="N587" s="207"/>
      <c r="O587" s="207"/>
      <c r="P587" s="207"/>
      <c r="Q587" s="207"/>
      <c r="R587" s="207"/>
      <c r="S587" s="207"/>
      <c r="T587" s="207"/>
      <c r="U587" s="207"/>
      <c r="V587" s="207"/>
      <c r="W587" s="207"/>
      <c r="X587" s="207"/>
      <c r="Y587" s="207"/>
      <c r="Z587" s="207"/>
      <c r="AA587" s="207"/>
      <c r="AB587" s="207"/>
      <c r="AC587" s="207"/>
      <c r="AD587" s="207"/>
      <c r="AE587" s="207"/>
      <c r="AF587" s="401"/>
      <c r="AG587" s="208" t="s">
        <v>463</v>
      </c>
      <c r="AH587" s="209"/>
      <c r="AI587" s="428"/>
      <c r="AJ587" s="428"/>
      <c r="AK587" s="411"/>
      <c r="AL587"/>
      <c r="AM587"/>
      <c r="AN587"/>
      <c r="AO587"/>
      <c r="AP587"/>
      <c r="AQ587"/>
      <c r="AR587"/>
    </row>
    <row r="588" spans="1:44" s="82" customFormat="1" ht="12" customHeight="1" x14ac:dyDescent="0.2">
      <c r="A588" s="201"/>
      <c r="B588" s="202" t="s">
        <v>112</v>
      </c>
      <c r="C588" s="387"/>
      <c r="D588" s="210"/>
      <c r="E588" s="204"/>
      <c r="F588" s="205"/>
      <c r="G588" s="343"/>
      <c r="H588" s="372"/>
      <c r="I588" s="88"/>
      <c r="J588" s="206"/>
      <c r="K588" s="211"/>
      <c r="L588" s="211"/>
      <c r="M588" s="211"/>
      <c r="N588" s="211"/>
      <c r="O588" s="211"/>
      <c r="P588" s="211"/>
      <c r="Q588" s="211"/>
      <c r="R588" s="211"/>
      <c r="S588" s="211"/>
      <c r="T588" s="211"/>
      <c r="U588" s="211"/>
      <c r="V588" s="211"/>
      <c r="W588" s="211"/>
      <c r="X588" s="211"/>
      <c r="Y588" s="211"/>
      <c r="Z588" s="211"/>
      <c r="AA588" s="211"/>
      <c r="AB588" s="211"/>
      <c r="AC588" s="211"/>
      <c r="AD588" s="211"/>
      <c r="AE588" s="211"/>
      <c r="AF588" s="402"/>
      <c r="AG588" s="208" t="s">
        <v>464</v>
      </c>
      <c r="AH588" s="209"/>
      <c r="AI588" s="426"/>
      <c r="AJ588" s="426"/>
      <c r="AK588" s="411"/>
      <c r="AL588" s="391"/>
      <c r="AM588" s="391"/>
      <c r="AN588" s="391"/>
      <c r="AO588" s="391"/>
      <c r="AP588" s="391"/>
      <c r="AQ588" s="391"/>
      <c r="AR588" s="391"/>
    </row>
    <row r="589" spans="1:44" s="82" customFormat="1" ht="12" customHeight="1" x14ac:dyDescent="0.2">
      <c r="A589" s="212"/>
      <c r="B589" s="213"/>
      <c r="C589" s="388"/>
      <c r="D589" s="214"/>
      <c r="E589" s="215"/>
      <c r="F589" s="216"/>
      <c r="G589" s="344"/>
      <c r="H589" s="373"/>
      <c r="I589" s="107"/>
      <c r="J589" s="217"/>
      <c r="K589" s="218"/>
      <c r="L589" s="218"/>
      <c r="M589" s="218"/>
      <c r="N589" s="218"/>
      <c r="O589" s="218"/>
      <c r="P589" s="218"/>
      <c r="Q589" s="218"/>
      <c r="R589" s="218"/>
      <c r="S589" s="218"/>
      <c r="T589" s="218"/>
      <c r="U589" s="218"/>
      <c r="V589" s="218"/>
      <c r="W589" s="218"/>
      <c r="X589" s="218"/>
      <c r="Y589" s="218"/>
      <c r="Z589" s="218"/>
      <c r="AA589" s="218"/>
      <c r="AB589" s="218"/>
      <c r="AC589" s="218"/>
      <c r="AD589" s="218"/>
      <c r="AE589" s="218"/>
      <c r="AF589" s="403"/>
      <c r="AG589" s="219" t="s">
        <v>426</v>
      </c>
      <c r="AH589" s="220"/>
      <c r="AI589" s="426"/>
      <c r="AJ589" s="426"/>
      <c r="AK589" s="411"/>
      <c r="AL589" s="391"/>
      <c r="AM589" s="391"/>
      <c r="AN589" s="391"/>
      <c r="AO589" s="391"/>
      <c r="AP589" s="391"/>
      <c r="AQ589" s="391"/>
      <c r="AR589" s="391"/>
    </row>
    <row r="590" spans="1:44" s="82" customFormat="1" ht="12" customHeight="1" thickBot="1" x14ac:dyDescent="0.25">
      <c r="A590" s="221"/>
      <c r="B590" s="222"/>
      <c r="C590" s="389"/>
      <c r="D590" s="223"/>
      <c r="E590" s="224"/>
      <c r="F590" s="225"/>
      <c r="G590" s="345"/>
      <c r="H590" s="374"/>
      <c r="I590" s="120"/>
      <c r="J590" s="226"/>
      <c r="K590" s="227"/>
      <c r="L590" s="227"/>
      <c r="M590" s="227"/>
      <c r="N590" s="227"/>
      <c r="O590" s="227"/>
      <c r="P590" s="227"/>
      <c r="Q590" s="227"/>
      <c r="R590" s="227"/>
      <c r="S590" s="227"/>
      <c r="T590" s="227"/>
      <c r="U590" s="227"/>
      <c r="V590" s="227"/>
      <c r="W590" s="227"/>
      <c r="X590" s="227"/>
      <c r="Y590" s="227"/>
      <c r="Z590" s="227"/>
      <c r="AA590" s="227"/>
      <c r="AB590" s="227"/>
      <c r="AC590" s="227"/>
      <c r="AD590" s="227"/>
      <c r="AE590" s="227"/>
      <c r="AF590" s="404"/>
      <c r="AG590" s="228" t="s">
        <v>442</v>
      </c>
      <c r="AH590" s="229"/>
      <c r="AI590" s="426"/>
      <c r="AJ590" s="426"/>
      <c r="AK590" s="412"/>
      <c r="AL590" s="391"/>
      <c r="AM590" s="391"/>
      <c r="AN590" s="391"/>
      <c r="AO590" s="391"/>
      <c r="AP590" s="391"/>
      <c r="AQ590" s="391"/>
      <c r="AR590" s="391"/>
    </row>
    <row r="591" spans="1:44" s="239" customFormat="1" ht="15.75" thickBot="1" x14ac:dyDescent="0.25">
      <c r="A591" s="230" t="str">
        <f>REPT("SIGNALISATION LUMINEUSE  /   ",40)</f>
        <v xml:space="preserve">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v>
      </c>
      <c r="B591" s="231"/>
      <c r="C591" s="231"/>
      <c r="D591" s="231"/>
      <c r="E591" s="231"/>
      <c r="F591" s="232"/>
      <c r="G591" s="233"/>
      <c r="H591" s="375"/>
      <c r="I591" s="231"/>
      <c r="J591" s="231"/>
      <c r="K591" s="234"/>
      <c r="L591" s="234"/>
      <c r="M591" s="234"/>
      <c r="N591" s="234"/>
      <c r="O591" s="234"/>
      <c r="P591" s="234"/>
      <c r="Q591" s="234"/>
      <c r="R591" s="234"/>
      <c r="S591" s="234"/>
      <c r="T591" s="234"/>
      <c r="U591" s="234"/>
      <c r="V591" s="234"/>
      <c r="W591" s="234"/>
      <c r="X591" s="234"/>
      <c r="Y591" s="234"/>
      <c r="Z591" s="234"/>
      <c r="AA591" s="234"/>
      <c r="AB591" s="234"/>
      <c r="AC591" s="234"/>
      <c r="AD591" s="234"/>
      <c r="AE591" s="234"/>
      <c r="AF591" s="234"/>
      <c r="AG591" s="231"/>
      <c r="AH591" s="231"/>
      <c r="AI591" s="429"/>
      <c r="AJ591" s="429"/>
      <c r="AK591" s="231"/>
      <c r="AL591" s="235"/>
      <c r="AM591" s="235"/>
      <c r="AN591" s="236"/>
      <c r="AO591" s="231"/>
      <c r="AP591" s="231"/>
      <c r="AQ591" s="237"/>
      <c r="AR591" s="238"/>
    </row>
    <row r="592" spans="1:44" s="252" customFormat="1" ht="12" customHeight="1" thickBot="1" x14ac:dyDescent="0.25">
      <c r="A592" s="240"/>
      <c r="B592" s="241"/>
      <c r="C592" s="241"/>
      <c r="D592" s="242">
        <f>COUNT(D593:D602)</f>
        <v>2</v>
      </c>
      <c r="E592" s="242">
        <v>2</v>
      </c>
      <c r="F592" s="243">
        <f>SUM(F593:F602)</f>
        <v>15</v>
      </c>
      <c r="G592" s="346"/>
      <c r="H592" s="244"/>
      <c r="I592" s="349"/>
      <c r="J592" s="72">
        <f>SUMPRODUCT(PUISSANCE,K592:AE592)/1000</f>
        <v>1066.384</v>
      </c>
      <c r="K592" s="245">
        <f>SUM(K593:K637)</f>
        <v>265</v>
      </c>
      <c r="L592" s="245">
        <f>SUM(L593:L637)</f>
        <v>520</v>
      </c>
      <c r="M592" s="245">
        <f>SUM(M593:M637)</f>
        <v>170</v>
      </c>
      <c r="N592" s="245">
        <f>SUM(N593:N637)</f>
        <v>44</v>
      </c>
      <c r="O592" s="245">
        <f>SUM(O593:O637)</f>
        <v>61</v>
      </c>
      <c r="P592" s="245"/>
      <c r="Q592" s="245">
        <f>SUM(Q593:Q637)</f>
        <v>320</v>
      </c>
      <c r="R592" s="245">
        <f>SUM(R593:R637)</f>
        <v>320</v>
      </c>
      <c r="S592" s="245">
        <f>SUM(S593:S637)</f>
        <v>525</v>
      </c>
      <c r="T592" s="245"/>
      <c r="U592" s="245">
        <f>SUM(U593:U637)</f>
        <v>155</v>
      </c>
      <c r="V592" s="245">
        <f>SUM(V593:V637)</f>
        <v>120</v>
      </c>
      <c r="W592" s="245"/>
      <c r="X592" s="245">
        <f t="shared" ref="X592:AE592" si="1">SUM(X593:X637)</f>
        <v>214</v>
      </c>
      <c r="Y592" s="245">
        <f t="shared" si="1"/>
        <v>320</v>
      </c>
      <c r="Z592" s="245">
        <f t="shared" si="1"/>
        <v>530</v>
      </c>
      <c r="AA592" s="245">
        <f t="shared" si="1"/>
        <v>830</v>
      </c>
      <c r="AB592" s="245">
        <f t="shared" si="1"/>
        <v>151</v>
      </c>
      <c r="AC592" s="245">
        <f t="shared" si="1"/>
        <v>41</v>
      </c>
      <c r="AD592" s="245">
        <f t="shared" si="1"/>
        <v>81</v>
      </c>
      <c r="AE592" s="245">
        <f t="shared" si="1"/>
        <v>128</v>
      </c>
      <c r="AF592" s="245"/>
      <c r="AG592" s="242"/>
      <c r="AH592" s="246"/>
      <c r="AI592" s="430"/>
      <c r="AJ592" s="430"/>
      <c r="AK592" s="247"/>
      <c r="AL592" s="248"/>
      <c r="AM592" s="248"/>
      <c r="AN592" s="248"/>
      <c r="AO592" s="249"/>
      <c r="AP592" s="250"/>
      <c r="AQ592" s="6">
        <f>SUM(AQ593:AQ602)</f>
        <v>0</v>
      </c>
      <c r="AR592" s="251">
        <f>SUM(AR593:AR602)</f>
        <v>571.28750400000001</v>
      </c>
    </row>
    <row r="593" spans="1:44" s="257" customFormat="1" ht="12" customHeight="1" thickBot="1" x14ac:dyDescent="0.25">
      <c r="A593" s="83" t="s">
        <v>347</v>
      </c>
      <c r="B593" s="253" t="s">
        <v>197</v>
      </c>
      <c r="C593" s="390">
        <v>1661360306492</v>
      </c>
      <c r="D593" s="187">
        <v>846</v>
      </c>
      <c r="E593" s="187">
        <v>71</v>
      </c>
      <c r="F593" s="187">
        <v>13</v>
      </c>
      <c r="G593" s="327">
        <v>1</v>
      </c>
      <c r="H593" s="364"/>
      <c r="I593" s="383">
        <f>AP594</f>
        <v>2.0914215686274509</v>
      </c>
      <c r="J593" s="72">
        <f>SUMPRODUCT(PUISSANCE,K593:AE593)/1000</f>
        <v>0</v>
      </c>
      <c r="K593" s="89"/>
      <c r="L593" s="89"/>
      <c r="M593" s="89"/>
      <c r="N593" s="89"/>
      <c r="O593" s="89"/>
      <c r="P593" s="89"/>
      <c r="Q593" s="89"/>
      <c r="R593" s="89"/>
      <c r="S593" s="89"/>
      <c r="T593" s="89"/>
      <c r="U593" s="89"/>
      <c r="V593" s="89"/>
      <c r="W593" s="89"/>
      <c r="X593" s="89"/>
      <c r="Y593" s="89"/>
      <c r="Z593" s="89"/>
      <c r="AA593" s="89"/>
      <c r="AB593" s="89"/>
      <c r="AC593" s="89"/>
      <c r="AD593" s="89"/>
      <c r="AE593" s="89"/>
      <c r="AF593" s="394"/>
      <c r="AG593" s="254" t="s">
        <v>462</v>
      </c>
      <c r="AH593" s="255"/>
      <c r="AI593" s="422"/>
      <c r="AJ593" s="422"/>
      <c r="AK593" s="256"/>
      <c r="AL593" s="91" t="s">
        <v>424</v>
      </c>
      <c r="AM593" s="91">
        <v>80622</v>
      </c>
      <c r="AN593" s="171">
        <v>89155</v>
      </c>
      <c r="AO593" s="93">
        <f>IF(AN593&lt;AM593,100000-AM593+AN593,AN593-AM593)</f>
        <v>8533</v>
      </c>
      <c r="AP593" s="172">
        <f>AO593+AO594</f>
        <v>8533</v>
      </c>
      <c r="AQ593" s="80">
        <f>F593/10*$AQ$4*DAYS360(AM596,AN596)/360</f>
        <v>0</v>
      </c>
      <c r="AR593" s="81">
        <f>F593/10*AP595*$AR$4</f>
        <v>448.02888000000002</v>
      </c>
    </row>
    <row r="594" spans="1:44" s="257" customFormat="1" ht="12" customHeight="1" x14ac:dyDescent="0.2">
      <c r="A594" s="83"/>
      <c r="B594" s="253" t="s">
        <v>170</v>
      </c>
      <c r="C594" s="253"/>
      <c r="D594" s="188"/>
      <c r="E594" s="188"/>
      <c r="F594" s="188"/>
      <c r="G594" s="325"/>
      <c r="H594" s="364"/>
      <c r="I594" s="88"/>
      <c r="J594" s="72">
        <f>SUMPRODUCT(PUISSANCE,K594:AE594)/1000</f>
        <v>0</v>
      </c>
      <c r="K594" s="89"/>
      <c r="L594" s="89"/>
      <c r="M594" s="89"/>
      <c r="N594" s="89"/>
      <c r="O594" s="89"/>
      <c r="P594" s="89"/>
      <c r="Q594" s="89"/>
      <c r="R594" s="89"/>
      <c r="S594" s="89"/>
      <c r="T594" s="89"/>
      <c r="U594" s="89"/>
      <c r="V594" s="89"/>
      <c r="W594" s="89"/>
      <c r="X594" s="89"/>
      <c r="Y594" s="89"/>
      <c r="Z594" s="89"/>
      <c r="AA594" s="89"/>
      <c r="AB594" s="89"/>
      <c r="AC594" s="89"/>
      <c r="AD594" s="89"/>
      <c r="AE594" s="89"/>
      <c r="AF594" s="394"/>
      <c r="AG594" s="254" t="s">
        <v>463</v>
      </c>
      <c r="AH594" s="255"/>
      <c r="AI594" s="422"/>
      <c r="AJ594" s="422"/>
      <c r="AK594" s="256"/>
      <c r="AL594" s="91" t="s">
        <v>425</v>
      </c>
      <c r="AM594" s="91"/>
      <c r="AN594" s="92"/>
      <c r="AO594" s="186">
        <f>IF(AN594&lt;AM594,100000-AM594+AN594,AN594-AM594)</f>
        <v>0</v>
      </c>
      <c r="AP594" s="94">
        <f>IF(AP595=0,0,AP593/AP595)</f>
        <v>2.0914215686274509</v>
      </c>
      <c r="AQ594" s="95"/>
      <c r="AR594" s="96"/>
    </row>
    <row r="595" spans="1:44" s="257" customFormat="1" ht="12" customHeight="1" x14ac:dyDescent="0.2">
      <c r="A595" s="83"/>
      <c r="B595" s="253" t="s">
        <v>204</v>
      </c>
      <c r="C595" s="253"/>
      <c r="D595" s="188"/>
      <c r="E595" s="188"/>
      <c r="F595" s="188"/>
      <c r="G595" s="325"/>
      <c r="H595" s="364"/>
      <c r="I595" s="88"/>
      <c r="J595" s="158"/>
      <c r="K595" s="97"/>
      <c r="L595" s="97"/>
      <c r="M595" s="97"/>
      <c r="N595" s="97"/>
      <c r="O595" s="97"/>
      <c r="P595" s="97"/>
      <c r="Q595" s="97"/>
      <c r="R595" s="97"/>
      <c r="S595" s="97"/>
      <c r="T595" s="97"/>
      <c r="U595" s="97"/>
      <c r="V595" s="97"/>
      <c r="W595" s="97"/>
      <c r="X595" s="97"/>
      <c r="Y595" s="97"/>
      <c r="Z595" s="97"/>
      <c r="AA595" s="97"/>
      <c r="AB595" s="97"/>
      <c r="AC595" s="97"/>
      <c r="AD595" s="97"/>
      <c r="AE595" s="97"/>
      <c r="AF595" s="395"/>
      <c r="AG595" s="254" t="s">
        <v>464</v>
      </c>
      <c r="AH595" s="255"/>
      <c r="AI595" s="425"/>
      <c r="AJ595" s="425"/>
      <c r="AK595" s="258"/>
      <c r="AL595" s="98" t="s">
        <v>3</v>
      </c>
      <c r="AM595" s="98">
        <v>41842</v>
      </c>
      <c r="AN595" s="99">
        <v>42012</v>
      </c>
      <c r="AO595" s="100">
        <f>AN595-AM595</f>
        <v>170</v>
      </c>
      <c r="AP595" s="101">
        <f>(AN595-AM595)*24</f>
        <v>4080</v>
      </c>
      <c r="AQ595" s="95"/>
      <c r="AR595" s="96"/>
    </row>
    <row r="596" spans="1:44" s="260" customFormat="1" ht="12" customHeight="1" x14ac:dyDescent="0.2">
      <c r="A596" s="102"/>
      <c r="B596" s="253"/>
      <c r="C596" s="253"/>
      <c r="D596" s="259"/>
      <c r="E596" s="259"/>
      <c r="F596" s="259"/>
      <c r="G596" s="337"/>
      <c r="H596" s="364"/>
      <c r="I596" s="107"/>
      <c r="J596" s="158"/>
      <c r="K596" s="97"/>
      <c r="L596" s="97"/>
      <c r="M596" s="97"/>
      <c r="N596" s="97"/>
      <c r="O596" s="97"/>
      <c r="P596" s="97"/>
      <c r="Q596" s="97"/>
      <c r="R596" s="97"/>
      <c r="S596" s="97"/>
      <c r="T596" s="97"/>
      <c r="U596" s="97"/>
      <c r="V596" s="97"/>
      <c r="W596" s="97"/>
      <c r="X596" s="97"/>
      <c r="Y596" s="97"/>
      <c r="Z596" s="97"/>
      <c r="AA596" s="97"/>
      <c r="AB596" s="97"/>
      <c r="AC596" s="97"/>
      <c r="AD596" s="97"/>
      <c r="AE596" s="97"/>
      <c r="AF596" s="395"/>
      <c r="AG596" s="254" t="s">
        <v>426</v>
      </c>
      <c r="AH596" s="255"/>
      <c r="AI596" s="424"/>
      <c r="AJ596" s="424"/>
      <c r="AK596" s="258"/>
      <c r="AL596" s="111" t="s">
        <v>426</v>
      </c>
      <c r="AM596" s="111"/>
      <c r="AN596" s="112"/>
      <c r="AO596" s="113">
        <f>AN596-AM596</f>
        <v>0</v>
      </c>
      <c r="AP596" s="1"/>
      <c r="AQ596" s="95"/>
      <c r="AR596" s="96"/>
    </row>
    <row r="597" spans="1:44" s="260" customFormat="1" ht="12" customHeight="1" thickBot="1" x14ac:dyDescent="0.25">
      <c r="A597" s="166"/>
      <c r="B597" s="261"/>
      <c r="C597" s="261"/>
      <c r="D597" s="262"/>
      <c r="E597" s="262"/>
      <c r="F597" s="262"/>
      <c r="G597" s="326"/>
      <c r="H597" s="376"/>
      <c r="I597" s="120"/>
      <c r="J597" s="350"/>
      <c r="K597" s="142"/>
      <c r="L597" s="142"/>
      <c r="M597" s="142"/>
      <c r="N597" s="142"/>
      <c r="O597" s="142"/>
      <c r="P597" s="142"/>
      <c r="Q597" s="142"/>
      <c r="R597" s="142"/>
      <c r="S597" s="142"/>
      <c r="T597" s="142"/>
      <c r="U597" s="142"/>
      <c r="V597" s="142"/>
      <c r="W597" s="142"/>
      <c r="X597" s="142"/>
      <c r="Y597" s="142"/>
      <c r="Z597" s="142"/>
      <c r="AA597" s="142"/>
      <c r="AB597" s="142"/>
      <c r="AC597" s="142"/>
      <c r="AD597" s="142"/>
      <c r="AE597" s="142"/>
      <c r="AF597" s="398"/>
      <c r="AG597" s="263" t="s">
        <v>442</v>
      </c>
      <c r="AH597" s="264"/>
      <c r="AI597" s="424"/>
      <c r="AJ597" s="424"/>
      <c r="AK597" s="265"/>
      <c r="AL597" s="266"/>
      <c r="AM597" s="266"/>
      <c r="AN597" s="125"/>
      <c r="AO597" s="126"/>
      <c r="AP597" s="2"/>
      <c r="AQ597" s="127"/>
      <c r="AR597" s="128"/>
    </row>
    <row r="598" spans="1:44" s="257" customFormat="1" ht="12" customHeight="1" thickBot="1" x14ac:dyDescent="0.25">
      <c r="A598" s="68" t="s">
        <v>408</v>
      </c>
      <c r="B598" s="253" t="s">
        <v>299</v>
      </c>
      <c r="C598" s="390">
        <v>1609696048331</v>
      </c>
      <c r="D598" s="187">
        <v>929</v>
      </c>
      <c r="E598" s="187">
        <v>94</v>
      </c>
      <c r="F598" s="187">
        <v>2</v>
      </c>
      <c r="G598" s="327">
        <v>1</v>
      </c>
      <c r="H598" s="364"/>
      <c r="I598" s="383">
        <f>AP599</f>
        <v>13.636924342105264</v>
      </c>
      <c r="J598" s="72">
        <f>SUMPRODUCT(PUISSANCE,K598:AE598)/1000</f>
        <v>0</v>
      </c>
      <c r="K598" s="89"/>
      <c r="L598" s="89"/>
      <c r="M598" s="89"/>
      <c r="N598" s="89"/>
      <c r="O598" s="89"/>
      <c r="P598" s="89"/>
      <c r="Q598" s="89"/>
      <c r="R598" s="89"/>
      <c r="S598" s="89"/>
      <c r="T598" s="89"/>
      <c r="U598" s="89"/>
      <c r="V598" s="89"/>
      <c r="W598" s="89"/>
      <c r="X598" s="89"/>
      <c r="Y598" s="89"/>
      <c r="Z598" s="89"/>
      <c r="AA598" s="89"/>
      <c r="AB598" s="89"/>
      <c r="AC598" s="89"/>
      <c r="AD598" s="89"/>
      <c r="AE598" s="89"/>
      <c r="AF598" s="394"/>
      <c r="AG598" s="254" t="s">
        <v>462</v>
      </c>
      <c r="AH598" s="255"/>
      <c r="AI598" s="422"/>
      <c r="AJ598" s="422"/>
      <c r="AK598" s="256"/>
      <c r="AL598" s="91" t="s">
        <v>424</v>
      </c>
      <c r="AM598" s="91">
        <v>6483</v>
      </c>
      <c r="AN598" s="92">
        <v>5978</v>
      </c>
      <c r="AO598" s="93">
        <f>IF(AN598&lt;AM598,100000-AM598+AN598,AN598-AM598)</f>
        <v>99495</v>
      </c>
      <c r="AP598" s="172">
        <f>AO598+AO599</f>
        <v>99495</v>
      </c>
      <c r="AQ598" s="80">
        <f>F598/10*$AQ$4*DAYS360(AM601,AN601)/360</f>
        <v>0</v>
      </c>
      <c r="AR598" s="81">
        <f>F598/10*AP600*$AR$4</f>
        <v>123.25862400000001</v>
      </c>
    </row>
    <row r="599" spans="1:44" s="257" customFormat="1" ht="12" customHeight="1" x14ac:dyDescent="0.2">
      <c r="A599" s="83"/>
      <c r="B599" s="253" t="s">
        <v>145</v>
      </c>
      <c r="C599" s="253"/>
      <c r="D599" s="188"/>
      <c r="E599" s="188"/>
      <c r="F599" s="188"/>
      <c r="G599" s="325"/>
      <c r="H599" s="364"/>
      <c r="I599" s="88"/>
      <c r="J599" s="72">
        <f>SUMPRODUCT(PUISSANCE,K599:AE599)/1000</f>
        <v>0</v>
      </c>
      <c r="K599" s="89"/>
      <c r="L599" s="89"/>
      <c r="M599" s="89"/>
      <c r="N599" s="89"/>
      <c r="O599" s="89"/>
      <c r="P599" s="89"/>
      <c r="Q599" s="89"/>
      <c r="R599" s="89"/>
      <c r="S599" s="89"/>
      <c r="T599" s="89"/>
      <c r="U599" s="89"/>
      <c r="V599" s="89"/>
      <c r="W599" s="89"/>
      <c r="X599" s="89"/>
      <c r="Y599" s="89"/>
      <c r="Z599" s="89"/>
      <c r="AA599" s="89"/>
      <c r="AB599" s="89"/>
      <c r="AC599" s="89"/>
      <c r="AD599" s="89"/>
      <c r="AE599" s="89"/>
      <c r="AF599" s="394"/>
      <c r="AG599" s="254" t="s">
        <v>463</v>
      </c>
      <c r="AH599" s="255"/>
      <c r="AI599" s="422"/>
      <c r="AJ599" s="422"/>
      <c r="AK599" s="256"/>
      <c r="AL599" s="91" t="s">
        <v>425</v>
      </c>
      <c r="AM599" s="91"/>
      <c r="AN599" s="92"/>
      <c r="AO599" s="186">
        <f>IF(AN599&lt;AM599,100000-AM599+AN599,AN599-AM599)</f>
        <v>0</v>
      </c>
      <c r="AP599" s="94">
        <f>IF(AP600=0,0,AP598/AP600)</f>
        <v>13.636924342105264</v>
      </c>
      <c r="AQ599" s="95"/>
      <c r="AR599" s="96"/>
    </row>
    <row r="600" spans="1:44" s="257" customFormat="1" ht="12" customHeight="1" x14ac:dyDescent="0.2">
      <c r="A600" s="83"/>
      <c r="B600" s="253" t="s">
        <v>34</v>
      </c>
      <c r="C600" s="253"/>
      <c r="D600" s="188"/>
      <c r="E600" s="188"/>
      <c r="F600" s="188"/>
      <c r="G600" s="325"/>
      <c r="H600" s="364"/>
      <c r="I600" s="88"/>
      <c r="J600" s="158"/>
      <c r="K600" s="97"/>
      <c r="L600" s="97"/>
      <c r="M600" s="97"/>
      <c r="N600" s="97"/>
      <c r="O600" s="97"/>
      <c r="P600" s="97"/>
      <c r="Q600" s="97"/>
      <c r="R600" s="97"/>
      <c r="S600" s="97"/>
      <c r="T600" s="97"/>
      <c r="U600" s="97"/>
      <c r="V600" s="97"/>
      <c r="W600" s="97"/>
      <c r="X600" s="97"/>
      <c r="Y600" s="97"/>
      <c r="Z600" s="97"/>
      <c r="AA600" s="97"/>
      <c r="AB600" s="97"/>
      <c r="AC600" s="97"/>
      <c r="AD600" s="97"/>
      <c r="AE600" s="97"/>
      <c r="AF600" s="395"/>
      <c r="AG600" s="254" t="s">
        <v>464</v>
      </c>
      <c r="AH600" s="255"/>
      <c r="AI600" s="425"/>
      <c r="AJ600" s="425"/>
      <c r="AK600" s="258"/>
      <c r="AL600" s="98" t="s">
        <v>3</v>
      </c>
      <c r="AM600" s="98">
        <v>41708</v>
      </c>
      <c r="AN600" s="99">
        <v>42012</v>
      </c>
      <c r="AO600" s="100">
        <f>AN600-AM600</f>
        <v>304</v>
      </c>
      <c r="AP600" s="101">
        <f>(AN600-AM600)*24</f>
        <v>7296</v>
      </c>
      <c r="AQ600" s="95"/>
      <c r="AR600" s="96"/>
    </row>
    <row r="601" spans="1:44" s="260" customFormat="1" ht="12" customHeight="1" x14ac:dyDescent="0.2">
      <c r="A601" s="102"/>
      <c r="B601" s="253"/>
      <c r="C601" s="253"/>
      <c r="D601" s="259"/>
      <c r="E601" s="259"/>
      <c r="F601" s="259"/>
      <c r="G601" s="337"/>
      <c r="H601" s="364"/>
      <c r="I601" s="107"/>
      <c r="J601" s="158"/>
      <c r="K601" s="97"/>
      <c r="L601" s="97"/>
      <c r="M601" s="97"/>
      <c r="N601" s="97"/>
      <c r="O601" s="97"/>
      <c r="P601" s="97"/>
      <c r="Q601" s="97"/>
      <c r="R601" s="97"/>
      <c r="S601" s="97"/>
      <c r="T601" s="97"/>
      <c r="U601" s="97"/>
      <c r="V601" s="97"/>
      <c r="W601" s="97"/>
      <c r="X601" s="97"/>
      <c r="Y601" s="97"/>
      <c r="Z601" s="97"/>
      <c r="AA601" s="97"/>
      <c r="AB601" s="97"/>
      <c r="AC601" s="97"/>
      <c r="AD601" s="97"/>
      <c r="AE601" s="97"/>
      <c r="AF601" s="395"/>
      <c r="AG601" s="254" t="s">
        <v>426</v>
      </c>
      <c r="AH601" s="255"/>
      <c r="AI601" s="424"/>
      <c r="AJ601" s="424"/>
      <c r="AK601" s="258"/>
      <c r="AL601" s="111" t="s">
        <v>426</v>
      </c>
      <c r="AM601" s="111"/>
      <c r="AN601" s="112"/>
      <c r="AO601" s="113">
        <f>AN601-AM601</f>
        <v>0</v>
      </c>
      <c r="AP601" s="1"/>
      <c r="AQ601" s="95"/>
      <c r="AR601" s="96"/>
    </row>
    <row r="602" spans="1:44" s="260" customFormat="1" ht="12" customHeight="1" thickBot="1" x14ac:dyDescent="0.25">
      <c r="A602" s="166"/>
      <c r="B602" s="261"/>
      <c r="C602" s="261"/>
      <c r="D602" s="262"/>
      <c r="E602" s="262"/>
      <c r="F602" s="262"/>
      <c r="G602" s="326"/>
      <c r="H602" s="376"/>
      <c r="I602" s="120"/>
      <c r="J602" s="350"/>
      <c r="K602" s="142"/>
      <c r="L602" s="142"/>
      <c r="M602" s="142"/>
      <c r="N602" s="142"/>
      <c r="O602" s="142"/>
      <c r="P602" s="142"/>
      <c r="Q602" s="142"/>
      <c r="R602" s="142"/>
      <c r="S602" s="142"/>
      <c r="T602" s="142"/>
      <c r="U602" s="142"/>
      <c r="V602" s="142"/>
      <c r="W602" s="142"/>
      <c r="X602" s="142"/>
      <c r="Y602" s="142"/>
      <c r="Z602" s="142"/>
      <c r="AA602" s="142"/>
      <c r="AB602" s="142"/>
      <c r="AC602" s="142"/>
      <c r="AD602" s="142"/>
      <c r="AE602" s="142"/>
      <c r="AF602" s="398"/>
      <c r="AG602" s="263" t="s">
        <v>442</v>
      </c>
      <c r="AH602" s="264"/>
      <c r="AI602" s="424"/>
      <c r="AJ602" s="424"/>
      <c r="AK602" s="265"/>
      <c r="AL602" s="266"/>
      <c r="AM602" s="266"/>
      <c r="AN602" s="125"/>
      <c r="AO602" s="126"/>
      <c r="AP602" s="3"/>
      <c r="AQ602" s="127"/>
      <c r="AR602" s="128"/>
    </row>
    <row r="603" spans="1:44" s="268" customFormat="1" ht="15.75" thickBot="1" x14ac:dyDescent="0.25">
      <c r="A603" s="267" t="str">
        <f>REPT("DECORATION LUMINEUSE  /   ",40)</f>
        <v xml:space="preserve">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v>
      </c>
      <c r="F603" s="269"/>
      <c r="G603" s="270"/>
      <c r="H603" s="377"/>
      <c r="K603" s="271"/>
      <c r="L603" s="271"/>
      <c r="M603" s="271"/>
      <c r="N603" s="271"/>
      <c r="O603" s="271"/>
      <c r="P603" s="271"/>
      <c r="Q603" s="271"/>
      <c r="R603" s="271"/>
      <c r="S603" s="271"/>
      <c r="T603" s="271"/>
      <c r="U603" s="271"/>
      <c r="V603" s="271"/>
      <c r="W603" s="271"/>
      <c r="X603" s="271"/>
      <c r="Y603" s="271"/>
      <c r="Z603" s="271"/>
      <c r="AA603" s="271"/>
      <c r="AB603" s="271"/>
      <c r="AC603" s="271"/>
      <c r="AD603" s="271"/>
      <c r="AE603" s="271"/>
      <c r="AF603" s="271"/>
      <c r="AI603" s="429"/>
      <c r="AJ603" s="429"/>
      <c r="AL603" s="272"/>
      <c r="AM603" s="272"/>
      <c r="AN603" s="273"/>
      <c r="AP603" s="274"/>
      <c r="AQ603" s="5"/>
      <c r="AR603" s="275"/>
    </row>
    <row r="604" spans="1:44" s="257" customFormat="1" ht="12" customHeight="1" thickBot="1" x14ac:dyDescent="0.25">
      <c r="A604" s="276" t="s">
        <v>456</v>
      </c>
      <c r="B604" s="277"/>
      <c r="C604" s="277"/>
      <c r="D604" s="277"/>
      <c r="E604" s="277"/>
      <c r="F604" s="277"/>
      <c r="G604" s="277"/>
      <c r="H604" s="378"/>
      <c r="I604" s="278"/>
      <c r="J604" s="278"/>
      <c r="K604" s="279">
        <v>140</v>
      </c>
      <c r="L604" s="279">
        <v>270</v>
      </c>
      <c r="M604" s="279">
        <v>90</v>
      </c>
      <c r="N604" s="279">
        <v>26</v>
      </c>
      <c r="O604" s="279">
        <v>35</v>
      </c>
      <c r="P604" s="279"/>
      <c r="Q604" s="279">
        <v>170</v>
      </c>
      <c r="R604" s="279">
        <v>170</v>
      </c>
      <c r="S604" s="279">
        <v>275</v>
      </c>
      <c r="T604" s="279"/>
      <c r="U604" s="279">
        <v>85</v>
      </c>
      <c r="V604" s="279">
        <v>60</v>
      </c>
      <c r="W604" s="279"/>
      <c r="X604" s="279">
        <v>114</v>
      </c>
      <c r="Y604" s="279">
        <v>170</v>
      </c>
      <c r="Z604" s="279">
        <v>280</v>
      </c>
      <c r="AA604" s="279">
        <v>430</v>
      </c>
      <c r="AB604" s="279">
        <v>81</v>
      </c>
      <c r="AC604" s="279">
        <v>23</v>
      </c>
      <c r="AD604" s="279">
        <v>45</v>
      </c>
      <c r="AE604" s="280">
        <v>70</v>
      </c>
      <c r="AF604" s="280"/>
      <c r="AG604" s="281"/>
      <c r="AH604" s="282"/>
      <c r="AI604" s="420"/>
      <c r="AJ604" s="420"/>
      <c r="AK604" s="417"/>
      <c r="AL604" s="283" t="s">
        <v>1</v>
      </c>
      <c r="AM604" s="283"/>
      <c r="AN604" s="283"/>
      <c r="AO604" s="284"/>
      <c r="AP604" s="285"/>
      <c r="AQ604" s="19" t="s">
        <v>438</v>
      </c>
      <c r="AR604" s="20" t="s">
        <v>441</v>
      </c>
    </row>
    <row r="605" spans="1:44" s="257" customFormat="1" ht="12" customHeight="1" thickBot="1" x14ac:dyDescent="0.25">
      <c r="A605" s="286" t="s">
        <v>422</v>
      </c>
      <c r="B605" s="287" t="s">
        <v>2</v>
      </c>
      <c r="C605" s="287"/>
      <c r="D605" s="288" t="s">
        <v>457</v>
      </c>
      <c r="E605" s="289" t="s">
        <v>458</v>
      </c>
      <c r="F605" s="288" t="s">
        <v>459</v>
      </c>
      <c r="G605" s="347" t="s">
        <v>297</v>
      </c>
      <c r="H605" s="379"/>
      <c r="I605" s="351"/>
      <c r="J605" s="351" t="s">
        <v>460</v>
      </c>
      <c r="K605" s="290" t="s">
        <v>4</v>
      </c>
      <c r="L605" s="290" t="s">
        <v>4</v>
      </c>
      <c r="M605" s="290" t="s">
        <v>4</v>
      </c>
      <c r="N605" s="290" t="s">
        <v>6</v>
      </c>
      <c r="O605" s="290" t="s">
        <v>6</v>
      </c>
      <c r="P605" s="290"/>
      <c r="Q605" s="290" t="s">
        <v>301</v>
      </c>
      <c r="R605" s="290" t="s">
        <v>301</v>
      </c>
      <c r="S605" s="290" t="s">
        <v>301</v>
      </c>
      <c r="T605" s="290"/>
      <c r="U605" s="290" t="s">
        <v>301</v>
      </c>
      <c r="V605" s="290" t="s">
        <v>300</v>
      </c>
      <c r="W605" s="290"/>
      <c r="X605" s="290" t="s">
        <v>5</v>
      </c>
      <c r="Y605" s="290" t="s">
        <v>5</v>
      </c>
      <c r="Z605" s="290" t="s">
        <v>5</v>
      </c>
      <c r="AA605" s="290" t="s">
        <v>5</v>
      </c>
      <c r="AB605" s="290" t="s">
        <v>5</v>
      </c>
      <c r="AC605" s="290" t="s">
        <v>302</v>
      </c>
      <c r="AD605" s="290" t="s">
        <v>302</v>
      </c>
      <c r="AE605" s="291" t="s">
        <v>302</v>
      </c>
      <c r="AF605" s="291"/>
      <c r="AG605" s="292"/>
      <c r="AH605" s="255"/>
      <c r="AI605" s="420"/>
      <c r="AJ605" s="420"/>
      <c r="AK605" s="418"/>
      <c r="AL605" s="30" t="s">
        <v>427</v>
      </c>
      <c r="AM605" s="30"/>
      <c r="AN605" s="30"/>
      <c r="AO605" s="31" t="s">
        <v>7</v>
      </c>
      <c r="AP605" s="293" t="s">
        <v>8</v>
      </c>
      <c r="AQ605" s="4" t="s">
        <v>439</v>
      </c>
      <c r="AR605" s="33" t="s">
        <v>439</v>
      </c>
    </row>
    <row r="606" spans="1:44" s="257" customFormat="1" ht="12" customHeight="1" thickBot="1" x14ac:dyDescent="0.25">
      <c r="A606" s="22"/>
      <c r="B606" s="23"/>
      <c r="C606" s="23"/>
      <c r="D606" s="26"/>
      <c r="E606" s="25"/>
      <c r="F606" s="26"/>
      <c r="G606" s="329"/>
      <c r="H606" s="358"/>
      <c r="I606" s="27"/>
      <c r="J606" s="27"/>
      <c r="K606" s="294">
        <v>125</v>
      </c>
      <c r="L606" s="294">
        <v>250</v>
      </c>
      <c r="M606" s="294">
        <v>80</v>
      </c>
      <c r="N606" s="294">
        <v>18</v>
      </c>
      <c r="O606" s="294">
        <v>26</v>
      </c>
      <c r="P606" s="294"/>
      <c r="Q606" s="294">
        <v>150</v>
      </c>
      <c r="R606" s="294">
        <v>150</v>
      </c>
      <c r="S606" s="294">
        <v>250</v>
      </c>
      <c r="T606" s="294"/>
      <c r="U606" s="294">
        <v>70</v>
      </c>
      <c r="V606" s="294">
        <v>60</v>
      </c>
      <c r="W606" s="294"/>
      <c r="X606" s="294">
        <v>100</v>
      </c>
      <c r="Y606" s="294">
        <v>150</v>
      </c>
      <c r="Z606" s="294">
        <v>250</v>
      </c>
      <c r="AA606" s="294">
        <v>400</v>
      </c>
      <c r="AB606" s="294">
        <v>70</v>
      </c>
      <c r="AC606" s="294">
        <v>18</v>
      </c>
      <c r="AD606" s="294">
        <v>36</v>
      </c>
      <c r="AE606" s="295">
        <v>58</v>
      </c>
      <c r="AF606" s="295"/>
      <c r="AG606" s="292"/>
      <c r="AH606" s="255"/>
      <c r="AI606" s="431"/>
      <c r="AJ606" s="431"/>
      <c r="AK606" s="419"/>
      <c r="AL606" s="40" t="s">
        <v>428</v>
      </c>
      <c r="AM606" s="41"/>
      <c r="AN606" s="41"/>
      <c r="AO606" s="42" t="s">
        <v>12</v>
      </c>
      <c r="AP606" s="43" t="s">
        <v>13</v>
      </c>
      <c r="AQ606" s="44" t="s">
        <v>440</v>
      </c>
      <c r="AR606" s="45" t="s">
        <v>440</v>
      </c>
    </row>
    <row r="607" spans="1:44" s="257" customFormat="1" ht="12" customHeight="1" thickBot="1" x14ac:dyDescent="0.25">
      <c r="A607" s="296"/>
      <c r="B607" s="297"/>
      <c r="C607" s="297"/>
      <c r="D607" s="296">
        <f>COUNT(D608:D636)</f>
        <v>6</v>
      </c>
      <c r="E607" s="296">
        <v>6</v>
      </c>
      <c r="F607" s="298">
        <f>SUM(F608:F637)</f>
        <v>1374</v>
      </c>
      <c r="G607" s="348"/>
      <c r="H607" s="380"/>
      <c r="I607" s="352"/>
      <c r="J607" s="352">
        <f t="shared" ref="J607:O607" si="2">SUM(J608:J637)</f>
        <v>0</v>
      </c>
      <c r="K607" s="299">
        <f t="shared" si="2"/>
        <v>0</v>
      </c>
      <c r="L607" s="299">
        <f t="shared" si="2"/>
        <v>0</v>
      </c>
      <c r="M607" s="299">
        <f t="shared" si="2"/>
        <v>0</v>
      </c>
      <c r="N607" s="299">
        <f t="shared" si="2"/>
        <v>0</v>
      </c>
      <c r="O607" s="299">
        <f t="shared" si="2"/>
        <v>0</v>
      </c>
      <c r="P607" s="299"/>
      <c r="Q607" s="299">
        <f>SUM(Q608:Q637)</f>
        <v>0</v>
      </c>
      <c r="R607" s="299">
        <f>SUM(R608:R637)</f>
        <v>0</v>
      </c>
      <c r="S607" s="299">
        <f>SUM(S608:S637)</f>
        <v>0</v>
      </c>
      <c r="T607" s="299"/>
      <c r="U607" s="299">
        <f>SUM(U608:U637)</f>
        <v>0</v>
      </c>
      <c r="V607" s="299">
        <f>SUM(V608:V637)</f>
        <v>0</v>
      </c>
      <c r="W607" s="299"/>
      <c r="X607" s="299">
        <f t="shared" ref="X607:AE607" si="3">SUM(X608:X637)</f>
        <v>0</v>
      </c>
      <c r="Y607" s="299">
        <f t="shared" si="3"/>
        <v>0</v>
      </c>
      <c r="Z607" s="299">
        <f t="shared" si="3"/>
        <v>0</v>
      </c>
      <c r="AA607" s="299">
        <f t="shared" si="3"/>
        <v>0</v>
      </c>
      <c r="AB607" s="299">
        <f t="shared" si="3"/>
        <v>0</v>
      </c>
      <c r="AC607" s="299">
        <f t="shared" si="3"/>
        <v>0</v>
      </c>
      <c r="AD607" s="299">
        <f t="shared" si="3"/>
        <v>0</v>
      </c>
      <c r="AE607" s="300">
        <f t="shared" si="3"/>
        <v>0</v>
      </c>
      <c r="AF607" s="300"/>
      <c r="AG607" s="301"/>
      <c r="AH607" s="302"/>
      <c r="AI607" s="430"/>
      <c r="AJ607" s="430"/>
      <c r="AK607" s="303"/>
      <c r="AL607" s="304"/>
      <c r="AM607" s="304"/>
      <c r="AN607" s="304"/>
      <c r="AO607" s="305"/>
      <c r="AP607" s="55"/>
      <c r="AQ607" s="6"/>
      <c r="AR607" s="251"/>
    </row>
    <row r="608" spans="1:44" s="260" customFormat="1" ht="12" customHeight="1" x14ac:dyDescent="0.2">
      <c r="A608" s="306" t="s">
        <v>417</v>
      </c>
      <c r="B608" s="307" t="s">
        <v>295</v>
      </c>
      <c r="C608" s="390">
        <v>1673516632243</v>
      </c>
      <c r="D608" s="187">
        <v>757</v>
      </c>
      <c r="E608" s="187">
        <v>472</v>
      </c>
      <c r="F608" s="149">
        <v>240</v>
      </c>
      <c r="G608" s="327">
        <v>1</v>
      </c>
      <c r="H608" s="360"/>
      <c r="I608" s="383" t="e">
        <f>AP609</f>
        <v>#REF!</v>
      </c>
      <c r="J608" s="353">
        <f>IF(MAX(K608:AE608)=0,0,ROUND(SUMPRODUCT(PUISSANCE,K608:AE608/1000),2))</f>
        <v>0</v>
      </c>
      <c r="K608" s="179"/>
      <c r="L608" s="179"/>
      <c r="M608" s="179"/>
      <c r="N608" s="179"/>
      <c r="O608" s="179"/>
      <c r="P608" s="179"/>
      <c r="Q608" s="179"/>
      <c r="R608" s="179"/>
      <c r="S608" s="179"/>
      <c r="T608" s="179"/>
      <c r="U608" s="179"/>
      <c r="V608" s="179"/>
      <c r="W608" s="179"/>
      <c r="X608" s="179"/>
      <c r="Y608" s="179"/>
      <c r="Z608" s="179"/>
      <c r="AA608" s="179"/>
      <c r="AB608" s="179"/>
      <c r="AC608" s="179"/>
      <c r="AD608" s="179"/>
      <c r="AE608" s="179"/>
      <c r="AF608" s="399"/>
      <c r="AG608" s="308" t="s">
        <v>462</v>
      </c>
      <c r="AH608" s="282"/>
      <c r="AI608" s="428"/>
      <c r="AJ608" s="428"/>
      <c r="AK608" s="309"/>
      <c r="AL608" s="310" t="s">
        <v>424</v>
      </c>
      <c r="AM608" s="77">
        <v>61581</v>
      </c>
      <c r="AN608" s="77">
        <v>61926</v>
      </c>
      <c r="AO608" s="78">
        <f>IF(AN608&lt;AM608,100000-AM608+AN608,AN608-AM608)</f>
        <v>345</v>
      </c>
      <c r="AP608" s="79">
        <f>AO608+AO609</f>
        <v>345</v>
      </c>
      <c r="AQ608" s="80">
        <f>F608/10*$AQ$4*DAYS360(AM611,AN611)/360</f>
        <v>0</v>
      </c>
      <c r="AR608" s="81" t="e">
        <f>F608/10*AP610*$AR$4</f>
        <v>#REF!</v>
      </c>
    </row>
    <row r="609" spans="1:44" s="260" customFormat="1" ht="12" customHeight="1" x14ac:dyDescent="0.2">
      <c r="A609" s="86"/>
      <c r="B609" s="253" t="s">
        <v>156</v>
      </c>
      <c r="C609" s="253"/>
      <c r="D609" s="188"/>
      <c r="E609" s="188"/>
      <c r="F609" s="155"/>
      <c r="G609" s="325"/>
      <c r="H609" s="364"/>
      <c r="I609" s="88"/>
      <c r="J609" s="158">
        <f>IF(MAX(K609:AE609)=0,0,ROUND(SUMPRODUCT(PUISSANCE,K609:AE609/1000),2))</f>
        <v>0</v>
      </c>
      <c r="K609" s="97"/>
      <c r="L609" s="97"/>
      <c r="M609" s="97"/>
      <c r="N609" s="97"/>
      <c r="O609" s="97"/>
      <c r="P609" s="97"/>
      <c r="Q609" s="97"/>
      <c r="R609" s="97"/>
      <c r="S609" s="97"/>
      <c r="T609" s="97"/>
      <c r="U609" s="97"/>
      <c r="V609" s="97"/>
      <c r="W609" s="97"/>
      <c r="X609" s="97"/>
      <c r="Y609" s="97"/>
      <c r="Z609" s="97"/>
      <c r="AA609" s="97"/>
      <c r="AB609" s="97"/>
      <c r="AC609" s="97"/>
      <c r="AD609" s="97"/>
      <c r="AE609" s="97"/>
      <c r="AF609" s="395"/>
      <c r="AG609" s="254" t="s">
        <v>463</v>
      </c>
      <c r="AH609" s="255"/>
      <c r="AI609" s="432"/>
      <c r="AJ609" s="432"/>
      <c r="AK609" s="258"/>
      <c r="AL609" s="182" t="s">
        <v>425</v>
      </c>
      <c r="AM609" s="182"/>
      <c r="AN609" s="182"/>
      <c r="AO609" s="186">
        <f>IF(AN609&lt;AM609,100000-AM609+AN609,AN609-AM609)</f>
        <v>0</v>
      </c>
      <c r="AP609" s="94" t="e">
        <f>IF(AP610=0,0,AP608/AP610)</f>
        <v>#REF!</v>
      </c>
      <c r="AQ609" s="95"/>
      <c r="AR609" s="96"/>
    </row>
    <row r="610" spans="1:44" s="260" customFormat="1" ht="12" customHeight="1" x14ac:dyDescent="0.2">
      <c r="A610" s="86"/>
      <c r="B610" s="253" t="s">
        <v>150</v>
      </c>
      <c r="C610" s="253"/>
      <c r="D610" s="188"/>
      <c r="E610" s="188"/>
      <c r="F610" s="155"/>
      <c r="G610" s="325"/>
      <c r="H610" s="364"/>
      <c r="I610" s="88"/>
      <c r="J610" s="189"/>
      <c r="K610" s="89"/>
      <c r="L610" s="89"/>
      <c r="M610" s="89"/>
      <c r="N610" s="89"/>
      <c r="O610" s="89"/>
      <c r="P610" s="89"/>
      <c r="Q610" s="89"/>
      <c r="R610" s="89"/>
      <c r="S610" s="89"/>
      <c r="T610" s="89"/>
      <c r="U610" s="89"/>
      <c r="V610" s="89"/>
      <c r="W610" s="89"/>
      <c r="X610" s="89"/>
      <c r="Y610" s="89"/>
      <c r="Z610" s="89"/>
      <c r="AA610" s="89"/>
      <c r="AB610" s="89"/>
      <c r="AC610" s="89"/>
      <c r="AD610" s="89"/>
      <c r="AE610" s="89"/>
      <c r="AF610" s="394"/>
      <c r="AG610" s="254" t="s">
        <v>464</v>
      </c>
      <c r="AH610" s="255"/>
      <c r="AI610" s="432"/>
      <c r="AJ610" s="432"/>
      <c r="AK610" s="256"/>
      <c r="AL610" s="92" t="s">
        <v>3</v>
      </c>
      <c r="AM610" s="99">
        <v>41941</v>
      </c>
      <c r="AN610" s="99">
        <v>42012</v>
      </c>
      <c r="AO610" s="100">
        <f>AN610-AM610</f>
        <v>71</v>
      </c>
      <c r="AP610" s="101" t="e">
        <f>durée_année*(YEAR(AN610)-YEAR(AM610))-INDEX(temps,DAY(AM610),MONTH(AM610))+INDEX(temps,DAY(AN610),MONTH(AN610))</f>
        <v>#REF!</v>
      </c>
      <c r="AQ610" s="95"/>
      <c r="AR610" s="96"/>
    </row>
    <row r="611" spans="1:44" s="260" customFormat="1" ht="12" customHeight="1" x14ac:dyDescent="0.2">
      <c r="A611" s="86"/>
      <c r="B611" s="253"/>
      <c r="C611" s="253"/>
      <c r="D611" s="188"/>
      <c r="E611" s="188"/>
      <c r="F611" s="155"/>
      <c r="G611" s="325"/>
      <c r="H611" s="364"/>
      <c r="I611" s="107"/>
      <c r="J611" s="156"/>
      <c r="K611" s="89"/>
      <c r="L611" s="89"/>
      <c r="M611" s="89"/>
      <c r="N611" s="89"/>
      <c r="O611" s="89"/>
      <c r="P611" s="89"/>
      <c r="Q611" s="89"/>
      <c r="R611" s="89"/>
      <c r="S611" s="89"/>
      <c r="T611" s="89"/>
      <c r="U611" s="89"/>
      <c r="V611" s="89"/>
      <c r="W611" s="89"/>
      <c r="X611" s="89"/>
      <c r="Y611" s="89"/>
      <c r="Z611" s="89"/>
      <c r="AA611" s="89"/>
      <c r="AB611" s="89"/>
      <c r="AC611" s="89"/>
      <c r="AD611" s="89"/>
      <c r="AE611" s="89"/>
      <c r="AF611" s="394"/>
      <c r="AG611" s="254" t="s">
        <v>426</v>
      </c>
      <c r="AH611" s="255"/>
      <c r="AI611" s="433"/>
      <c r="AJ611" s="433"/>
      <c r="AK611" s="256"/>
      <c r="AL611" s="311" t="s">
        <v>426</v>
      </c>
      <c r="AM611" s="112"/>
      <c r="AN611" s="112"/>
      <c r="AO611" s="113">
        <f>AN611-AM611</f>
        <v>0</v>
      </c>
      <c r="AP611" s="101"/>
      <c r="AQ611" s="95"/>
      <c r="AR611" s="96"/>
    </row>
    <row r="612" spans="1:44" s="260" customFormat="1" ht="12" customHeight="1" thickBot="1" x14ac:dyDescent="0.25">
      <c r="A612" s="118"/>
      <c r="B612" s="312"/>
      <c r="C612" s="312"/>
      <c r="D612" s="313"/>
      <c r="E612" s="313"/>
      <c r="F612" s="314"/>
      <c r="G612" s="328"/>
      <c r="H612" s="381"/>
      <c r="I612" s="120"/>
      <c r="J612" s="354"/>
      <c r="K612" s="315"/>
      <c r="L612" s="315"/>
      <c r="M612" s="315"/>
      <c r="N612" s="315"/>
      <c r="O612" s="315"/>
      <c r="P612" s="315"/>
      <c r="Q612" s="315"/>
      <c r="R612" s="315"/>
      <c r="S612" s="315"/>
      <c r="T612" s="315"/>
      <c r="U612" s="315"/>
      <c r="V612" s="315"/>
      <c r="W612" s="315"/>
      <c r="X612" s="315"/>
      <c r="Y612" s="315"/>
      <c r="Z612" s="315"/>
      <c r="AA612" s="315"/>
      <c r="AB612" s="315"/>
      <c r="AC612" s="315"/>
      <c r="AD612" s="315"/>
      <c r="AE612" s="315"/>
      <c r="AF612" s="405"/>
      <c r="AG612" s="316" t="s">
        <v>442</v>
      </c>
      <c r="AH612" s="317"/>
      <c r="AI612" s="433"/>
      <c r="AJ612" s="433"/>
      <c r="AK612" s="318"/>
      <c r="AL612" s="319"/>
      <c r="AM612" s="7"/>
      <c r="AN612" s="125"/>
      <c r="AO612" s="126">
        <f>AN612-AM612</f>
        <v>0</v>
      </c>
      <c r="AP612" s="2"/>
      <c r="AQ612" s="127"/>
      <c r="AR612" s="128"/>
    </row>
    <row r="613" spans="1:44" s="260" customFormat="1" ht="12" customHeight="1" x14ac:dyDescent="0.2">
      <c r="A613" s="306" t="s">
        <v>420</v>
      </c>
      <c r="B613" s="307" t="s">
        <v>158</v>
      </c>
      <c r="C613" s="390">
        <v>1642691690948</v>
      </c>
      <c r="D613" s="187">
        <v>485</v>
      </c>
      <c r="E613" s="187">
        <v>472</v>
      </c>
      <c r="F613" s="149">
        <v>360</v>
      </c>
      <c r="G613" s="327">
        <v>1</v>
      </c>
      <c r="H613" s="360"/>
      <c r="I613" s="383" t="e">
        <f>AP614</f>
        <v>#REF!</v>
      </c>
      <c r="J613" s="150">
        <f>IF(MAX(K613:AE613)=0,0,ROUND(SUMPRODUCT(PUISSANCE,K613:AE613/1000),2))</f>
        <v>0</v>
      </c>
      <c r="K613" s="73"/>
      <c r="L613" s="73"/>
      <c r="M613" s="73"/>
      <c r="N613" s="73"/>
      <c r="O613" s="73"/>
      <c r="P613" s="73"/>
      <c r="Q613" s="73"/>
      <c r="R613" s="73"/>
      <c r="S613" s="73"/>
      <c r="T613" s="73"/>
      <c r="U613" s="73"/>
      <c r="V613" s="73"/>
      <c r="W613" s="73"/>
      <c r="X613" s="73"/>
      <c r="Y613" s="73"/>
      <c r="Z613" s="73"/>
      <c r="AA613" s="73"/>
      <c r="AB613" s="73"/>
      <c r="AC613" s="73"/>
      <c r="AD613" s="73"/>
      <c r="AE613" s="73"/>
      <c r="AF613" s="393"/>
      <c r="AG613" s="308" t="s">
        <v>462</v>
      </c>
      <c r="AH613" s="282"/>
      <c r="AI613" s="428"/>
      <c r="AJ613" s="428"/>
      <c r="AK613" s="320"/>
      <c r="AL613" s="77" t="s">
        <v>424</v>
      </c>
      <c r="AM613" s="77">
        <v>12566</v>
      </c>
      <c r="AN613" s="77">
        <v>12653</v>
      </c>
      <c r="AO613" s="78">
        <f>IF(AN613&lt;AM613,100000-AM613+AN613,AN613-AM613)</f>
        <v>87</v>
      </c>
      <c r="AP613" s="79">
        <f>AO613+AO614</f>
        <v>87</v>
      </c>
      <c r="AQ613" s="80">
        <f>F613/10*$AQ$4*DAYS360(AM616,AN616)/360</f>
        <v>0</v>
      </c>
      <c r="AR613" s="81" t="e">
        <f>F613/10*AP615*$AR$4</f>
        <v>#REF!</v>
      </c>
    </row>
    <row r="614" spans="1:44" s="260" customFormat="1" ht="12" customHeight="1" x14ac:dyDescent="0.2">
      <c r="A614" s="86"/>
      <c r="B614" s="253" t="s">
        <v>156</v>
      </c>
      <c r="C614" s="253"/>
      <c r="D614" s="188"/>
      <c r="E614" s="188"/>
      <c r="F614" s="155"/>
      <c r="G614" s="325"/>
      <c r="H614" s="364"/>
      <c r="I614" s="88"/>
      <c r="J614" s="156">
        <f>IF(MAX(K614:AE614)=0,0,ROUND(SUMPRODUCT(PUISSANCE,K614:AE614/1000),2))</f>
        <v>0</v>
      </c>
      <c r="K614" s="89"/>
      <c r="L614" s="89"/>
      <c r="M614" s="89"/>
      <c r="N614" s="89"/>
      <c r="O614" s="89"/>
      <c r="P614" s="89"/>
      <c r="Q614" s="89"/>
      <c r="R614" s="89"/>
      <c r="S614" s="89"/>
      <c r="T614" s="89"/>
      <c r="U614" s="89"/>
      <c r="V614" s="89"/>
      <c r="W614" s="89"/>
      <c r="X614" s="89"/>
      <c r="Y614" s="89"/>
      <c r="Z614" s="89"/>
      <c r="AA614" s="89"/>
      <c r="AB614" s="89"/>
      <c r="AC614" s="89"/>
      <c r="AD614" s="89"/>
      <c r="AE614" s="89"/>
      <c r="AF614" s="394"/>
      <c r="AG614" s="254" t="s">
        <v>463</v>
      </c>
      <c r="AH614" s="255"/>
      <c r="AI614" s="428"/>
      <c r="AJ614" s="428"/>
      <c r="AK614" s="256"/>
      <c r="AL614" s="92" t="s">
        <v>425</v>
      </c>
      <c r="AM614" s="92"/>
      <c r="AN614" s="92"/>
      <c r="AO614" s="186">
        <f>IF(AN614&lt;AM614,100000-AM614+AN614,AN614-AM614)</f>
        <v>0</v>
      </c>
      <c r="AP614" s="94" t="e">
        <f>IF(AP615=0,0,AP613/AP615)</f>
        <v>#REF!</v>
      </c>
      <c r="AQ614" s="95"/>
      <c r="AR614" s="96"/>
    </row>
    <row r="615" spans="1:44" s="260" customFormat="1" ht="12" customHeight="1" x14ac:dyDescent="0.2">
      <c r="A615" s="86"/>
      <c r="B615" s="253" t="s">
        <v>249</v>
      </c>
      <c r="C615" s="253"/>
      <c r="D615" s="188"/>
      <c r="E615" s="188"/>
      <c r="F615" s="155"/>
      <c r="G615" s="325"/>
      <c r="H615" s="364"/>
      <c r="I615" s="88"/>
      <c r="J615" s="158"/>
      <c r="K615" s="97"/>
      <c r="L615" s="97"/>
      <c r="M615" s="97"/>
      <c r="N615" s="97"/>
      <c r="O615" s="97"/>
      <c r="P615" s="97"/>
      <c r="Q615" s="97"/>
      <c r="R615" s="97"/>
      <c r="S615" s="97"/>
      <c r="T615" s="97"/>
      <c r="U615" s="97"/>
      <c r="V615" s="97"/>
      <c r="W615" s="97"/>
      <c r="X615" s="97"/>
      <c r="Y615" s="97"/>
      <c r="Z615" s="97"/>
      <c r="AA615" s="97"/>
      <c r="AB615" s="97"/>
      <c r="AC615" s="97"/>
      <c r="AD615" s="97"/>
      <c r="AE615" s="97"/>
      <c r="AF615" s="395"/>
      <c r="AG615" s="254" t="s">
        <v>464</v>
      </c>
      <c r="AH615" s="255"/>
      <c r="AI615" s="426"/>
      <c r="AJ615" s="426"/>
      <c r="AK615" s="258"/>
      <c r="AL615" s="182" t="s">
        <v>3</v>
      </c>
      <c r="AM615" s="99">
        <v>41949</v>
      </c>
      <c r="AN615" s="99">
        <v>42012</v>
      </c>
      <c r="AO615" s="100">
        <f>AN615-AM615</f>
        <v>63</v>
      </c>
      <c r="AP615" s="101" t="e">
        <f>durée_année*(YEAR(AN615)-YEAR(AM615))-INDEX(temps,DAY(AM615),MONTH(AM615))+INDEX(temps,DAY(AN615),MONTH(AN615))</f>
        <v>#REF!</v>
      </c>
      <c r="AQ615" s="95"/>
      <c r="AR615" s="96"/>
    </row>
    <row r="616" spans="1:44" s="260" customFormat="1" ht="12" customHeight="1" x14ac:dyDescent="0.2">
      <c r="A616" s="86"/>
      <c r="B616" s="253"/>
      <c r="C616" s="253"/>
      <c r="D616" s="188"/>
      <c r="E616" s="188"/>
      <c r="F616" s="155"/>
      <c r="G616" s="325"/>
      <c r="H616" s="364"/>
      <c r="I616" s="107"/>
      <c r="J616" s="158"/>
      <c r="K616" s="97"/>
      <c r="L616" s="97"/>
      <c r="M616" s="97"/>
      <c r="N616" s="97"/>
      <c r="O616" s="97"/>
      <c r="P616" s="97"/>
      <c r="Q616" s="97"/>
      <c r="R616" s="97"/>
      <c r="S616" s="97"/>
      <c r="T616" s="97"/>
      <c r="U616" s="97"/>
      <c r="V616" s="97"/>
      <c r="W616" s="97"/>
      <c r="X616" s="97"/>
      <c r="Y616" s="97"/>
      <c r="Z616" s="97"/>
      <c r="AA616" s="97"/>
      <c r="AB616" s="97"/>
      <c r="AC616" s="97"/>
      <c r="AD616" s="97"/>
      <c r="AE616" s="97"/>
      <c r="AF616" s="395"/>
      <c r="AG616" s="254" t="s">
        <v>426</v>
      </c>
      <c r="AH616" s="255"/>
      <c r="AI616" s="433"/>
      <c r="AJ616" s="433"/>
      <c r="AK616" s="258"/>
      <c r="AL616" s="136" t="s">
        <v>426</v>
      </c>
      <c r="AM616" s="112"/>
      <c r="AN616" s="112"/>
      <c r="AO616" s="113">
        <f>AN616-AM616</f>
        <v>0</v>
      </c>
      <c r="AP616" s="101"/>
      <c r="AQ616" s="95"/>
      <c r="AR616" s="96"/>
    </row>
    <row r="617" spans="1:44" s="260" customFormat="1" ht="12" customHeight="1" thickBot="1" x14ac:dyDescent="0.25">
      <c r="A617" s="118"/>
      <c r="B617" s="312"/>
      <c r="C617" s="312"/>
      <c r="D617" s="313"/>
      <c r="E617" s="313"/>
      <c r="F617" s="314"/>
      <c r="G617" s="328"/>
      <c r="H617" s="381"/>
      <c r="I617" s="120"/>
      <c r="J617" s="355"/>
      <c r="K617" s="121"/>
      <c r="L617" s="121"/>
      <c r="M617" s="121"/>
      <c r="N617" s="121"/>
      <c r="O617" s="121"/>
      <c r="P617" s="121"/>
      <c r="Q617" s="121"/>
      <c r="R617" s="121"/>
      <c r="S617" s="121"/>
      <c r="T617" s="121"/>
      <c r="U617" s="121"/>
      <c r="V617" s="121"/>
      <c r="W617" s="121"/>
      <c r="X617" s="121"/>
      <c r="Y617" s="121"/>
      <c r="Z617" s="121"/>
      <c r="AA617" s="121"/>
      <c r="AB617" s="121"/>
      <c r="AC617" s="121"/>
      <c r="AD617" s="121"/>
      <c r="AE617" s="121"/>
      <c r="AF617" s="397"/>
      <c r="AG617" s="316" t="s">
        <v>442</v>
      </c>
      <c r="AH617" s="317"/>
      <c r="AI617" s="433"/>
      <c r="AJ617" s="433"/>
      <c r="AK617" s="321"/>
      <c r="AL617" s="7"/>
      <c r="AM617" s="7"/>
      <c r="AN617" s="125"/>
      <c r="AO617" s="126">
        <f>AN617-AM617</f>
        <v>0</v>
      </c>
      <c r="AP617" s="2"/>
      <c r="AQ617" s="127"/>
      <c r="AR617" s="128"/>
    </row>
    <row r="618" spans="1:44" s="260" customFormat="1" ht="12" customHeight="1" x14ac:dyDescent="0.2">
      <c r="A618" s="306" t="s">
        <v>416</v>
      </c>
      <c r="B618" s="307" t="s">
        <v>294</v>
      </c>
      <c r="C618" s="390">
        <v>1670622276238</v>
      </c>
      <c r="D618" s="187">
        <v>986</v>
      </c>
      <c r="E618" s="187">
        <v>472</v>
      </c>
      <c r="F618" s="149">
        <v>54</v>
      </c>
      <c r="G618" s="327">
        <v>1</v>
      </c>
      <c r="H618" s="360"/>
      <c r="I618" s="383" t="e">
        <f>AP619</f>
        <v>#REF!</v>
      </c>
      <c r="J618" s="150">
        <f>IF(MAX(K618:AE618)=0,0,ROUND(SUMPRODUCT(PUISSANCE,K618:AE618/1000),2))</f>
        <v>0</v>
      </c>
      <c r="K618" s="73"/>
      <c r="L618" s="73"/>
      <c r="M618" s="73"/>
      <c r="N618" s="73"/>
      <c r="O618" s="73"/>
      <c r="P618" s="73"/>
      <c r="Q618" s="73"/>
      <c r="R618" s="73"/>
      <c r="S618" s="73"/>
      <c r="T618" s="73"/>
      <c r="U618" s="73"/>
      <c r="V618" s="73"/>
      <c r="W618" s="73"/>
      <c r="X618" s="73"/>
      <c r="Y618" s="73"/>
      <c r="Z618" s="73"/>
      <c r="AA618" s="73"/>
      <c r="AB618" s="73"/>
      <c r="AC618" s="73"/>
      <c r="AD618" s="73"/>
      <c r="AE618" s="73"/>
      <c r="AF618" s="393"/>
      <c r="AG618" s="308" t="s">
        <v>462</v>
      </c>
      <c r="AH618" s="282"/>
      <c r="AI618" s="428"/>
      <c r="AJ618" s="428"/>
      <c r="AK618" s="320"/>
      <c r="AL618" s="77" t="s">
        <v>424</v>
      </c>
      <c r="AM618" s="77">
        <v>60239</v>
      </c>
      <c r="AN618" s="77">
        <v>60432</v>
      </c>
      <c r="AO618" s="78">
        <f>IF(AN618&lt;AM618,100000-AM618+AN618,AN618-AM618)</f>
        <v>193</v>
      </c>
      <c r="AP618" s="79">
        <f>AO618+AO619</f>
        <v>193</v>
      </c>
      <c r="AQ618" s="80">
        <f>F618/10*$AQ$4*DAYS360(AM621,AN621)/360</f>
        <v>0</v>
      </c>
      <c r="AR618" s="81" t="e">
        <f>F618/10*AP620*$AR$4</f>
        <v>#REF!</v>
      </c>
    </row>
    <row r="619" spans="1:44" s="260" customFormat="1" ht="12" customHeight="1" x14ac:dyDescent="0.2">
      <c r="A619" s="86"/>
      <c r="B619" s="253" t="s">
        <v>156</v>
      </c>
      <c r="C619" s="253"/>
      <c r="D619" s="188"/>
      <c r="E619" s="188"/>
      <c r="F619" s="155"/>
      <c r="G619" s="325"/>
      <c r="H619" s="364"/>
      <c r="I619" s="88"/>
      <c r="J619" s="156">
        <f>IF(MAX(K619:AE619)=0,0,ROUND(SUMPRODUCT(PUISSANCE,K619:AE619/1000),2))</f>
        <v>0</v>
      </c>
      <c r="K619" s="89"/>
      <c r="L619" s="89"/>
      <c r="M619" s="89"/>
      <c r="N619" s="89"/>
      <c r="O619" s="89"/>
      <c r="P619" s="89"/>
      <c r="Q619" s="89"/>
      <c r="R619" s="89"/>
      <c r="S619" s="89"/>
      <c r="T619" s="89"/>
      <c r="U619" s="89"/>
      <c r="V619" s="89"/>
      <c r="W619" s="89"/>
      <c r="X619" s="89"/>
      <c r="Y619" s="89"/>
      <c r="Z619" s="89"/>
      <c r="AA619" s="89"/>
      <c r="AB619" s="89"/>
      <c r="AC619" s="89"/>
      <c r="AD619" s="89"/>
      <c r="AE619" s="89"/>
      <c r="AF619" s="394"/>
      <c r="AG619" s="254" t="s">
        <v>463</v>
      </c>
      <c r="AH619" s="255"/>
      <c r="AI619" s="434"/>
      <c r="AJ619" s="434"/>
      <c r="AK619" s="256"/>
      <c r="AL619" s="92" t="s">
        <v>425</v>
      </c>
      <c r="AM619" s="92"/>
      <c r="AN619" s="92"/>
      <c r="AO619" s="186">
        <f>IF(AN619&lt;AM619,100000-AM619+AN619,AN619-AM619)</f>
        <v>0</v>
      </c>
      <c r="AP619" s="94" t="e">
        <f>IF(AP620=0,0,AP618/AP620)</f>
        <v>#REF!</v>
      </c>
      <c r="AQ619" s="95"/>
      <c r="AR619" s="96"/>
    </row>
    <row r="620" spans="1:44" s="260" customFormat="1" ht="12" customHeight="1" x14ac:dyDescent="0.2">
      <c r="A620" s="86"/>
      <c r="B620" s="253" t="s">
        <v>151</v>
      </c>
      <c r="C620" s="253"/>
      <c r="D620" s="188"/>
      <c r="E620" s="188"/>
      <c r="F620" s="155"/>
      <c r="G620" s="325"/>
      <c r="H620" s="364"/>
      <c r="I620" s="88"/>
      <c r="J620" s="158"/>
      <c r="K620" s="97"/>
      <c r="L620" s="97"/>
      <c r="M620" s="97"/>
      <c r="N620" s="97"/>
      <c r="O620" s="97"/>
      <c r="P620" s="97"/>
      <c r="Q620" s="97"/>
      <c r="R620" s="97"/>
      <c r="S620" s="97"/>
      <c r="T620" s="97"/>
      <c r="U620" s="97"/>
      <c r="V620" s="97"/>
      <c r="W620" s="97"/>
      <c r="X620" s="97"/>
      <c r="Y620" s="97"/>
      <c r="Z620" s="97"/>
      <c r="AA620" s="97"/>
      <c r="AB620" s="97"/>
      <c r="AC620" s="97"/>
      <c r="AD620" s="97"/>
      <c r="AE620" s="97"/>
      <c r="AF620" s="395"/>
      <c r="AG620" s="254" t="s">
        <v>464</v>
      </c>
      <c r="AH620" s="255"/>
      <c r="AI620" s="432"/>
      <c r="AJ620" s="432"/>
      <c r="AK620" s="258"/>
      <c r="AL620" s="182" t="s">
        <v>3</v>
      </c>
      <c r="AM620" s="99">
        <v>41941</v>
      </c>
      <c r="AN620" s="99">
        <v>42012</v>
      </c>
      <c r="AO620" s="100">
        <f>AN620-AM620</f>
        <v>71</v>
      </c>
      <c r="AP620" s="101" t="e">
        <f>durée_année*(YEAR(AN620)-YEAR(AM620))-INDEX(temps,DAY(AM620),MONTH(AM620))+INDEX(temps,DAY(AN620),MONTH(AN620))</f>
        <v>#REF!</v>
      </c>
      <c r="AQ620" s="95"/>
      <c r="AR620" s="96"/>
    </row>
    <row r="621" spans="1:44" s="260" customFormat="1" ht="12" customHeight="1" x14ac:dyDescent="0.2">
      <c r="A621" s="86"/>
      <c r="B621" s="253"/>
      <c r="C621" s="253"/>
      <c r="D621" s="188"/>
      <c r="E621" s="188"/>
      <c r="F621" s="155"/>
      <c r="G621" s="325"/>
      <c r="H621" s="364"/>
      <c r="I621" s="107"/>
      <c r="J621" s="158"/>
      <c r="K621" s="97"/>
      <c r="L621" s="97"/>
      <c r="M621" s="97"/>
      <c r="N621" s="97"/>
      <c r="O621" s="97"/>
      <c r="P621" s="97"/>
      <c r="Q621" s="97"/>
      <c r="R621" s="97"/>
      <c r="S621" s="97"/>
      <c r="T621" s="97"/>
      <c r="U621" s="97"/>
      <c r="V621" s="97"/>
      <c r="W621" s="97"/>
      <c r="X621" s="97"/>
      <c r="Y621" s="97"/>
      <c r="Z621" s="97"/>
      <c r="AA621" s="97"/>
      <c r="AB621" s="97"/>
      <c r="AC621" s="97"/>
      <c r="AD621" s="97"/>
      <c r="AE621" s="97"/>
      <c r="AF621" s="395"/>
      <c r="AG621" s="254" t="s">
        <v>426</v>
      </c>
      <c r="AH621" s="255"/>
      <c r="AI621" s="433"/>
      <c r="AJ621" s="433"/>
      <c r="AK621" s="258"/>
      <c r="AL621" s="136" t="s">
        <v>426</v>
      </c>
      <c r="AM621" s="112"/>
      <c r="AN621" s="112"/>
      <c r="AO621" s="113">
        <f>AN621-AM621</f>
        <v>0</v>
      </c>
      <c r="AP621" s="101"/>
      <c r="AQ621" s="95"/>
      <c r="AR621" s="96"/>
    </row>
    <row r="622" spans="1:44" s="260" customFormat="1" ht="12" customHeight="1" thickBot="1" x14ac:dyDescent="0.25">
      <c r="A622" s="118"/>
      <c r="B622" s="312"/>
      <c r="C622" s="312"/>
      <c r="D622" s="313"/>
      <c r="E622" s="313"/>
      <c r="F622" s="314"/>
      <c r="G622" s="328"/>
      <c r="H622" s="381"/>
      <c r="I622" s="120"/>
      <c r="J622" s="355"/>
      <c r="K622" s="121"/>
      <c r="L622" s="121"/>
      <c r="M622" s="121"/>
      <c r="N622" s="121"/>
      <c r="O622" s="121"/>
      <c r="P622" s="121"/>
      <c r="Q622" s="121"/>
      <c r="R622" s="121"/>
      <c r="S622" s="121"/>
      <c r="T622" s="121"/>
      <c r="U622" s="121"/>
      <c r="V622" s="121"/>
      <c r="W622" s="121"/>
      <c r="X622" s="121"/>
      <c r="Y622" s="121"/>
      <c r="Z622" s="121"/>
      <c r="AA622" s="121"/>
      <c r="AB622" s="121"/>
      <c r="AC622" s="121"/>
      <c r="AD622" s="121"/>
      <c r="AE622" s="121"/>
      <c r="AF622" s="397"/>
      <c r="AG622" s="316" t="s">
        <v>442</v>
      </c>
      <c r="AH622" s="317"/>
      <c r="AI622" s="433"/>
      <c r="AJ622" s="433"/>
      <c r="AK622" s="321"/>
      <c r="AL622" s="7"/>
      <c r="AM622" s="7"/>
      <c r="AN622" s="125"/>
      <c r="AO622" s="126">
        <f>AN622-AM622</f>
        <v>0</v>
      </c>
      <c r="AP622" s="2"/>
      <c r="AQ622" s="127"/>
      <c r="AR622" s="128"/>
    </row>
    <row r="623" spans="1:44" s="260" customFormat="1" ht="12" customHeight="1" x14ac:dyDescent="0.2">
      <c r="A623" s="306" t="s">
        <v>415</v>
      </c>
      <c r="B623" s="307" t="s">
        <v>168</v>
      </c>
      <c r="C623" s="390">
        <v>1623299558120</v>
      </c>
      <c r="D623" s="187">
        <v>755</v>
      </c>
      <c r="E623" s="187">
        <v>472</v>
      </c>
      <c r="F623" s="149">
        <v>180</v>
      </c>
      <c r="G623" s="327">
        <v>1</v>
      </c>
      <c r="H623" s="360"/>
      <c r="I623" s="383" t="e">
        <f>AP624</f>
        <v>#REF!</v>
      </c>
      <c r="J623" s="150">
        <f>IF(MAX(K623:AE623)=0,0,ROUND(SUMPRODUCT(PUISSANCE,K623:AE623/1000),2))</f>
        <v>0</v>
      </c>
      <c r="K623" s="73"/>
      <c r="L623" s="73"/>
      <c r="M623" s="73"/>
      <c r="N623" s="73"/>
      <c r="O623" s="73"/>
      <c r="P623" s="73"/>
      <c r="Q623" s="73"/>
      <c r="R623" s="73"/>
      <c r="S623" s="73"/>
      <c r="T623" s="73"/>
      <c r="U623" s="73"/>
      <c r="V623" s="73"/>
      <c r="W623" s="73"/>
      <c r="X623" s="73"/>
      <c r="Y623" s="73"/>
      <c r="Z623" s="73"/>
      <c r="AA623" s="73"/>
      <c r="AB623" s="73"/>
      <c r="AC623" s="73"/>
      <c r="AD623" s="73"/>
      <c r="AE623" s="73"/>
      <c r="AF623" s="393"/>
      <c r="AG623" s="308" t="s">
        <v>462</v>
      </c>
      <c r="AH623" s="282"/>
      <c r="AI623" s="428"/>
      <c r="AJ623" s="428"/>
      <c r="AK623" s="320"/>
      <c r="AL623" s="77" t="s">
        <v>424</v>
      </c>
      <c r="AM623" s="77">
        <v>58484</v>
      </c>
      <c r="AN623" s="77">
        <v>56788</v>
      </c>
      <c r="AO623" s="78">
        <f>IF(AN623&lt;AM623,100000-AM623+AN623,AN623-AM623)</f>
        <v>98304</v>
      </c>
      <c r="AP623" s="79">
        <f>AO623+AO624</f>
        <v>98304</v>
      </c>
      <c r="AQ623" s="80">
        <f>F623/10*$AQ$4*DAYS360(AM626,AN626)/360</f>
        <v>0</v>
      </c>
      <c r="AR623" s="81" t="e">
        <f>F623/10*AP625*$AR$4</f>
        <v>#REF!</v>
      </c>
    </row>
    <row r="624" spans="1:44" s="260" customFormat="1" ht="12" customHeight="1" x14ac:dyDescent="0.2">
      <c r="A624" s="86"/>
      <c r="B624" s="253" t="s">
        <v>156</v>
      </c>
      <c r="C624" s="253"/>
      <c r="D624" s="188"/>
      <c r="E624" s="188"/>
      <c r="F624" s="155"/>
      <c r="G624" s="325"/>
      <c r="H624" s="364"/>
      <c r="I624" s="88"/>
      <c r="J624" s="156">
        <f>IF(MAX(K624:AE624)=0,0,ROUND(SUMPRODUCT(PUISSANCE,K624:AE624/1000),2))</f>
        <v>0</v>
      </c>
      <c r="K624" s="89"/>
      <c r="L624" s="89"/>
      <c r="M624" s="89"/>
      <c r="N624" s="89"/>
      <c r="O624" s="89"/>
      <c r="P624" s="89"/>
      <c r="Q624" s="89"/>
      <c r="R624" s="89"/>
      <c r="S624" s="89"/>
      <c r="T624" s="89"/>
      <c r="U624" s="89"/>
      <c r="V624" s="89"/>
      <c r="W624" s="89"/>
      <c r="X624" s="89"/>
      <c r="Y624" s="89"/>
      <c r="Z624" s="89"/>
      <c r="AA624" s="89"/>
      <c r="AB624" s="89"/>
      <c r="AC624" s="89"/>
      <c r="AD624" s="89"/>
      <c r="AE624" s="89"/>
      <c r="AF624" s="394"/>
      <c r="AG624" s="254" t="s">
        <v>463</v>
      </c>
      <c r="AH624" s="255"/>
      <c r="AI624" s="428"/>
      <c r="AJ624" s="428"/>
      <c r="AK624" s="256"/>
      <c r="AL624" s="92" t="s">
        <v>425</v>
      </c>
      <c r="AM624" s="92"/>
      <c r="AN624" s="92"/>
      <c r="AO624" s="186">
        <f>IF(AN624&lt;AM624,100000-AM624+AN624,AN624-AM624)</f>
        <v>0</v>
      </c>
      <c r="AP624" s="94" t="e">
        <f>IF(AP625=0,0,AP623/AP625)</f>
        <v>#REF!</v>
      </c>
      <c r="AQ624" s="95"/>
      <c r="AR624" s="96"/>
    </row>
    <row r="625" spans="1:44" s="260" customFormat="1" ht="12" customHeight="1" x14ac:dyDescent="0.2">
      <c r="A625" s="86"/>
      <c r="B625" s="253" t="s">
        <v>152</v>
      </c>
      <c r="C625" s="253"/>
      <c r="D625" s="188"/>
      <c r="E625" s="188"/>
      <c r="F625" s="155"/>
      <c r="G625" s="325"/>
      <c r="H625" s="364"/>
      <c r="I625" s="88"/>
      <c r="J625" s="158"/>
      <c r="K625" s="97"/>
      <c r="L625" s="97"/>
      <c r="M625" s="97"/>
      <c r="N625" s="97"/>
      <c r="O625" s="97"/>
      <c r="P625" s="97"/>
      <c r="Q625" s="97"/>
      <c r="R625" s="97"/>
      <c r="S625" s="97"/>
      <c r="T625" s="97"/>
      <c r="U625" s="97"/>
      <c r="V625" s="97"/>
      <c r="W625" s="97"/>
      <c r="X625" s="97"/>
      <c r="Y625" s="97"/>
      <c r="Z625" s="97"/>
      <c r="AA625" s="97"/>
      <c r="AB625" s="97"/>
      <c r="AC625" s="97"/>
      <c r="AD625" s="97"/>
      <c r="AE625" s="97"/>
      <c r="AF625" s="395"/>
      <c r="AG625" s="254" t="s">
        <v>464</v>
      </c>
      <c r="AH625" s="255"/>
      <c r="AI625" s="426"/>
      <c r="AJ625" s="426"/>
      <c r="AK625" s="258"/>
      <c r="AL625" s="182" t="s">
        <v>3</v>
      </c>
      <c r="AM625" s="99">
        <v>41956</v>
      </c>
      <c r="AN625" s="99">
        <v>42011</v>
      </c>
      <c r="AO625" s="100">
        <f>AN625-AM625</f>
        <v>55</v>
      </c>
      <c r="AP625" s="101" t="e">
        <f>durée_année*(YEAR(AN625)-YEAR(AM625))-INDEX(temps,DAY(AM625),MONTH(AM625))+INDEX(temps,DAY(AN625),MONTH(AN625))</f>
        <v>#REF!</v>
      </c>
      <c r="AQ625" s="95"/>
      <c r="AR625" s="96"/>
    </row>
    <row r="626" spans="1:44" s="260" customFormat="1" ht="12" customHeight="1" x14ac:dyDescent="0.2">
      <c r="A626" s="86"/>
      <c r="B626" s="253"/>
      <c r="C626" s="253"/>
      <c r="D626" s="188"/>
      <c r="E626" s="188"/>
      <c r="F626" s="155"/>
      <c r="G626" s="325"/>
      <c r="H626" s="364"/>
      <c r="I626" s="107"/>
      <c r="J626" s="158"/>
      <c r="K626" s="97"/>
      <c r="L626" s="97"/>
      <c r="M626" s="97"/>
      <c r="N626" s="97"/>
      <c r="O626" s="97"/>
      <c r="P626" s="97"/>
      <c r="Q626" s="97"/>
      <c r="R626" s="97"/>
      <c r="S626" s="97"/>
      <c r="T626" s="97"/>
      <c r="U626" s="97"/>
      <c r="V626" s="97"/>
      <c r="W626" s="97"/>
      <c r="X626" s="97"/>
      <c r="Y626" s="97"/>
      <c r="Z626" s="97"/>
      <c r="AA626" s="97"/>
      <c r="AB626" s="97"/>
      <c r="AC626" s="97"/>
      <c r="AD626" s="97"/>
      <c r="AE626" s="97"/>
      <c r="AF626" s="395"/>
      <c r="AG626" s="254" t="s">
        <v>426</v>
      </c>
      <c r="AH626" s="255"/>
      <c r="AI626" s="433"/>
      <c r="AJ626" s="433"/>
      <c r="AK626" s="258"/>
      <c r="AL626" s="136" t="s">
        <v>426</v>
      </c>
      <c r="AM626" s="112"/>
      <c r="AN626" s="112"/>
      <c r="AO626" s="113">
        <f>AN626-AM626</f>
        <v>0</v>
      </c>
      <c r="AP626" s="101"/>
      <c r="AQ626" s="95"/>
      <c r="AR626" s="96"/>
    </row>
    <row r="627" spans="1:44" s="260" customFormat="1" ht="12" customHeight="1" thickBot="1" x14ac:dyDescent="0.25">
      <c r="A627" s="118"/>
      <c r="B627" s="312"/>
      <c r="C627" s="312"/>
      <c r="D627" s="313"/>
      <c r="E627" s="313"/>
      <c r="F627" s="314"/>
      <c r="G627" s="328"/>
      <c r="H627" s="381"/>
      <c r="I627" s="120"/>
      <c r="J627" s="355"/>
      <c r="K627" s="121"/>
      <c r="L627" s="121"/>
      <c r="M627" s="121"/>
      <c r="N627" s="121"/>
      <c r="O627" s="121"/>
      <c r="P627" s="121"/>
      <c r="Q627" s="121"/>
      <c r="R627" s="121"/>
      <c r="S627" s="121"/>
      <c r="T627" s="121"/>
      <c r="U627" s="121"/>
      <c r="V627" s="121"/>
      <c r="W627" s="121"/>
      <c r="X627" s="121"/>
      <c r="Y627" s="121"/>
      <c r="Z627" s="121"/>
      <c r="AA627" s="121"/>
      <c r="AB627" s="121"/>
      <c r="AC627" s="121"/>
      <c r="AD627" s="121"/>
      <c r="AE627" s="121"/>
      <c r="AF627" s="397"/>
      <c r="AG627" s="316" t="s">
        <v>442</v>
      </c>
      <c r="AH627" s="317"/>
      <c r="AI627" s="433"/>
      <c r="AJ627" s="433"/>
      <c r="AK627" s="321"/>
      <c r="AL627" s="7"/>
      <c r="AM627" s="7"/>
      <c r="AN627" s="125"/>
      <c r="AO627" s="126">
        <f>AN627-AM627</f>
        <v>0</v>
      </c>
      <c r="AP627" s="2"/>
      <c r="AQ627" s="127"/>
      <c r="AR627" s="128"/>
    </row>
    <row r="628" spans="1:44" s="260" customFormat="1" ht="12" customHeight="1" x14ac:dyDescent="0.2">
      <c r="A628" s="306" t="s">
        <v>414</v>
      </c>
      <c r="B628" s="307" t="s">
        <v>157</v>
      </c>
      <c r="C628" s="390">
        <v>1624602019371</v>
      </c>
      <c r="D628" s="187">
        <v>744</v>
      </c>
      <c r="E628" s="187">
        <v>472</v>
      </c>
      <c r="F628" s="149">
        <v>180</v>
      </c>
      <c r="G628" s="327">
        <v>1</v>
      </c>
      <c r="H628" s="360"/>
      <c r="I628" s="383" t="e">
        <f>AP629</f>
        <v>#REF!</v>
      </c>
      <c r="J628" s="150">
        <f>IF(MAX(K628:AE628)=0,0,ROUND(SUMPRODUCT(PUISSANCE,K628:AE628/1000),2))</f>
        <v>0</v>
      </c>
      <c r="K628" s="73"/>
      <c r="L628" s="73"/>
      <c r="M628" s="73"/>
      <c r="N628" s="73"/>
      <c r="O628" s="73"/>
      <c r="P628" s="73"/>
      <c r="Q628" s="73"/>
      <c r="R628" s="73"/>
      <c r="S628" s="73"/>
      <c r="T628" s="73"/>
      <c r="U628" s="73"/>
      <c r="V628" s="73"/>
      <c r="W628" s="73"/>
      <c r="X628" s="73"/>
      <c r="Y628" s="73"/>
      <c r="Z628" s="73"/>
      <c r="AA628" s="73"/>
      <c r="AB628" s="73"/>
      <c r="AC628" s="73"/>
      <c r="AD628" s="73"/>
      <c r="AE628" s="73"/>
      <c r="AF628" s="393"/>
      <c r="AG628" s="308" t="s">
        <v>462</v>
      </c>
      <c r="AH628" s="282"/>
      <c r="AI628" s="428"/>
      <c r="AJ628" s="428"/>
      <c r="AK628" s="320"/>
      <c r="AL628" s="77" t="s">
        <v>424</v>
      </c>
      <c r="AM628" s="77">
        <v>29792</v>
      </c>
      <c r="AN628" s="77">
        <v>194</v>
      </c>
      <c r="AO628" s="78">
        <f>IF(AN628&lt;AM628,100000-AM628+AN628,AN628-AM628)</f>
        <v>70402</v>
      </c>
      <c r="AP628" s="79">
        <f>AO628+AO629</f>
        <v>70402</v>
      </c>
      <c r="AQ628" s="80">
        <f>F628/10*$AQ$4*DAYS360(AM631,AN631)/360</f>
        <v>0</v>
      </c>
      <c r="AR628" s="81" t="e">
        <f>F628/10*AP630*$AR$4</f>
        <v>#REF!</v>
      </c>
    </row>
    <row r="629" spans="1:44" s="260" customFormat="1" ht="12" customHeight="1" x14ac:dyDescent="0.2">
      <c r="A629" s="86"/>
      <c r="B629" s="253" t="s">
        <v>156</v>
      </c>
      <c r="C629" s="253"/>
      <c r="D629" s="188"/>
      <c r="E629" s="188"/>
      <c r="F629" s="155"/>
      <c r="G629" s="325"/>
      <c r="H629" s="364"/>
      <c r="I629" s="88"/>
      <c r="J629" s="156">
        <f>IF(MAX(K629:AE629)=0,0,ROUND(SUMPRODUCT(PUISSANCE,K629:AE629/1000),2))</f>
        <v>0</v>
      </c>
      <c r="K629" s="89"/>
      <c r="L629" s="89"/>
      <c r="M629" s="89"/>
      <c r="N629" s="89"/>
      <c r="O629" s="89"/>
      <c r="P629" s="89"/>
      <c r="Q629" s="89"/>
      <c r="R629" s="89"/>
      <c r="S629" s="89"/>
      <c r="T629" s="89"/>
      <c r="U629" s="89"/>
      <c r="V629" s="89"/>
      <c r="W629" s="89"/>
      <c r="X629" s="89"/>
      <c r="Y629" s="89"/>
      <c r="Z629" s="89"/>
      <c r="AA629" s="89"/>
      <c r="AB629" s="89"/>
      <c r="AC629" s="89"/>
      <c r="AD629" s="89"/>
      <c r="AE629" s="89"/>
      <c r="AF629" s="394"/>
      <c r="AG629" s="254" t="s">
        <v>463</v>
      </c>
      <c r="AH629" s="255"/>
      <c r="AI629" s="428"/>
      <c r="AJ629" s="428"/>
      <c r="AK629" s="256"/>
      <c r="AL629" s="92" t="s">
        <v>425</v>
      </c>
      <c r="AM629" s="92"/>
      <c r="AN629" s="92"/>
      <c r="AO629" s="186">
        <f>IF(AN629&lt;AM629,100000-AM629+AN629,AN629-AM629)</f>
        <v>0</v>
      </c>
      <c r="AP629" s="94" t="e">
        <f>IF(AP630=0,0,AP628/AP630)</f>
        <v>#REF!</v>
      </c>
      <c r="AQ629" s="95"/>
      <c r="AR629" s="96"/>
    </row>
    <row r="630" spans="1:44" s="260" customFormat="1" ht="12" customHeight="1" x14ac:dyDescent="0.2">
      <c r="A630" s="86"/>
      <c r="B630" s="253" t="s">
        <v>153</v>
      </c>
      <c r="C630" s="253"/>
      <c r="D630" s="188"/>
      <c r="E630" s="188"/>
      <c r="F630" s="155"/>
      <c r="G630" s="325"/>
      <c r="H630" s="364"/>
      <c r="I630" s="88"/>
      <c r="J630" s="158"/>
      <c r="K630" s="97"/>
      <c r="L630" s="97"/>
      <c r="M630" s="97"/>
      <c r="N630" s="97"/>
      <c r="O630" s="97"/>
      <c r="P630" s="97"/>
      <c r="Q630" s="97"/>
      <c r="R630" s="97"/>
      <c r="S630" s="97"/>
      <c r="T630" s="97"/>
      <c r="U630" s="97"/>
      <c r="V630" s="97"/>
      <c r="W630" s="97"/>
      <c r="X630" s="97"/>
      <c r="Y630" s="97"/>
      <c r="Z630" s="97"/>
      <c r="AA630" s="97"/>
      <c r="AB630" s="97"/>
      <c r="AC630" s="97"/>
      <c r="AD630" s="97"/>
      <c r="AE630" s="97"/>
      <c r="AF630" s="395"/>
      <c r="AG630" s="254" t="s">
        <v>464</v>
      </c>
      <c r="AH630" s="255"/>
      <c r="AI630" s="426"/>
      <c r="AJ630" s="426"/>
      <c r="AK630" s="258"/>
      <c r="AL630" s="182" t="s">
        <v>3</v>
      </c>
      <c r="AM630" s="99">
        <v>41941</v>
      </c>
      <c r="AN630" s="99">
        <v>42012</v>
      </c>
      <c r="AO630" s="100">
        <f>AN630-AM630</f>
        <v>71</v>
      </c>
      <c r="AP630" s="101" t="e">
        <f>durée_année*(YEAR(AN630)-YEAR(AM630))-INDEX(temps,DAY(AM630),MONTH(AM630))+INDEX(temps,DAY(AN630),MONTH(AN630))</f>
        <v>#REF!</v>
      </c>
      <c r="AQ630" s="95"/>
      <c r="AR630" s="96"/>
    </row>
    <row r="631" spans="1:44" s="260" customFormat="1" ht="12" customHeight="1" x14ac:dyDescent="0.2">
      <c r="A631" s="86"/>
      <c r="B631" s="253"/>
      <c r="C631" s="253"/>
      <c r="D631" s="188"/>
      <c r="E631" s="188"/>
      <c r="F631" s="155"/>
      <c r="G631" s="325"/>
      <c r="H631" s="364"/>
      <c r="I631" s="107"/>
      <c r="J631" s="158"/>
      <c r="K631" s="97"/>
      <c r="L631" s="97"/>
      <c r="M631" s="97"/>
      <c r="N631" s="97"/>
      <c r="O631" s="97"/>
      <c r="P631" s="97"/>
      <c r="Q631" s="97"/>
      <c r="R631" s="97"/>
      <c r="S631" s="97"/>
      <c r="T631" s="97"/>
      <c r="U631" s="97"/>
      <c r="V631" s="97"/>
      <c r="W631" s="97"/>
      <c r="X631" s="97"/>
      <c r="Y631" s="97"/>
      <c r="Z631" s="97"/>
      <c r="AA631" s="97"/>
      <c r="AB631" s="97"/>
      <c r="AC631" s="97"/>
      <c r="AD631" s="97"/>
      <c r="AE631" s="97"/>
      <c r="AF631" s="395"/>
      <c r="AG631" s="254" t="s">
        <v>426</v>
      </c>
      <c r="AH631" s="255"/>
      <c r="AI631" s="433"/>
      <c r="AJ631" s="433"/>
      <c r="AK631" s="258"/>
      <c r="AL631" s="136" t="s">
        <v>426</v>
      </c>
      <c r="AM631" s="112"/>
      <c r="AN631" s="112"/>
      <c r="AO631" s="113">
        <f>AN631-AM631</f>
        <v>0</v>
      </c>
      <c r="AP631" s="101"/>
      <c r="AQ631" s="95"/>
      <c r="AR631" s="96"/>
    </row>
    <row r="632" spans="1:44" s="260" customFormat="1" ht="12" customHeight="1" thickBot="1" x14ac:dyDescent="0.25">
      <c r="A632" s="118"/>
      <c r="B632" s="312"/>
      <c r="C632" s="312"/>
      <c r="D632" s="313"/>
      <c r="E632" s="313"/>
      <c r="F632" s="314"/>
      <c r="G632" s="328"/>
      <c r="H632" s="381"/>
      <c r="I632" s="120"/>
      <c r="J632" s="355"/>
      <c r="K632" s="121"/>
      <c r="L632" s="121"/>
      <c r="M632" s="121"/>
      <c r="N632" s="121"/>
      <c r="O632" s="121"/>
      <c r="P632" s="121"/>
      <c r="Q632" s="121"/>
      <c r="R632" s="121"/>
      <c r="S632" s="121"/>
      <c r="T632" s="121"/>
      <c r="U632" s="121"/>
      <c r="V632" s="121"/>
      <c r="W632" s="121"/>
      <c r="X632" s="121"/>
      <c r="Y632" s="121"/>
      <c r="Z632" s="121"/>
      <c r="AA632" s="121"/>
      <c r="AB632" s="121"/>
      <c r="AC632" s="121"/>
      <c r="AD632" s="121"/>
      <c r="AE632" s="121"/>
      <c r="AF632" s="397"/>
      <c r="AG632" s="316" t="s">
        <v>442</v>
      </c>
      <c r="AH632" s="317"/>
      <c r="AI632" s="433"/>
      <c r="AJ632" s="433"/>
      <c r="AK632" s="321"/>
      <c r="AL632" s="7"/>
      <c r="AM632" s="7"/>
      <c r="AN632" s="125"/>
      <c r="AO632" s="126">
        <f>AN632-AM632</f>
        <v>0</v>
      </c>
      <c r="AP632" s="2"/>
      <c r="AQ632" s="127"/>
      <c r="AR632" s="128"/>
    </row>
    <row r="633" spans="1:44" s="260" customFormat="1" ht="12" customHeight="1" x14ac:dyDescent="0.2">
      <c r="A633" s="306" t="s">
        <v>421</v>
      </c>
      <c r="B633" s="307" t="s">
        <v>159</v>
      </c>
      <c r="C633" s="390">
        <v>1624312567657</v>
      </c>
      <c r="D633" s="187">
        <v>814</v>
      </c>
      <c r="E633" s="187">
        <v>71</v>
      </c>
      <c r="F633" s="149">
        <v>360</v>
      </c>
      <c r="G633" s="327">
        <v>1</v>
      </c>
      <c r="H633" s="360"/>
      <c r="I633" s="383" t="e">
        <f>AP634</f>
        <v>#REF!</v>
      </c>
      <c r="J633" s="150">
        <f>IF(MAX(K633:AE633)=0,0,ROUND(SUMPRODUCT(PUISSANCE,K633:AE633/1000),2))</f>
        <v>0</v>
      </c>
      <c r="K633" s="73"/>
      <c r="L633" s="73"/>
      <c r="M633" s="73"/>
      <c r="N633" s="73"/>
      <c r="O633" s="73"/>
      <c r="P633" s="73"/>
      <c r="Q633" s="73"/>
      <c r="R633" s="73"/>
      <c r="S633" s="73"/>
      <c r="T633" s="73"/>
      <c r="U633" s="73"/>
      <c r="V633" s="73"/>
      <c r="W633" s="73"/>
      <c r="X633" s="73"/>
      <c r="Y633" s="73"/>
      <c r="Z633" s="73"/>
      <c r="AA633" s="73"/>
      <c r="AB633" s="73"/>
      <c r="AC633" s="73"/>
      <c r="AD633" s="73"/>
      <c r="AE633" s="73"/>
      <c r="AF633" s="393"/>
      <c r="AG633" s="308" t="s">
        <v>462</v>
      </c>
      <c r="AH633" s="282"/>
      <c r="AI633" s="428"/>
      <c r="AJ633" s="428"/>
      <c r="AK633" s="320"/>
      <c r="AL633" s="77" t="s">
        <v>424</v>
      </c>
      <c r="AM633" s="77">
        <v>84003</v>
      </c>
      <c r="AN633" s="77">
        <v>80238</v>
      </c>
      <c r="AO633" s="78">
        <f>IF(AN633&lt;AM633,100000-AM633+AN633,AN633-AM633)</f>
        <v>96235</v>
      </c>
      <c r="AP633" s="79">
        <f>AO633+AO634</f>
        <v>96235</v>
      </c>
      <c r="AQ633" s="80">
        <f>F633/10*$AQ$4*DAYS360(AM636,AN636)/360</f>
        <v>0</v>
      </c>
      <c r="AR633" s="81" t="e">
        <f>F633/10*AP635*$AR$4</f>
        <v>#REF!</v>
      </c>
    </row>
    <row r="634" spans="1:44" s="260" customFormat="1" ht="12" customHeight="1" x14ac:dyDescent="0.2">
      <c r="A634" s="86"/>
      <c r="B634" s="253" t="s">
        <v>156</v>
      </c>
      <c r="C634" s="253"/>
      <c r="D634" s="188"/>
      <c r="E634" s="188"/>
      <c r="F634" s="155"/>
      <c r="G634" s="325"/>
      <c r="H634" s="364"/>
      <c r="I634" s="88"/>
      <c r="J634" s="156">
        <f>IF(MAX(K634:AE634)=0,0,ROUND(SUMPRODUCT(PUISSANCE,K634:AE634/1000),2))</f>
        <v>0</v>
      </c>
      <c r="K634" s="89"/>
      <c r="L634" s="89"/>
      <c r="M634" s="89"/>
      <c r="N634" s="89"/>
      <c r="O634" s="89"/>
      <c r="P634" s="89"/>
      <c r="Q634" s="89"/>
      <c r="R634" s="89"/>
      <c r="S634" s="89"/>
      <c r="T634" s="89"/>
      <c r="U634" s="89"/>
      <c r="V634" s="89"/>
      <c r="W634" s="89"/>
      <c r="X634" s="89"/>
      <c r="Y634" s="89"/>
      <c r="Z634" s="89"/>
      <c r="AA634" s="89"/>
      <c r="AB634" s="89"/>
      <c r="AC634" s="89"/>
      <c r="AD634" s="89"/>
      <c r="AE634" s="89"/>
      <c r="AF634" s="394"/>
      <c r="AG634" s="254" t="s">
        <v>463</v>
      </c>
      <c r="AH634" s="255"/>
      <c r="AI634" s="428"/>
      <c r="AJ634" s="428"/>
      <c r="AK634" s="256"/>
      <c r="AL634" s="92" t="s">
        <v>425</v>
      </c>
      <c r="AM634" s="92"/>
      <c r="AN634" s="92"/>
      <c r="AO634" s="186">
        <f>IF(AN634&lt;AM634,100000-AM634+AN634,AN634-AM634)</f>
        <v>0</v>
      </c>
      <c r="AP634" s="94" t="e">
        <f>IF(AP635=0,0,AP633/AP635)</f>
        <v>#REF!</v>
      </c>
      <c r="AQ634" s="95"/>
      <c r="AR634" s="96"/>
    </row>
    <row r="635" spans="1:44" s="260" customFormat="1" ht="12" customHeight="1" x14ac:dyDescent="0.2">
      <c r="A635" s="86"/>
      <c r="B635" s="253" t="s">
        <v>154</v>
      </c>
      <c r="C635" s="253"/>
      <c r="D635" s="188"/>
      <c r="E635" s="188"/>
      <c r="F635" s="155"/>
      <c r="G635" s="325"/>
      <c r="H635" s="364"/>
      <c r="I635" s="88"/>
      <c r="J635" s="158"/>
      <c r="K635" s="97"/>
      <c r="L635" s="97"/>
      <c r="M635" s="97"/>
      <c r="N635" s="97"/>
      <c r="O635" s="97"/>
      <c r="P635" s="97"/>
      <c r="Q635" s="97"/>
      <c r="R635" s="97"/>
      <c r="S635" s="97"/>
      <c r="T635" s="97"/>
      <c r="U635" s="97"/>
      <c r="V635" s="97"/>
      <c r="W635" s="97"/>
      <c r="X635" s="97"/>
      <c r="Y635" s="97"/>
      <c r="Z635" s="97"/>
      <c r="AA635" s="97"/>
      <c r="AB635" s="97"/>
      <c r="AC635" s="97"/>
      <c r="AD635" s="97"/>
      <c r="AE635" s="97"/>
      <c r="AF635" s="395"/>
      <c r="AG635" s="254" t="s">
        <v>464</v>
      </c>
      <c r="AH635" s="255"/>
      <c r="AI635" s="426"/>
      <c r="AJ635" s="426"/>
      <c r="AK635" s="258"/>
      <c r="AL635" s="182" t="s">
        <v>3</v>
      </c>
      <c r="AM635" s="99">
        <v>41944</v>
      </c>
      <c r="AN635" s="99">
        <v>42012</v>
      </c>
      <c r="AO635" s="100">
        <f>AN635-AM635</f>
        <v>68</v>
      </c>
      <c r="AP635" s="101" t="e">
        <f>durée_année*(YEAR(AN635)-YEAR(AM635))-INDEX(temps,DAY(AM635),MONTH(AM635))+INDEX(temps,DAY(AN635),MONTH(AN635))</f>
        <v>#REF!</v>
      </c>
      <c r="AQ635" s="95"/>
      <c r="AR635" s="96"/>
    </row>
    <row r="636" spans="1:44" s="260" customFormat="1" ht="12" customHeight="1" x14ac:dyDescent="0.2">
      <c r="A636" s="86"/>
      <c r="B636" s="253"/>
      <c r="C636" s="253"/>
      <c r="D636" s="188"/>
      <c r="E636" s="188"/>
      <c r="F636" s="155"/>
      <c r="G636" s="325"/>
      <c r="H636" s="364"/>
      <c r="I636" s="107"/>
      <c r="J636" s="158"/>
      <c r="K636" s="97"/>
      <c r="L636" s="97"/>
      <c r="M636" s="97"/>
      <c r="N636" s="97"/>
      <c r="O636" s="97"/>
      <c r="P636" s="97"/>
      <c r="Q636" s="97"/>
      <c r="R636" s="97"/>
      <c r="S636" s="97"/>
      <c r="T636" s="97"/>
      <c r="U636" s="97"/>
      <c r="V636" s="97"/>
      <c r="W636" s="97"/>
      <c r="X636" s="97"/>
      <c r="Y636" s="97"/>
      <c r="Z636" s="97"/>
      <c r="AA636" s="97"/>
      <c r="AB636" s="97"/>
      <c r="AC636" s="97"/>
      <c r="AD636" s="97"/>
      <c r="AE636" s="97"/>
      <c r="AF636" s="395"/>
      <c r="AG636" s="254" t="s">
        <v>426</v>
      </c>
      <c r="AH636" s="255"/>
      <c r="AI636" s="426"/>
      <c r="AJ636" s="426"/>
      <c r="AK636" s="258"/>
      <c r="AL636" s="136" t="s">
        <v>426</v>
      </c>
      <c r="AM636" s="112"/>
      <c r="AN636" s="112"/>
      <c r="AO636" s="113">
        <f>AN636-AM636</f>
        <v>0</v>
      </c>
      <c r="AP636" s="101"/>
      <c r="AQ636" s="95"/>
      <c r="AR636" s="96"/>
    </row>
    <row r="637" spans="1:44" s="260" customFormat="1" ht="12" customHeight="1" thickBot="1" x14ac:dyDescent="0.25">
      <c r="A637" s="118"/>
      <c r="B637" s="312"/>
      <c r="C637" s="312"/>
      <c r="D637" s="313"/>
      <c r="E637" s="313"/>
      <c r="F637" s="314"/>
      <c r="G637" s="328"/>
      <c r="H637" s="382"/>
      <c r="I637" s="120"/>
      <c r="J637" s="356"/>
      <c r="K637" s="322"/>
      <c r="L637" s="322"/>
      <c r="M637" s="322"/>
      <c r="N637" s="322"/>
      <c r="O637" s="322"/>
      <c r="P637" s="322"/>
      <c r="Q637" s="322"/>
      <c r="R637" s="322"/>
      <c r="S637" s="322"/>
      <c r="T637" s="322"/>
      <c r="U637" s="322"/>
      <c r="V637" s="322"/>
      <c r="W637" s="322"/>
      <c r="X637" s="322"/>
      <c r="Y637" s="322"/>
      <c r="Z637" s="322"/>
      <c r="AA637" s="322"/>
      <c r="AB637" s="322"/>
      <c r="AC637" s="322"/>
      <c r="AD637" s="322"/>
      <c r="AE637" s="322"/>
      <c r="AF637" s="322"/>
      <c r="AG637" s="323" t="s">
        <v>442</v>
      </c>
      <c r="AH637" s="438"/>
      <c r="AI637" s="426"/>
      <c r="AJ637" s="426"/>
      <c r="AK637" s="416"/>
      <c r="AL637" s="7"/>
      <c r="AM637" s="7"/>
      <c r="AN637" s="125"/>
      <c r="AO637" s="126">
        <f>AN637-AM637</f>
        <v>0</v>
      </c>
      <c r="AP637" s="2"/>
      <c r="AQ637" s="127"/>
      <c r="AR637" s="128"/>
    </row>
  </sheetData>
  <mergeCells count="4">
    <mergeCell ref="AI4:AJ4"/>
    <mergeCell ref="AI10:AJ10"/>
    <mergeCell ref="AI9:AJ9"/>
    <mergeCell ref="AI1:AJ2"/>
  </mergeCells>
  <phoneticPr fontId="1" type="noConversion"/>
  <conditionalFormatting sqref="F476 F276 F96 F156 F321 F86 F386 F491 F496 F341 F376 F56 F416 F421 F61 F296 F186 F316 F466 F281 F256 F91 F126 F581 F506 F21 F326 F106 F541 F181 F531 F116 F226 F356 F246 F241 F141 F81 F431 F191 F166 F211 F381 F136 F176 F576 F311 F36 F151 F231 F351 F456 F26 F206 F51 F16 F201 F536 F306 F556 F561 F236 F481 F426 F221 F441 F461 F331 F446 F501 F46 F471 F261 F266 F396 F111 F336 F146 F346 F411 F301 F41 F216 F76 F171 F161 F391 F511 F271 F71 F406 F286 F566 F401 F526 F6 F251 F571 F291 F451 F66 F131 F521 F121 F31 F366 F371 F11 F196 F516 F436">
    <cfRule type="expression" dxfId="1" priority="24" stopIfTrue="1">
      <formula>OR(#REF!*10/F6&gt;1+ecart_g1,#REF!*10/F6&lt;1-ecart_g1)</formula>
    </cfRule>
  </conditionalFormatting>
  <conditionalFormatting sqref="F586">
    <cfRule type="expression" dxfId="0" priority="2" stopIfTrue="1">
      <formula>OR(#REF!*10/F586&gt;1+ecart_g1,#REF!*10/F586&lt;1-ecart_g1)</formula>
    </cfRule>
  </conditionalFormatting>
  <pageMargins left="0.57999999999999996" right="0" top="0.59055118110236227" bottom="0.59055118110236227" header="0" footer="0"/>
  <pageSetup paperSize="268" fitToWidth="0" fitToHeight="6" orientation="portrait" blackAndWhite="1" horizontalDpi="4294967292" verticalDpi="4294967292"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G1total</vt:lpstr>
      <vt:lpstr>PUISSANCE</vt:lpstr>
      <vt:lpstr>G1total!Zone_d_impression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LEGRY Arnaud</dc:creator>
  <cp:lastModifiedBy>gmb</cp:lastModifiedBy>
  <cp:lastPrinted>2003-04-11T12:48:28Z</cp:lastPrinted>
  <dcterms:created xsi:type="dcterms:W3CDTF">2001-02-21T10:31:11Z</dcterms:created>
  <dcterms:modified xsi:type="dcterms:W3CDTF">2015-04-29T09:59:59Z</dcterms:modified>
</cp:coreProperties>
</file>