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405" windowHeight="10020" activeTab="2"/>
  </bookViews>
  <sheets>
    <sheet name="Commande" sheetId="1" r:id="rId1"/>
    <sheet name="Registre" sheetId="4" r:id="rId2"/>
    <sheet name="Base de données" sheetId="3" r:id="rId3"/>
    <sheet name="Info Commande" sheetId="5" r:id="rId4"/>
    <sheet name="Calcul Classique" sheetId="2" r:id="rId5"/>
  </sheets>
  <calcPr calcId="152511"/>
</workbook>
</file>

<file path=xl/calcChain.xml><?xml version="1.0" encoding="utf-8"?>
<calcChain xmlns="http://schemas.openxmlformats.org/spreadsheetml/2006/main">
  <c r="I156" i="1" l="1"/>
  <c r="I165" i="1" s="1"/>
  <c r="F151" i="1"/>
  <c r="F155" i="1"/>
  <c r="F164" i="1" s="1"/>
  <c r="M64" i="1"/>
  <c r="M66" i="1"/>
  <c r="E64" i="1"/>
  <c r="D64" i="1"/>
  <c r="D65" i="1"/>
  <c r="D66" i="1"/>
  <c r="D67" i="1"/>
  <c r="D69" i="1"/>
  <c r="D70" i="1"/>
  <c r="D71" i="1"/>
  <c r="D72" i="1"/>
  <c r="D68" i="1"/>
  <c r="C69" i="1"/>
  <c r="C70" i="1"/>
  <c r="C71" i="1"/>
  <c r="C72" i="1"/>
  <c r="C68" i="1"/>
  <c r="C64" i="1"/>
  <c r="C65" i="1"/>
  <c r="C66" i="1"/>
  <c r="C67" i="1"/>
  <c r="C63" i="1"/>
  <c r="I137" i="1"/>
  <c r="I151" i="1" s="1"/>
  <c r="F135" i="1"/>
  <c r="F149" i="1" s="1"/>
  <c r="E143" i="1"/>
  <c r="N52" i="1"/>
  <c r="N46" i="1"/>
  <c r="M49" i="1"/>
  <c r="M50" i="1"/>
  <c r="M65" i="1" s="1"/>
  <c r="M51" i="1"/>
  <c r="M52" i="1"/>
  <c r="M48" i="1"/>
  <c r="M63" i="1" s="1"/>
  <c r="M44" i="1"/>
  <c r="M45" i="1"/>
  <c r="M46" i="1"/>
  <c r="M47" i="1"/>
  <c r="L49" i="1"/>
  <c r="L64" i="1" s="1"/>
  <c r="L50" i="1"/>
  <c r="L65" i="1" s="1"/>
  <c r="L51" i="1"/>
  <c r="L66" i="1" s="1"/>
  <c r="L52" i="1"/>
  <c r="L48" i="1"/>
  <c r="L63" i="1" s="1"/>
  <c r="L44" i="1"/>
  <c r="L45" i="1"/>
  <c r="L46" i="1"/>
  <c r="L47" i="1"/>
  <c r="L43" i="1"/>
  <c r="I86" i="1"/>
  <c r="H86" i="1"/>
  <c r="I84" i="1"/>
  <c r="H84" i="1"/>
  <c r="G86" i="1"/>
  <c r="K115" i="1"/>
  <c r="K136" i="1" s="1"/>
  <c r="K116" i="1"/>
  <c r="K137" i="1" s="1"/>
  <c r="K151" i="1" s="1"/>
  <c r="K117" i="1"/>
  <c r="K138" i="1" s="1"/>
  <c r="K152" i="1" s="1"/>
  <c r="K118" i="1"/>
  <c r="K139" i="1" s="1"/>
  <c r="K119" i="1"/>
  <c r="K140" i="1" s="1"/>
  <c r="K120" i="1"/>
  <c r="K141" i="1" s="1"/>
  <c r="K121" i="1"/>
  <c r="K142" i="1" s="1"/>
  <c r="K156" i="1" s="1"/>
  <c r="K122" i="1"/>
  <c r="K143" i="1" s="1"/>
  <c r="K157" i="1" s="1"/>
  <c r="K123" i="1"/>
  <c r="K144" i="1" s="1"/>
  <c r="K158" i="1" s="1"/>
  <c r="K124" i="1"/>
  <c r="K125" i="1"/>
  <c r="K126" i="1"/>
  <c r="K127" i="1"/>
  <c r="K128" i="1"/>
  <c r="K129" i="1"/>
  <c r="K130" i="1"/>
  <c r="K114" i="1"/>
  <c r="K135" i="1" s="1"/>
  <c r="I115" i="1"/>
  <c r="I118" i="1"/>
  <c r="I135" i="1" s="1"/>
  <c r="I149" i="1" s="1"/>
  <c r="I119" i="1"/>
  <c r="I136" i="1" s="1"/>
  <c r="I150" i="1" s="1"/>
  <c r="I120" i="1"/>
  <c r="I121" i="1"/>
  <c r="I138" i="1" s="1"/>
  <c r="I152" i="1" s="1"/>
  <c r="I122" i="1"/>
  <c r="I139" i="1" s="1"/>
  <c r="I153" i="1" s="1"/>
  <c r="I123" i="1"/>
  <c r="I124" i="1"/>
  <c r="I140" i="1" s="1"/>
  <c r="I154" i="1" s="1"/>
  <c r="I163" i="1" s="1"/>
  <c r="I125" i="1"/>
  <c r="I141" i="1" s="1"/>
  <c r="I155" i="1" s="1"/>
  <c r="I164" i="1" s="1"/>
  <c r="I126" i="1"/>
  <c r="I142" i="1" s="1"/>
  <c r="I127" i="1"/>
  <c r="I143" i="1" s="1"/>
  <c r="I157" i="1" s="1"/>
  <c r="I166" i="1" s="1"/>
  <c r="I128" i="1"/>
  <c r="I144" i="1" s="1"/>
  <c r="I158" i="1" s="1"/>
  <c r="I129" i="1"/>
  <c r="I114" i="1"/>
  <c r="H115" i="1"/>
  <c r="H136" i="1" s="1"/>
  <c r="H150" i="1" s="1"/>
  <c r="H116" i="1"/>
  <c r="H137" i="1" s="1"/>
  <c r="H151" i="1" s="1"/>
  <c r="H117" i="1"/>
  <c r="H138" i="1" s="1"/>
  <c r="H152" i="1" s="1"/>
  <c r="H118" i="1"/>
  <c r="H139" i="1" s="1"/>
  <c r="H153" i="1" s="1"/>
  <c r="H119" i="1"/>
  <c r="H140" i="1" s="1"/>
  <c r="H120" i="1"/>
  <c r="H141" i="1" s="1"/>
  <c r="H121" i="1"/>
  <c r="H142" i="1" s="1"/>
  <c r="H122" i="1"/>
  <c r="H143" i="1" s="1"/>
  <c r="H157" i="1" s="1"/>
  <c r="H123" i="1"/>
  <c r="H144" i="1" s="1"/>
  <c r="H124" i="1"/>
  <c r="H125" i="1"/>
  <c r="H126" i="1"/>
  <c r="H127" i="1"/>
  <c r="H128" i="1"/>
  <c r="H129" i="1"/>
  <c r="H130" i="1"/>
  <c r="H114" i="1"/>
  <c r="H135" i="1" s="1"/>
  <c r="E115" i="1"/>
  <c r="E136" i="1" s="1"/>
  <c r="E116" i="1"/>
  <c r="E137" i="1" s="1"/>
  <c r="E151" i="1" s="1"/>
  <c r="E117" i="1"/>
  <c r="E138" i="1" s="1"/>
  <c r="E152" i="1" s="1"/>
  <c r="E118" i="1"/>
  <c r="E139" i="1" s="1"/>
  <c r="E119" i="1"/>
  <c r="E140" i="1" s="1"/>
  <c r="E120" i="1"/>
  <c r="E141" i="1" s="1"/>
  <c r="E121" i="1"/>
  <c r="E142" i="1" s="1"/>
  <c r="E156" i="1" s="1"/>
  <c r="E122" i="1"/>
  <c r="E123" i="1"/>
  <c r="E144" i="1" s="1"/>
  <c r="E124" i="1"/>
  <c r="E125" i="1"/>
  <c r="E126" i="1"/>
  <c r="E127" i="1"/>
  <c r="E128" i="1"/>
  <c r="E129" i="1"/>
  <c r="E130" i="1"/>
  <c r="E114" i="1"/>
  <c r="E135" i="1" s="1"/>
  <c r="E149" i="1" s="1"/>
  <c r="F115" i="1"/>
  <c r="F116" i="1"/>
  <c r="F117" i="1"/>
  <c r="F118" i="1"/>
  <c r="F136" i="1" s="1"/>
  <c r="F150" i="1" s="1"/>
  <c r="F119" i="1"/>
  <c r="F137" i="1" s="1"/>
  <c r="F120" i="1"/>
  <c r="F138" i="1" s="1"/>
  <c r="F121" i="1"/>
  <c r="F139" i="1" s="1"/>
  <c r="F153" i="1" s="1"/>
  <c r="F122" i="1"/>
  <c r="F123" i="1"/>
  <c r="F124" i="1"/>
  <c r="F140" i="1" s="1"/>
  <c r="F154" i="1" s="1"/>
  <c r="F163" i="1" s="1"/>
  <c r="F125" i="1"/>
  <c r="F141" i="1" s="1"/>
  <c r="F126" i="1"/>
  <c r="F142" i="1" s="1"/>
  <c r="F127" i="1"/>
  <c r="F143" i="1" s="1"/>
  <c r="F157" i="1" s="1"/>
  <c r="F166" i="1" s="1"/>
  <c r="F128" i="1"/>
  <c r="F144" i="1" s="1"/>
  <c r="F158" i="1" s="1"/>
  <c r="F129" i="1"/>
  <c r="F130" i="1"/>
  <c r="F114" i="1"/>
  <c r="B124" i="1"/>
  <c r="B140" i="1" s="1"/>
  <c r="B163" i="1" s="1"/>
  <c r="G84" i="1"/>
  <c r="E44" i="1"/>
  <c r="L115" i="1" s="1"/>
  <c r="E47" i="1"/>
  <c r="N44" i="1" s="1"/>
  <c r="E48" i="1"/>
  <c r="E49" i="1"/>
  <c r="E66" i="1" s="1"/>
  <c r="E50" i="1"/>
  <c r="E51" i="1"/>
  <c r="L122" i="1" s="1"/>
  <c r="E52" i="1"/>
  <c r="L123" i="1" s="1"/>
  <c r="E53" i="1"/>
  <c r="E54" i="1"/>
  <c r="N49" i="1" s="1"/>
  <c r="N64" i="1" s="1"/>
  <c r="E55" i="1"/>
  <c r="E70" i="1" s="1"/>
  <c r="E56" i="1"/>
  <c r="N51" i="1" s="1"/>
  <c r="N66" i="1" s="1"/>
  <c r="E57" i="1"/>
  <c r="E72" i="1" s="1"/>
  <c r="E58" i="1"/>
  <c r="L129" i="1" s="1"/>
  <c r="E43" i="1"/>
  <c r="L114" i="1" s="1"/>
  <c r="L83" i="2"/>
  <c r="L75" i="2"/>
  <c r="L77" i="2"/>
  <c r="L79" i="2"/>
  <c r="L81" i="2"/>
  <c r="L73" i="2"/>
  <c r="L67" i="2"/>
  <c r="L66" i="2"/>
  <c r="L88" i="2" s="1"/>
  <c r="L63" i="2"/>
  <c r="L85" i="2" s="1"/>
  <c r="L64" i="2"/>
  <c r="L86" i="2" s="1"/>
  <c r="L65" i="2"/>
  <c r="L87" i="2" s="1"/>
  <c r="L62" i="2"/>
  <c r="L84" i="2" s="1"/>
  <c r="L61" i="2"/>
  <c r="L60" i="2"/>
  <c r="L82" i="2" s="1"/>
  <c r="L53" i="2"/>
  <c r="L54" i="2"/>
  <c r="L76" i="2" s="1"/>
  <c r="L55" i="2"/>
  <c r="L56" i="2"/>
  <c r="L78" i="2" s="1"/>
  <c r="L57" i="2"/>
  <c r="L58" i="2"/>
  <c r="L80" i="2" s="1"/>
  <c r="L59" i="2"/>
  <c r="L52" i="2"/>
  <c r="L74" i="2" s="1"/>
  <c r="L51" i="2"/>
  <c r="F156" i="1" l="1"/>
  <c r="F165" i="1" s="1"/>
  <c r="G142" i="1"/>
  <c r="F152" i="1"/>
  <c r="G138" i="1"/>
  <c r="G156" i="1"/>
  <c r="J141" i="1"/>
  <c r="E67" i="1"/>
  <c r="N47" i="1"/>
  <c r="E65" i="1"/>
  <c r="N45" i="1"/>
  <c r="G149" i="1"/>
  <c r="G152" i="1"/>
  <c r="J153" i="1"/>
  <c r="M157" i="1"/>
  <c r="K155" i="1"/>
  <c r="L127" i="1"/>
  <c r="L143" i="1" s="1"/>
  <c r="L157" i="1" s="1"/>
  <c r="L166" i="1" s="1"/>
  <c r="L125" i="1"/>
  <c r="L141" i="1" s="1"/>
  <c r="L155" i="1" s="1"/>
  <c r="L164" i="1" s="1"/>
  <c r="L121" i="1"/>
  <c r="L139" i="1" s="1"/>
  <c r="L153" i="1" s="1"/>
  <c r="L119" i="1"/>
  <c r="L137" i="1" s="1"/>
  <c r="L151" i="1" s="1"/>
  <c r="J136" i="1"/>
  <c r="E69" i="1"/>
  <c r="E68" i="1"/>
  <c r="N48" i="1"/>
  <c r="N63" i="1" s="1"/>
  <c r="G141" i="1"/>
  <c r="J150" i="1"/>
  <c r="M158" i="1"/>
  <c r="L128" i="1"/>
  <c r="L144" i="1" s="1"/>
  <c r="L158" i="1" s="1"/>
  <c r="L126" i="1"/>
  <c r="L142" i="1" s="1"/>
  <c r="L156" i="1" s="1"/>
  <c r="L165" i="1" s="1"/>
  <c r="L124" i="1"/>
  <c r="L140" i="1" s="1"/>
  <c r="L154" i="1" s="1"/>
  <c r="L163" i="1" s="1"/>
  <c r="L120" i="1"/>
  <c r="L138" i="1" s="1"/>
  <c r="L152" i="1" s="1"/>
  <c r="L118" i="1"/>
  <c r="L136" i="1" s="1"/>
  <c r="L150" i="1" s="1"/>
  <c r="N50" i="1"/>
  <c r="N65" i="1" s="1"/>
  <c r="E71" i="1"/>
  <c r="E163" i="1"/>
  <c r="G163" i="1" s="1"/>
  <c r="H164" i="1"/>
  <c r="J164" i="1" s="1"/>
  <c r="G151" i="1"/>
  <c r="E165" i="1"/>
  <c r="G165" i="1" s="1"/>
  <c r="J142" i="1"/>
  <c r="H156" i="1"/>
  <c r="J156" i="1" s="1"/>
  <c r="J152" i="1"/>
  <c r="H166" i="1"/>
  <c r="J166" i="1" s="1"/>
  <c r="K154" i="1"/>
  <c r="M154" i="1" s="1"/>
  <c r="M140" i="1"/>
  <c r="K150" i="1"/>
  <c r="M136" i="1"/>
  <c r="M151" i="1"/>
  <c r="K165" i="1"/>
  <c r="E154" i="1"/>
  <c r="G154" i="1" s="1"/>
  <c r="G140" i="1"/>
  <c r="J151" i="1"/>
  <c r="H165" i="1"/>
  <c r="J165" i="1" s="1"/>
  <c r="K153" i="1"/>
  <c r="M153" i="1" s="1"/>
  <c r="M139" i="1"/>
  <c r="E150" i="1"/>
  <c r="G136" i="1"/>
  <c r="E157" i="1"/>
  <c r="G143" i="1"/>
  <c r="H158" i="1"/>
  <c r="J158" i="1" s="1"/>
  <c r="J144" i="1"/>
  <c r="H154" i="1"/>
  <c r="J154" i="1" s="1"/>
  <c r="J140" i="1"/>
  <c r="M152" i="1"/>
  <c r="K166" i="1"/>
  <c r="M166" i="1" s="1"/>
  <c r="E158" i="1"/>
  <c r="G158" i="1" s="1"/>
  <c r="G144" i="1"/>
  <c r="J135" i="1"/>
  <c r="H149" i="1"/>
  <c r="G50" i="1"/>
  <c r="J143" i="1"/>
  <c r="M144" i="1"/>
  <c r="G135" i="1"/>
  <c r="G137" i="1"/>
  <c r="K149" i="1"/>
  <c r="E155" i="1"/>
  <c r="G155" i="1" s="1"/>
  <c r="H155" i="1"/>
  <c r="J155" i="1" s="1"/>
  <c r="B156" i="1"/>
  <c r="E153" i="1"/>
  <c r="G153" i="1" s="1"/>
  <c r="G139" i="1"/>
  <c r="J137" i="1"/>
  <c r="J157" i="1"/>
  <c r="J138" i="1"/>
  <c r="M142" i="1"/>
  <c r="E166" i="1"/>
  <c r="G166" i="1" s="1"/>
  <c r="G157" i="1"/>
  <c r="J139" i="1"/>
  <c r="M137" i="1"/>
  <c r="M143" i="1"/>
  <c r="M156" i="1"/>
  <c r="L89" i="2"/>
  <c r="F46" i="1"/>
  <c r="F50" i="1"/>
  <c r="F54" i="1"/>
  <c r="F58" i="1"/>
  <c r="V85" i="1"/>
  <c r="V86" i="1" s="1"/>
  <c r="U85" i="1"/>
  <c r="U86" i="1" s="1"/>
  <c r="T85" i="1"/>
  <c r="T86" i="1" s="1"/>
  <c r="S85" i="1"/>
  <c r="C10" i="1"/>
  <c r="Q10" i="1"/>
  <c r="O10" i="1"/>
  <c r="M10" i="1"/>
  <c r="K10" i="1"/>
  <c r="I10" i="1"/>
  <c r="Q8" i="1"/>
  <c r="O8" i="1"/>
  <c r="M8" i="1"/>
  <c r="K8" i="1"/>
  <c r="I8" i="1"/>
  <c r="K34" i="1"/>
  <c r="I33" i="1"/>
  <c r="I34" i="1" s="1"/>
  <c r="K28" i="1"/>
  <c r="I28" i="1"/>
  <c r="K27" i="1"/>
  <c r="I27" i="1"/>
  <c r="K26" i="1"/>
  <c r="I26" i="1"/>
  <c r="K25" i="1"/>
  <c r="I25" i="1"/>
  <c r="B17" i="1"/>
  <c r="B19" i="1" s="1"/>
  <c r="C20" i="1" s="1"/>
  <c r="N20" i="1" s="1"/>
  <c r="F16" i="1"/>
  <c r="O6" i="1"/>
  <c r="C8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82" i="1"/>
  <c r="M128" i="1"/>
  <c r="M127" i="1"/>
  <c r="M126" i="1"/>
  <c r="M124" i="1"/>
  <c r="M123" i="1"/>
  <c r="M122" i="1"/>
  <c r="M120" i="1"/>
  <c r="M118" i="1"/>
  <c r="M115" i="1"/>
  <c r="M114" i="1"/>
  <c r="V82" i="2"/>
  <c r="T82" i="2"/>
  <c r="Q82" i="2"/>
  <c r="O82" i="2"/>
  <c r="V81" i="2"/>
  <c r="T81" i="2"/>
  <c r="Q81" i="2"/>
  <c r="O81" i="2"/>
  <c r="V75" i="2"/>
  <c r="T75" i="2"/>
  <c r="Q75" i="2"/>
  <c r="O75" i="2"/>
  <c r="V74" i="2"/>
  <c r="T74" i="2"/>
  <c r="Q74" i="2"/>
  <c r="O74" i="2"/>
  <c r="V73" i="2"/>
  <c r="T73" i="2"/>
  <c r="Q73" i="2"/>
  <c r="O73" i="2"/>
  <c r="V60" i="2"/>
  <c r="T60" i="2"/>
  <c r="Q60" i="2"/>
  <c r="O60" i="2"/>
  <c r="V59" i="2"/>
  <c r="T59" i="2"/>
  <c r="Q59" i="2"/>
  <c r="O59" i="2"/>
  <c r="V53" i="2"/>
  <c r="T53" i="2"/>
  <c r="Q53" i="2"/>
  <c r="O53" i="2"/>
  <c r="V52" i="2"/>
  <c r="T52" i="2"/>
  <c r="Q52" i="2"/>
  <c r="O52" i="2"/>
  <c r="V51" i="2"/>
  <c r="T51" i="2"/>
  <c r="Q51" i="2"/>
  <c r="O51" i="2"/>
  <c r="G115" i="1"/>
  <c r="D45" i="1"/>
  <c r="D46" i="1"/>
  <c r="G118" i="1"/>
  <c r="G119" i="1"/>
  <c r="G120" i="1"/>
  <c r="J121" i="1"/>
  <c r="G122" i="1"/>
  <c r="G123" i="1"/>
  <c r="G124" i="1"/>
  <c r="J125" i="1"/>
  <c r="G126" i="1"/>
  <c r="G127" i="1"/>
  <c r="G128" i="1"/>
  <c r="J129" i="1"/>
  <c r="D59" i="1"/>
  <c r="G114" i="1"/>
  <c r="V38" i="2"/>
  <c r="T38" i="2"/>
  <c r="Q38" i="2"/>
  <c r="O38" i="2"/>
  <c r="V37" i="2"/>
  <c r="T37" i="2"/>
  <c r="Q37" i="2"/>
  <c r="O37" i="2"/>
  <c r="V31" i="2"/>
  <c r="T31" i="2"/>
  <c r="Q31" i="2"/>
  <c r="O31" i="2"/>
  <c r="V30" i="2"/>
  <c r="T30" i="2"/>
  <c r="Q30" i="2"/>
  <c r="O30" i="2"/>
  <c r="V29" i="2"/>
  <c r="T29" i="2"/>
  <c r="Q29" i="2"/>
  <c r="O29" i="2"/>
  <c r="O32" i="2"/>
  <c r="Q32" i="2"/>
  <c r="T32" i="2"/>
  <c r="V32" i="2"/>
  <c r="O33" i="2"/>
  <c r="Q33" i="2"/>
  <c r="T33" i="2"/>
  <c r="V33" i="2"/>
  <c r="G24" i="2"/>
  <c r="K24" i="2" s="1"/>
  <c r="G22" i="2"/>
  <c r="K22" i="2" s="1"/>
  <c r="B128" i="1" s="1"/>
  <c r="B144" i="1" s="1"/>
  <c r="G23" i="2"/>
  <c r="K23" i="2" s="1"/>
  <c r="B44" i="1"/>
  <c r="B45" i="1"/>
  <c r="F45" i="1" s="1"/>
  <c r="O116" i="1" s="1"/>
  <c r="B46" i="1"/>
  <c r="B47" i="1"/>
  <c r="F47" i="1" s="1"/>
  <c r="B48" i="1"/>
  <c r="B49" i="1"/>
  <c r="F49" i="1" s="1"/>
  <c r="B50" i="1"/>
  <c r="B51" i="1"/>
  <c r="F51" i="1" s="1"/>
  <c r="O122" i="1" s="1"/>
  <c r="B52" i="1"/>
  <c r="B53" i="1"/>
  <c r="B54" i="1"/>
  <c r="B55" i="1"/>
  <c r="F55" i="1" s="1"/>
  <c r="B56" i="1"/>
  <c r="B57" i="1"/>
  <c r="F57" i="1" s="1"/>
  <c r="B58" i="1"/>
  <c r="B59" i="1"/>
  <c r="C130" i="1" s="1"/>
  <c r="B43" i="1"/>
  <c r="G18" i="2"/>
  <c r="G19" i="2"/>
  <c r="K19" i="2" s="1"/>
  <c r="G20" i="2"/>
  <c r="K20" i="2" s="1"/>
  <c r="B126" i="1" s="1"/>
  <c r="G21" i="2"/>
  <c r="K21" i="2" s="1"/>
  <c r="V80" i="2"/>
  <c r="T80" i="2"/>
  <c r="Q80" i="2"/>
  <c r="O80" i="2"/>
  <c r="V79" i="2"/>
  <c r="T79" i="2"/>
  <c r="Q79" i="2"/>
  <c r="O79" i="2"/>
  <c r="V78" i="2"/>
  <c r="T78" i="2"/>
  <c r="Q78" i="2"/>
  <c r="O78" i="2"/>
  <c r="V77" i="2"/>
  <c r="T77" i="2"/>
  <c r="Q77" i="2"/>
  <c r="O77" i="2"/>
  <c r="V76" i="2"/>
  <c r="T76" i="2"/>
  <c r="Q76" i="2"/>
  <c r="O76" i="2"/>
  <c r="V58" i="2"/>
  <c r="T58" i="2"/>
  <c r="Q58" i="2"/>
  <c r="O58" i="2"/>
  <c r="V57" i="2"/>
  <c r="T57" i="2"/>
  <c r="Q57" i="2"/>
  <c r="O57" i="2"/>
  <c r="V56" i="2"/>
  <c r="T56" i="2"/>
  <c r="Q56" i="2"/>
  <c r="O56" i="2"/>
  <c r="V55" i="2"/>
  <c r="T55" i="2"/>
  <c r="Q55" i="2"/>
  <c r="O55" i="2"/>
  <c r="V54" i="2"/>
  <c r="T54" i="2"/>
  <c r="Q54" i="2"/>
  <c r="O54" i="2"/>
  <c r="F39" i="2"/>
  <c r="V36" i="2"/>
  <c r="T36" i="2"/>
  <c r="Q36" i="2"/>
  <c r="O36" i="2"/>
  <c r="V35" i="2"/>
  <c r="T35" i="2"/>
  <c r="Q35" i="2"/>
  <c r="O35" i="2"/>
  <c r="V34" i="2"/>
  <c r="T34" i="2"/>
  <c r="Q34" i="2"/>
  <c r="O34" i="2"/>
  <c r="M18" i="2"/>
  <c r="V17" i="2"/>
  <c r="T17" i="2"/>
  <c r="Q17" i="2"/>
  <c r="O17" i="2"/>
  <c r="G17" i="2"/>
  <c r="K17" i="2" s="1"/>
  <c r="V16" i="2"/>
  <c r="T16" i="2"/>
  <c r="Q16" i="2"/>
  <c r="O16" i="2"/>
  <c r="G16" i="2"/>
  <c r="K16" i="2" s="1"/>
  <c r="V15" i="2"/>
  <c r="T15" i="2"/>
  <c r="Q15" i="2"/>
  <c r="O15" i="2"/>
  <c r="G15" i="2"/>
  <c r="K15" i="2" s="1"/>
  <c r="V14" i="2"/>
  <c r="T14" i="2"/>
  <c r="Q14" i="2"/>
  <c r="O14" i="2"/>
  <c r="G14" i="2"/>
  <c r="K14" i="2" s="1"/>
  <c r="B120" i="1" s="1"/>
  <c r="V13" i="2"/>
  <c r="T13" i="2"/>
  <c r="Q13" i="2"/>
  <c r="O13" i="2"/>
  <c r="G13" i="2"/>
  <c r="K13" i="2" s="1"/>
  <c r="B119" i="1" s="1"/>
  <c r="B151" i="1" s="1"/>
  <c r="V12" i="2"/>
  <c r="T12" i="2"/>
  <c r="Q12" i="2"/>
  <c r="O12" i="2"/>
  <c r="G12" i="2"/>
  <c r="K12" i="2" s="1"/>
  <c r="V11" i="2"/>
  <c r="T11" i="2"/>
  <c r="Q11" i="2"/>
  <c r="O11" i="2"/>
  <c r="G11" i="2"/>
  <c r="K11" i="2" s="1"/>
  <c r="V10" i="2"/>
  <c r="T10" i="2"/>
  <c r="Q10" i="2"/>
  <c r="O10" i="2"/>
  <c r="G10" i="2"/>
  <c r="K10" i="2" s="1"/>
  <c r="V9" i="2"/>
  <c r="T9" i="2"/>
  <c r="Q9" i="2"/>
  <c r="O9" i="2"/>
  <c r="G9" i="2"/>
  <c r="K9" i="2" s="1"/>
  <c r="V8" i="2"/>
  <c r="T8" i="2"/>
  <c r="Q8" i="2"/>
  <c r="O8" i="2"/>
  <c r="G8" i="2"/>
  <c r="K8" i="2" s="1"/>
  <c r="F30" i="2" l="1"/>
  <c r="K30" i="2" s="1"/>
  <c r="N115" i="1" s="1"/>
  <c r="N136" i="1" s="1"/>
  <c r="N150" i="1" s="1"/>
  <c r="N164" i="1" s="1"/>
  <c r="B115" i="1"/>
  <c r="F32" i="2"/>
  <c r="K32" i="2" s="1"/>
  <c r="N117" i="1" s="1"/>
  <c r="N138" i="1" s="1"/>
  <c r="N152" i="1" s="1"/>
  <c r="N166" i="1" s="1"/>
  <c r="B117" i="1"/>
  <c r="F36" i="2"/>
  <c r="K36" i="2" s="1"/>
  <c r="N121" i="1" s="1"/>
  <c r="N142" i="1" s="1"/>
  <c r="N156" i="1" s="1"/>
  <c r="B121" i="1"/>
  <c r="F38" i="2"/>
  <c r="B123" i="1"/>
  <c r="B155" i="1" s="1"/>
  <c r="B158" i="1"/>
  <c r="B142" i="1"/>
  <c r="B165" i="1" s="1"/>
  <c r="M23" i="2"/>
  <c r="B129" i="1"/>
  <c r="M24" i="2"/>
  <c r="B130" i="1"/>
  <c r="G130" i="1"/>
  <c r="I130" i="1"/>
  <c r="E59" i="1"/>
  <c r="L130" i="1" s="1"/>
  <c r="M130" i="1" s="1"/>
  <c r="I116" i="1"/>
  <c r="J116" i="1" s="1"/>
  <c r="E45" i="1"/>
  <c r="L116" i="1" s="1"/>
  <c r="M116" i="1" s="1"/>
  <c r="K39" i="2"/>
  <c r="N124" i="1" s="1"/>
  <c r="G59" i="1"/>
  <c r="R130" i="1" s="1"/>
  <c r="M155" i="1"/>
  <c r="F29" i="2"/>
  <c r="K29" i="2" s="1"/>
  <c r="N114" i="1" s="1"/>
  <c r="N135" i="1" s="1"/>
  <c r="N149" i="1" s="1"/>
  <c r="N163" i="1" s="1"/>
  <c r="B114" i="1"/>
  <c r="M10" i="2"/>
  <c r="B116" i="1"/>
  <c r="U10" i="2"/>
  <c r="F33" i="2"/>
  <c r="K33" i="2" s="1"/>
  <c r="N118" i="1" s="1"/>
  <c r="N139" i="1" s="1"/>
  <c r="N153" i="1" s="1"/>
  <c r="B118" i="1"/>
  <c r="B138" i="1"/>
  <c r="B152" i="1"/>
  <c r="U14" i="2"/>
  <c r="F37" i="2"/>
  <c r="K37" i="2" s="1"/>
  <c r="N122" i="1" s="1"/>
  <c r="N143" i="1" s="1"/>
  <c r="N157" i="1" s="1"/>
  <c r="B122" i="1"/>
  <c r="B154" i="1" s="1"/>
  <c r="F42" i="2"/>
  <c r="K42" i="2" s="1"/>
  <c r="N127" i="1" s="1"/>
  <c r="B127" i="1"/>
  <c r="B143" i="1" s="1"/>
  <c r="B166" i="1" s="1"/>
  <c r="F40" i="2"/>
  <c r="K40" i="2" s="1"/>
  <c r="N125" i="1" s="1"/>
  <c r="B125" i="1"/>
  <c r="D63" i="1"/>
  <c r="M43" i="1"/>
  <c r="I117" i="1"/>
  <c r="J117" i="1" s="1"/>
  <c r="E46" i="1"/>
  <c r="M119" i="1"/>
  <c r="F59" i="1"/>
  <c r="O130" i="1" s="1"/>
  <c r="H59" i="1"/>
  <c r="U130" i="1" s="1"/>
  <c r="M138" i="1"/>
  <c r="B137" i="1"/>
  <c r="M165" i="1"/>
  <c r="M141" i="1"/>
  <c r="F72" i="1"/>
  <c r="O52" i="1"/>
  <c r="O128" i="1"/>
  <c r="O143" i="1" s="1"/>
  <c r="F66" i="1"/>
  <c r="O120" i="1"/>
  <c r="O138" i="1" s="1"/>
  <c r="O46" i="1"/>
  <c r="C124" i="1"/>
  <c r="H53" i="1"/>
  <c r="G53" i="1"/>
  <c r="M129" i="1"/>
  <c r="O129" i="1"/>
  <c r="O144" i="1" s="1"/>
  <c r="M121" i="1"/>
  <c r="F67" i="1"/>
  <c r="O121" i="1"/>
  <c r="O139" i="1" s="1"/>
  <c r="O47" i="1"/>
  <c r="O43" i="1"/>
  <c r="O117" i="1"/>
  <c r="O135" i="1" s="1"/>
  <c r="F63" i="1"/>
  <c r="K163" i="1"/>
  <c r="M163" i="1" s="1"/>
  <c r="P47" i="1"/>
  <c r="G67" i="1"/>
  <c r="R121" i="1"/>
  <c r="R138" i="1" s="1"/>
  <c r="G58" i="1"/>
  <c r="R129" i="1" s="1"/>
  <c r="C129" i="1"/>
  <c r="H58" i="1"/>
  <c r="U129" i="1" s="1"/>
  <c r="C125" i="1"/>
  <c r="H54" i="1"/>
  <c r="G54" i="1"/>
  <c r="H50" i="1"/>
  <c r="C121" i="1"/>
  <c r="G46" i="1"/>
  <c r="C117" i="1"/>
  <c r="H46" i="1"/>
  <c r="O50" i="1"/>
  <c r="O65" i="1" s="1"/>
  <c r="O126" i="1"/>
  <c r="O141" i="1" s="1"/>
  <c r="F70" i="1"/>
  <c r="C114" i="1"/>
  <c r="H43" i="1"/>
  <c r="U114" i="1" s="1"/>
  <c r="G43" i="1"/>
  <c r="R114" i="1" s="1"/>
  <c r="C127" i="1"/>
  <c r="H56" i="1"/>
  <c r="C123" i="1"/>
  <c r="G52" i="1"/>
  <c r="R123" i="1" s="1"/>
  <c r="H52" i="1"/>
  <c r="U123" i="1" s="1"/>
  <c r="C119" i="1"/>
  <c r="H48" i="1"/>
  <c r="G48" i="1"/>
  <c r="C115" i="1"/>
  <c r="H44" i="1"/>
  <c r="U115" i="1" s="1"/>
  <c r="G44" i="1"/>
  <c r="R115" i="1" s="1"/>
  <c r="K164" i="1"/>
  <c r="M164" i="1" s="1"/>
  <c r="M150" i="1"/>
  <c r="G57" i="1"/>
  <c r="F53" i="1"/>
  <c r="G56" i="1"/>
  <c r="C120" i="1"/>
  <c r="H49" i="1"/>
  <c r="G49" i="1"/>
  <c r="H57" i="1"/>
  <c r="C128" i="1"/>
  <c r="C116" i="1"/>
  <c r="H45" i="1"/>
  <c r="U116" i="1" s="1"/>
  <c r="G45" i="1"/>
  <c r="R116" i="1" s="1"/>
  <c r="M125" i="1"/>
  <c r="F69" i="1"/>
  <c r="O125" i="1"/>
  <c r="O140" i="1" s="1"/>
  <c r="O49" i="1"/>
  <c r="O64" i="1" s="1"/>
  <c r="F64" i="1"/>
  <c r="O118" i="1"/>
  <c r="O136" i="1" s="1"/>
  <c r="O44" i="1"/>
  <c r="G150" i="1"/>
  <c r="E164" i="1"/>
  <c r="G164" i="1" s="1"/>
  <c r="C126" i="1"/>
  <c r="G55" i="1"/>
  <c r="H55" i="1"/>
  <c r="H51" i="1"/>
  <c r="U122" i="1" s="1"/>
  <c r="C122" i="1"/>
  <c r="G51" i="1"/>
  <c r="R122" i="1" s="1"/>
  <c r="R139" i="1" s="1"/>
  <c r="G47" i="1"/>
  <c r="C118" i="1"/>
  <c r="H47" i="1"/>
  <c r="H163" i="1"/>
  <c r="J163" i="1" s="1"/>
  <c r="J149" i="1"/>
  <c r="F43" i="1"/>
  <c r="O114" i="1" s="1"/>
  <c r="P114" i="1" s="1"/>
  <c r="F56" i="1"/>
  <c r="F52" i="1"/>
  <c r="O123" i="1" s="1"/>
  <c r="F48" i="1"/>
  <c r="F44" i="1"/>
  <c r="O115" i="1" s="1"/>
  <c r="P115" i="1" s="1"/>
  <c r="S86" i="1"/>
  <c r="T88" i="1" s="1"/>
  <c r="E10" i="1" s="1"/>
  <c r="V10" i="1" s="1"/>
  <c r="P81" i="2"/>
  <c r="U81" i="2"/>
  <c r="U74" i="2"/>
  <c r="J38" i="1"/>
  <c r="J128" i="1"/>
  <c r="P118" i="1"/>
  <c r="P122" i="1"/>
  <c r="P116" i="1"/>
  <c r="J120" i="1"/>
  <c r="J124" i="1"/>
  <c r="G116" i="1"/>
  <c r="P125" i="1"/>
  <c r="J130" i="1"/>
  <c r="J126" i="1"/>
  <c r="J122" i="1"/>
  <c r="J118" i="1"/>
  <c r="G117" i="1"/>
  <c r="G121" i="1"/>
  <c r="G125" i="1"/>
  <c r="G129" i="1"/>
  <c r="J114" i="1"/>
  <c r="J127" i="1"/>
  <c r="J123" i="1"/>
  <c r="J119" i="1"/>
  <c r="J115" i="1"/>
  <c r="P74" i="2"/>
  <c r="M32" i="2"/>
  <c r="P73" i="2"/>
  <c r="U73" i="2"/>
  <c r="P52" i="2"/>
  <c r="P59" i="2"/>
  <c r="P82" i="2"/>
  <c r="U82" i="2"/>
  <c r="P75" i="2"/>
  <c r="U75" i="2"/>
  <c r="U30" i="2"/>
  <c r="P31" i="2"/>
  <c r="P38" i="2"/>
  <c r="F60" i="2"/>
  <c r="P33" i="2"/>
  <c r="P32" i="2"/>
  <c r="U37" i="2"/>
  <c r="F51" i="2"/>
  <c r="U52" i="2"/>
  <c r="U59" i="2"/>
  <c r="F59" i="2"/>
  <c r="P60" i="2"/>
  <c r="U60" i="2"/>
  <c r="U51" i="2"/>
  <c r="P29" i="2"/>
  <c r="F52" i="2"/>
  <c r="P51" i="2"/>
  <c r="P53" i="2"/>
  <c r="U53" i="2"/>
  <c r="P30" i="2"/>
  <c r="W29" i="2"/>
  <c r="M29" i="2"/>
  <c r="R29" i="2"/>
  <c r="U31" i="2"/>
  <c r="U38" i="2"/>
  <c r="P15" i="2"/>
  <c r="P54" i="2"/>
  <c r="P57" i="2"/>
  <c r="U33" i="2"/>
  <c r="U32" i="2"/>
  <c r="U29" i="2"/>
  <c r="P37" i="2"/>
  <c r="F44" i="2"/>
  <c r="K44" i="2" s="1"/>
  <c r="N129" i="1" s="1"/>
  <c r="P129" i="1" s="1"/>
  <c r="F45" i="2"/>
  <c r="K45" i="2" s="1"/>
  <c r="N130" i="1" s="1"/>
  <c r="P130" i="1" s="1"/>
  <c r="W37" i="2"/>
  <c r="R37" i="2"/>
  <c r="M37" i="2"/>
  <c r="F31" i="2"/>
  <c r="K31" i="2" s="1"/>
  <c r="N116" i="1" s="1"/>
  <c r="N137" i="1" s="1"/>
  <c r="N151" i="1" s="1"/>
  <c r="N165" i="1" s="1"/>
  <c r="W30" i="2"/>
  <c r="R30" i="2"/>
  <c r="M30" i="2"/>
  <c r="R32" i="2"/>
  <c r="W32" i="2"/>
  <c r="R33" i="2"/>
  <c r="U15" i="2"/>
  <c r="U54" i="2"/>
  <c r="P16" i="2"/>
  <c r="U35" i="2"/>
  <c r="U36" i="2"/>
  <c r="P11" i="2"/>
  <c r="P34" i="2"/>
  <c r="U57" i="2"/>
  <c r="U58" i="2"/>
  <c r="U78" i="2"/>
  <c r="P10" i="2"/>
  <c r="U77" i="2"/>
  <c r="U9" i="2"/>
  <c r="U11" i="2"/>
  <c r="U12" i="2"/>
  <c r="P14" i="2"/>
  <c r="P58" i="2"/>
  <c r="P77" i="2"/>
  <c r="P78" i="2"/>
  <c r="W12" i="2"/>
  <c r="W8" i="2"/>
  <c r="M8" i="2"/>
  <c r="R8" i="2"/>
  <c r="U8" i="2"/>
  <c r="P9" i="2"/>
  <c r="P12" i="2"/>
  <c r="U16" i="2"/>
  <c r="P35" i="2"/>
  <c r="P36" i="2"/>
  <c r="M12" i="2"/>
  <c r="U13" i="2"/>
  <c r="P17" i="2"/>
  <c r="U34" i="2"/>
  <c r="U55" i="2"/>
  <c r="U56" i="2"/>
  <c r="P76" i="2"/>
  <c r="U79" i="2"/>
  <c r="U80" i="2"/>
  <c r="P8" i="2"/>
  <c r="P13" i="2"/>
  <c r="U17" i="2"/>
  <c r="P55" i="2"/>
  <c r="P56" i="2"/>
  <c r="U76" i="2"/>
  <c r="P79" i="2"/>
  <c r="P80" i="2"/>
  <c r="R16" i="2"/>
  <c r="M16" i="2"/>
  <c r="W16" i="2"/>
  <c r="F41" i="2"/>
  <c r="M20" i="2"/>
  <c r="R12" i="2"/>
  <c r="M22" i="2"/>
  <c r="F43" i="2"/>
  <c r="F54" i="2"/>
  <c r="W9" i="2"/>
  <c r="M9" i="2"/>
  <c r="R9" i="2"/>
  <c r="F35" i="2"/>
  <c r="K35" i="2" s="1"/>
  <c r="N120" i="1" s="1"/>
  <c r="N141" i="1" s="1"/>
  <c r="N155" i="1" s="1"/>
  <c r="M14" i="2"/>
  <c r="F58" i="2"/>
  <c r="M40" i="2"/>
  <c r="F62" i="2"/>
  <c r="F34" i="2"/>
  <c r="K34" i="2" s="1"/>
  <c r="N119" i="1" s="1"/>
  <c r="N140" i="1" s="1"/>
  <c r="N154" i="1" s="1"/>
  <c r="W13" i="2"/>
  <c r="R13" i="2"/>
  <c r="M13" i="2"/>
  <c r="F64" i="2"/>
  <c r="M42" i="2"/>
  <c r="W17" i="2"/>
  <c r="R17" i="2"/>
  <c r="M17" i="2"/>
  <c r="R10" i="2"/>
  <c r="W10" i="2"/>
  <c r="R14" i="2"/>
  <c r="W14" i="2"/>
  <c r="M19" i="2"/>
  <c r="M21" i="2"/>
  <c r="F61" i="2"/>
  <c r="M11" i="2"/>
  <c r="R11" i="2"/>
  <c r="W11" i="2"/>
  <c r="M15" i="2"/>
  <c r="R15" i="2"/>
  <c r="W15" i="2"/>
  <c r="S115" i="1" l="1"/>
  <c r="B157" i="1"/>
  <c r="B141" i="1"/>
  <c r="B164" i="1" s="1"/>
  <c r="B153" i="1"/>
  <c r="B139" i="1"/>
  <c r="B149" i="1"/>
  <c r="B135" i="1"/>
  <c r="M43" i="2"/>
  <c r="K43" i="2"/>
  <c r="N128" i="1" s="1"/>
  <c r="F63" i="2"/>
  <c r="K63" i="2" s="1"/>
  <c r="K41" i="2"/>
  <c r="W33" i="2"/>
  <c r="M33" i="2"/>
  <c r="P120" i="1"/>
  <c r="E63" i="1"/>
  <c r="N43" i="1"/>
  <c r="L117" i="1"/>
  <c r="B150" i="1"/>
  <c r="B136" i="1"/>
  <c r="M39" i="2"/>
  <c r="M38" i="2"/>
  <c r="K38" i="2"/>
  <c r="O45" i="1"/>
  <c r="O119" i="1"/>
  <c r="F65" i="1"/>
  <c r="G64" i="1"/>
  <c r="R118" i="1"/>
  <c r="P44" i="1"/>
  <c r="Q50" i="1"/>
  <c r="Q65" i="1" s="1"/>
  <c r="U126" i="1"/>
  <c r="H70" i="1"/>
  <c r="U128" i="1"/>
  <c r="H72" i="1"/>
  <c r="Q52" i="1"/>
  <c r="R127" i="1"/>
  <c r="G71" i="1"/>
  <c r="P51" i="1"/>
  <c r="P66" i="1" s="1"/>
  <c r="C157" i="1"/>
  <c r="C143" i="1"/>
  <c r="C149" i="1"/>
  <c r="C135" i="1"/>
  <c r="G69" i="1"/>
  <c r="P49" i="1"/>
  <c r="P64" i="1" s="1"/>
  <c r="R125" i="1"/>
  <c r="O149" i="1"/>
  <c r="P149" i="1" s="1"/>
  <c r="P135" i="1"/>
  <c r="O153" i="1"/>
  <c r="P153" i="1" s="1"/>
  <c r="P139" i="1"/>
  <c r="C136" i="1"/>
  <c r="C150" i="1"/>
  <c r="C158" i="1"/>
  <c r="C144" i="1"/>
  <c r="C152" i="1"/>
  <c r="C138" i="1"/>
  <c r="G72" i="1"/>
  <c r="P52" i="1"/>
  <c r="R128" i="1"/>
  <c r="C151" i="1"/>
  <c r="C137" i="1"/>
  <c r="Q51" i="1"/>
  <c r="Q66" i="1" s="1"/>
  <c r="U127" i="1"/>
  <c r="H71" i="1"/>
  <c r="H63" i="1"/>
  <c r="Q43" i="1"/>
  <c r="U117" i="1"/>
  <c r="H67" i="1"/>
  <c r="Q47" i="1"/>
  <c r="U121" i="1"/>
  <c r="O158" i="1"/>
  <c r="C140" i="1"/>
  <c r="C154" i="1"/>
  <c r="O157" i="1"/>
  <c r="P143" i="1"/>
  <c r="O51" i="1"/>
  <c r="O66" i="1" s="1"/>
  <c r="O127" i="1"/>
  <c r="F71" i="1"/>
  <c r="H64" i="1"/>
  <c r="Q44" i="1"/>
  <c r="U118" i="1"/>
  <c r="C156" i="1"/>
  <c r="C142" i="1"/>
  <c r="O150" i="1"/>
  <c r="P150" i="1" s="1"/>
  <c r="P136" i="1"/>
  <c r="U120" i="1"/>
  <c r="H66" i="1"/>
  <c r="Q46" i="1"/>
  <c r="F68" i="1"/>
  <c r="O48" i="1"/>
  <c r="O63" i="1" s="1"/>
  <c r="O124" i="1"/>
  <c r="P124" i="1" s="1"/>
  <c r="Q45" i="1"/>
  <c r="U119" i="1"/>
  <c r="H65" i="1"/>
  <c r="C139" i="1"/>
  <c r="C153" i="1"/>
  <c r="C141" i="1"/>
  <c r="C155" i="1"/>
  <c r="R152" i="1"/>
  <c r="H68" i="1"/>
  <c r="U124" i="1"/>
  <c r="Q48" i="1"/>
  <c r="Q63" i="1" s="1"/>
  <c r="R153" i="1"/>
  <c r="S153" i="1" s="1"/>
  <c r="R126" i="1"/>
  <c r="G70" i="1"/>
  <c r="P50" i="1"/>
  <c r="P65" i="1" s="1"/>
  <c r="O154" i="1"/>
  <c r="P140" i="1"/>
  <c r="P46" i="1"/>
  <c r="G66" i="1"/>
  <c r="R120" i="1"/>
  <c r="R119" i="1"/>
  <c r="G65" i="1"/>
  <c r="P45" i="1"/>
  <c r="P141" i="1"/>
  <c r="O155" i="1"/>
  <c r="G63" i="1"/>
  <c r="R117" i="1"/>
  <c r="P43" i="1"/>
  <c r="H69" i="1"/>
  <c r="U125" i="1"/>
  <c r="Q49" i="1"/>
  <c r="Q64" i="1" s="1"/>
  <c r="G68" i="1"/>
  <c r="P48" i="1"/>
  <c r="P63" i="1" s="1"/>
  <c r="R124" i="1"/>
  <c r="O152" i="1"/>
  <c r="P152" i="1" s="1"/>
  <c r="P138" i="1"/>
  <c r="P117" i="1"/>
  <c r="P128" i="1"/>
  <c r="P121" i="1"/>
  <c r="K59" i="2"/>
  <c r="F81" i="2"/>
  <c r="K81" i="2" s="1"/>
  <c r="T122" i="1" s="1"/>
  <c r="T143" i="1" s="1"/>
  <c r="T157" i="1" s="1"/>
  <c r="K52" i="2"/>
  <c r="Q115" i="1" s="1"/>
  <c r="Q136" i="1" s="1"/>
  <c r="Q150" i="1" s="1"/>
  <c r="Q164" i="1" s="1"/>
  <c r="F74" i="2"/>
  <c r="K74" i="2" s="1"/>
  <c r="T115" i="1" s="1"/>
  <c r="T136" i="1" s="1"/>
  <c r="T150" i="1" s="1"/>
  <c r="T164" i="1" s="1"/>
  <c r="K51" i="2"/>
  <c r="F73" i="2"/>
  <c r="K73" i="2" s="1"/>
  <c r="T114" i="1" s="1"/>
  <c r="T135" i="1" s="1"/>
  <c r="T149" i="1" s="1"/>
  <c r="T163" i="1" s="1"/>
  <c r="K60" i="2"/>
  <c r="F82" i="2"/>
  <c r="K82" i="2" s="1"/>
  <c r="T123" i="1" s="1"/>
  <c r="T144" i="1" s="1"/>
  <c r="T158" i="1" s="1"/>
  <c r="M44" i="2"/>
  <c r="F66" i="2"/>
  <c r="M45" i="2"/>
  <c r="F67" i="2"/>
  <c r="M51" i="2"/>
  <c r="R60" i="2"/>
  <c r="W51" i="2"/>
  <c r="R59" i="2"/>
  <c r="M59" i="2"/>
  <c r="W52" i="2"/>
  <c r="M31" i="2"/>
  <c r="F53" i="2"/>
  <c r="F55" i="2"/>
  <c r="K55" i="2" s="1"/>
  <c r="Q118" i="1" s="1"/>
  <c r="Q139" i="1" s="1"/>
  <c r="Q153" i="1" s="1"/>
  <c r="F65" i="2"/>
  <c r="F87" i="2" s="1"/>
  <c r="K87" i="2" s="1"/>
  <c r="K61" i="2"/>
  <c r="F83" i="2"/>
  <c r="K83" i="2" s="1"/>
  <c r="F57" i="2"/>
  <c r="F84" i="2"/>
  <c r="K84" i="2" s="1"/>
  <c r="K62" i="2"/>
  <c r="K64" i="2"/>
  <c r="F86" i="2"/>
  <c r="K86" i="2" s="1"/>
  <c r="F56" i="2"/>
  <c r="K58" i="2"/>
  <c r="Q121" i="1" s="1"/>
  <c r="F80" i="2"/>
  <c r="K80" i="2" s="1"/>
  <c r="T121" i="1" s="1"/>
  <c r="T142" i="1" s="1"/>
  <c r="T156" i="1" s="1"/>
  <c r="F85" i="2"/>
  <c r="K85" i="2" s="1"/>
  <c r="W36" i="2"/>
  <c r="R36" i="2"/>
  <c r="M36" i="2"/>
  <c r="K54" i="2"/>
  <c r="Q117" i="1" s="1"/>
  <c r="Q138" i="1" s="1"/>
  <c r="Q152" i="1" s="1"/>
  <c r="Q166" i="1" s="1"/>
  <c r="F76" i="2"/>
  <c r="K76" i="2" s="1"/>
  <c r="T117" i="1" s="1"/>
  <c r="T138" i="1" s="1"/>
  <c r="T152" i="1" s="1"/>
  <c r="T166" i="1" s="1"/>
  <c r="M63" i="2" l="1"/>
  <c r="Q126" i="1"/>
  <c r="M85" i="2"/>
  <c r="T126" i="1"/>
  <c r="M64" i="2"/>
  <c r="Q127" i="1"/>
  <c r="M84" i="2"/>
  <c r="T125" i="1"/>
  <c r="M83" i="2"/>
  <c r="T124" i="1"/>
  <c r="M87" i="2"/>
  <c r="T128" i="1"/>
  <c r="S117" i="1"/>
  <c r="S138" i="1"/>
  <c r="L135" i="1"/>
  <c r="M117" i="1"/>
  <c r="V115" i="1"/>
  <c r="V114" i="1"/>
  <c r="Q142" i="1"/>
  <c r="Q156" i="1" s="1"/>
  <c r="S121" i="1"/>
  <c r="M86" i="2"/>
  <c r="T127" i="1"/>
  <c r="M62" i="2"/>
  <c r="Q125" i="1"/>
  <c r="M61" i="2"/>
  <c r="Q124" i="1"/>
  <c r="M60" i="2"/>
  <c r="Q123" i="1"/>
  <c r="R51" i="2"/>
  <c r="Q114" i="1"/>
  <c r="W59" i="2"/>
  <c r="Q122" i="1"/>
  <c r="S139" i="1"/>
  <c r="S152" i="1"/>
  <c r="N123" i="1"/>
  <c r="R38" i="2"/>
  <c r="W38" i="2"/>
  <c r="N126" i="1"/>
  <c r="P126" i="1" s="1"/>
  <c r="M41" i="2"/>
  <c r="V123" i="1"/>
  <c r="V122" i="1"/>
  <c r="R137" i="1"/>
  <c r="O163" i="1"/>
  <c r="P163" i="1" s="1"/>
  <c r="P154" i="1"/>
  <c r="D141" i="1"/>
  <c r="C164" i="1"/>
  <c r="K49" i="1"/>
  <c r="U137" i="1"/>
  <c r="U136" i="1"/>
  <c r="O142" i="1"/>
  <c r="P127" i="1"/>
  <c r="D154" i="1"/>
  <c r="B68" i="1"/>
  <c r="U139" i="1"/>
  <c r="V121" i="1"/>
  <c r="K52" i="1"/>
  <c r="D144" i="1"/>
  <c r="R141" i="1"/>
  <c r="S125" i="1"/>
  <c r="B63" i="1"/>
  <c r="D149" i="1"/>
  <c r="U144" i="1"/>
  <c r="V128" i="1"/>
  <c r="O137" i="1"/>
  <c r="P119" i="1"/>
  <c r="O164" i="1"/>
  <c r="P164" i="1" s="1"/>
  <c r="P155" i="1"/>
  <c r="R136" i="1"/>
  <c r="R142" i="1"/>
  <c r="S126" i="1"/>
  <c r="U140" i="1"/>
  <c r="V124" i="1"/>
  <c r="B69" i="1"/>
  <c r="D155" i="1"/>
  <c r="U138" i="1"/>
  <c r="B70" i="1"/>
  <c r="D156" i="1"/>
  <c r="O166" i="1"/>
  <c r="P166" i="1" s="1"/>
  <c r="P157" i="1"/>
  <c r="U135" i="1"/>
  <c r="V117" i="1"/>
  <c r="U143" i="1"/>
  <c r="V127" i="1"/>
  <c r="R144" i="1"/>
  <c r="D152" i="1"/>
  <c r="B66" i="1"/>
  <c r="K44" i="1"/>
  <c r="D136" i="1"/>
  <c r="D135" i="1"/>
  <c r="K43" i="1"/>
  <c r="R140" i="1"/>
  <c r="S124" i="1"/>
  <c r="U141" i="1"/>
  <c r="V125" i="1"/>
  <c r="K47" i="1"/>
  <c r="D139" i="1"/>
  <c r="C165" i="1"/>
  <c r="K50" i="1"/>
  <c r="D142" i="1"/>
  <c r="D151" i="1"/>
  <c r="B65" i="1"/>
  <c r="K46" i="1"/>
  <c r="D138" i="1"/>
  <c r="B64" i="1"/>
  <c r="D150" i="1"/>
  <c r="D157" i="1"/>
  <c r="B71" i="1"/>
  <c r="U142" i="1"/>
  <c r="V126" i="1"/>
  <c r="D153" i="1"/>
  <c r="B67" i="1"/>
  <c r="D140" i="1"/>
  <c r="C163" i="1"/>
  <c r="K48" i="1"/>
  <c r="K45" i="1"/>
  <c r="D137" i="1"/>
  <c r="D158" i="1"/>
  <c r="B72" i="1"/>
  <c r="C166" i="1"/>
  <c r="K51" i="1"/>
  <c r="D143" i="1"/>
  <c r="R143" i="1"/>
  <c r="S127" i="1"/>
  <c r="R135" i="1"/>
  <c r="S118" i="1"/>
  <c r="W31" i="2"/>
  <c r="K66" i="2"/>
  <c r="F88" i="2"/>
  <c r="K88" i="2" s="1"/>
  <c r="M73" i="2"/>
  <c r="W73" i="2"/>
  <c r="R73" i="2"/>
  <c r="M81" i="2"/>
  <c r="R81" i="2"/>
  <c r="W81" i="2"/>
  <c r="R52" i="2"/>
  <c r="M52" i="2"/>
  <c r="K67" i="2"/>
  <c r="F89" i="2"/>
  <c r="K89" i="2" s="1"/>
  <c r="M82" i="2"/>
  <c r="W82" i="2"/>
  <c r="R82" i="2"/>
  <c r="R74" i="2"/>
  <c r="W74" i="2"/>
  <c r="M74" i="2"/>
  <c r="K53" i="2"/>
  <c r="F75" i="2"/>
  <c r="K75" i="2" s="1"/>
  <c r="T116" i="1" s="1"/>
  <c r="W60" i="2"/>
  <c r="R31" i="2"/>
  <c r="M53" i="2"/>
  <c r="F77" i="2"/>
  <c r="K77" i="2" s="1"/>
  <c r="K65" i="2"/>
  <c r="W76" i="2"/>
  <c r="R76" i="2"/>
  <c r="M76" i="2"/>
  <c r="W55" i="2"/>
  <c r="R55" i="2"/>
  <c r="M55" i="2"/>
  <c r="M34" i="2"/>
  <c r="W34" i="2"/>
  <c r="R34" i="2"/>
  <c r="R77" i="2"/>
  <c r="F78" i="2"/>
  <c r="K78" i="2" s="1"/>
  <c r="T119" i="1" s="1"/>
  <c r="T140" i="1" s="1"/>
  <c r="T154" i="1" s="1"/>
  <c r="K56" i="2"/>
  <c r="Q119" i="1" s="1"/>
  <c r="Q140" i="1" s="1"/>
  <c r="Q154" i="1" s="1"/>
  <c r="W35" i="2"/>
  <c r="M35" i="2"/>
  <c r="R35" i="2"/>
  <c r="M58" i="2"/>
  <c r="W58" i="2"/>
  <c r="R58" i="2"/>
  <c r="K57" i="2"/>
  <c r="Q120" i="1" s="1"/>
  <c r="Q141" i="1" s="1"/>
  <c r="Q155" i="1" s="1"/>
  <c r="F79" i="2"/>
  <c r="K79" i="2" s="1"/>
  <c r="T120" i="1" s="1"/>
  <c r="T141" i="1" s="1"/>
  <c r="T155" i="1" s="1"/>
  <c r="M54" i="2"/>
  <c r="W54" i="2"/>
  <c r="R54" i="2"/>
  <c r="W80" i="2"/>
  <c r="R80" i="2"/>
  <c r="M80" i="2"/>
  <c r="M65" i="2" l="1"/>
  <c r="Q128" i="1"/>
  <c r="S128" i="1" s="1"/>
  <c r="M67" i="2"/>
  <c r="Q130" i="1"/>
  <c r="S130" i="1" s="1"/>
  <c r="S120" i="1"/>
  <c r="N144" i="1"/>
  <c r="P123" i="1"/>
  <c r="L149" i="1"/>
  <c r="M149" i="1" s="1"/>
  <c r="M135" i="1"/>
  <c r="W53" i="2"/>
  <c r="Q116" i="1"/>
  <c r="M66" i="2"/>
  <c r="Q129" i="1"/>
  <c r="S129" i="1" s="1"/>
  <c r="W77" i="2"/>
  <c r="T118" i="1"/>
  <c r="T137" i="1"/>
  <c r="T151" i="1" s="1"/>
  <c r="T165" i="1" s="1"/>
  <c r="V116" i="1"/>
  <c r="M89" i="2"/>
  <c r="T130" i="1"/>
  <c r="V130" i="1" s="1"/>
  <c r="M88" i="2"/>
  <c r="T129" i="1"/>
  <c r="V129" i="1" s="1"/>
  <c r="V120" i="1"/>
  <c r="S119" i="1"/>
  <c r="V119" i="1"/>
  <c r="Q143" i="1"/>
  <c r="Q157" i="1" s="1"/>
  <c r="S122" i="1"/>
  <c r="Q135" i="1"/>
  <c r="Q149" i="1" s="1"/>
  <c r="Q163" i="1" s="1"/>
  <c r="S114" i="1"/>
  <c r="Q144" i="1"/>
  <c r="Q158" i="1" s="1"/>
  <c r="S123" i="1"/>
  <c r="K63" i="1"/>
  <c r="D163" i="1"/>
  <c r="D165" i="1"/>
  <c r="K65" i="1"/>
  <c r="U155" i="1"/>
  <c r="V141" i="1"/>
  <c r="V143" i="1"/>
  <c r="U157" i="1"/>
  <c r="V138" i="1"/>
  <c r="U152" i="1"/>
  <c r="V152" i="1" s="1"/>
  <c r="V140" i="1"/>
  <c r="U154" i="1"/>
  <c r="R150" i="1"/>
  <c r="S150" i="1" s="1"/>
  <c r="S136" i="1"/>
  <c r="P137" i="1"/>
  <c r="O151" i="1"/>
  <c r="P151" i="1" s="1"/>
  <c r="U150" i="1"/>
  <c r="V150" i="1" s="1"/>
  <c r="V136" i="1"/>
  <c r="D164" i="1"/>
  <c r="K64" i="1"/>
  <c r="R157" i="1"/>
  <c r="D166" i="1"/>
  <c r="K66" i="1"/>
  <c r="R154" i="1"/>
  <c r="S140" i="1"/>
  <c r="R158" i="1"/>
  <c r="S158" i="1" s="1"/>
  <c r="V135" i="1"/>
  <c r="U149" i="1"/>
  <c r="V149" i="1" s="1"/>
  <c r="S142" i="1"/>
  <c r="R156" i="1"/>
  <c r="U158" i="1"/>
  <c r="V158" i="1" s="1"/>
  <c r="V144" i="1"/>
  <c r="R155" i="1"/>
  <c r="S141" i="1"/>
  <c r="U153" i="1"/>
  <c r="P142" i="1"/>
  <c r="O156" i="1"/>
  <c r="V137" i="1"/>
  <c r="U151" i="1"/>
  <c r="V151" i="1" s="1"/>
  <c r="S135" i="1"/>
  <c r="R149" i="1"/>
  <c r="S149" i="1" s="1"/>
  <c r="V142" i="1"/>
  <c r="U156" i="1"/>
  <c r="R151" i="1"/>
  <c r="M75" i="2"/>
  <c r="W75" i="2"/>
  <c r="R75" i="2"/>
  <c r="R53" i="2"/>
  <c r="M77" i="2"/>
  <c r="W79" i="2"/>
  <c r="R79" i="2"/>
  <c r="M79" i="2"/>
  <c r="W56" i="2"/>
  <c r="R56" i="2"/>
  <c r="M56" i="2"/>
  <c r="M57" i="2"/>
  <c r="W57" i="2"/>
  <c r="R57" i="2"/>
  <c r="M78" i="2"/>
  <c r="W78" i="2"/>
  <c r="R78" i="2"/>
  <c r="S144" i="1" l="1"/>
  <c r="S143" i="1"/>
  <c r="N158" i="1"/>
  <c r="P158" i="1" s="1"/>
  <c r="P144" i="1"/>
  <c r="T139" i="1"/>
  <c r="V118" i="1"/>
  <c r="Q137" i="1"/>
  <c r="S116" i="1"/>
  <c r="U165" i="1"/>
  <c r="V165" i="1" s="1"/>
  <c r="V156" i="1"/>
  <c r="S155" i="1"/>
  <c r="R164" i="1"/>
  <c r="S164" i="1" s="1"/>
  <c r="O165" i="1"/>
  <c r="P165" i="1" s="1"/>
  <c r="P156" i="1"/>
  <c r="R165" i="1"/>
  <c r="S156" i="1"/>
  <c r="U163" i="1"/>
  <c r="V163" i="1" s="1"/>
  <c r="V154" i="1"/>
  <c r="U166" i="1"/>
  <c r="V166" i="1" s="1"/>
  <c r="V157" i="1"/>
  <c r="R163" i="1"/>
  <c r="S163" i="1" s="1"/>
  <c r="S154" i="1"/>
  <c r="R166" i="1"/>
  <c r="S166" i="1" s="1"/>
  <c r="S157" i="1"/>
  <c r="U164" i="1"/>
  <c r="V164" i="1" s="1"/>
  <c r="V155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14" i="1"/>
  <c r="Q151" i="1" l="1"/>
  <c r="S137" i="1"/>
  <c r="T153" i="1"/>
  <c r="V153" i="1" s="1"/>
  <c r="V139" i="1"/>
  <c r="Q6" i="1"/>
  <c r="M6" i="1"/>
  <c r="K6" i="1"/>
  <c r="I6" i="1"/>
  <c r="V77" i="1"/>
  <c r="V78" i="1" s="1"/>
  <c r="U77" i="1"/>
  <c r="U78" i="1" s="1"/>
  <c r="U69" i="1"/>
  <c r="U70" i="1" s="1"/>
  <c r="T77" i="1"/>
  <c r="T78" i="1" s="1"/>
  <c r="S77" i="1"/>
  <c r="S78" i="1" s="1"/>
  <c r="C6" i="1"/>
  <c r="V69" i="1"/>
  <c r="V70" i="1" s="1"/>
  <c r="T69" i="1"/>
  <c r="S69" i="1"/>
  <c r="Q165" i="1" l="1"/>
  <c r="S165" i="1" s="1"/>
  <c r="S151" i="1"/>
  <c r="T70" i="1"/>
  <c r="H85" i="1"/>
  <c r="H88" i="1" s="1"/>
  <c r="U8" i="1" s="1"/>
  <c r="I85" i="1"/>
  <c r="I88" i="1" s="1"/>
  <c r="U10" i="1" s="1"/>
  <c r="W10" i="1" s="1"/>
  <c r="G85" i="1"/>
  <c r="U6" i="1" s="1"/>
  <c r="S70" i="1"/>
  <c r="T72" i="1" s="1"/>
  <c r="E6" i="1" s="1"/>
  <c r="T80" i="1"/>
  <c r="E8" i="1" s="1"/>
  <c r="K20" i="1" l="1"/>
  <c r="Q20" i="1" s="1"/>
  <c r="G88" i="1"/>
  <c r="G90" i="1" s="1"/>
  <c r="U12" i="1"/>
  <c r="Q28" i="1" s="1"/>
  <c r="V6" i="1"/>
  <c r="W6" i="1" l="1"/>
  <c r="V8" i="1"/>
  <c r="V12" i="1" s="1"/>
  <c r="N28" i="1" s="1"/>
  <c r="S20" i="1" s="1"/>
  <c r="W8" i="1" l="1"/>
  <c r="W12" i="1" s="1"/>
  <c r="T28" i="1" s="1"/>
</calcChain>
</file>

<file path=xl/sharedStrings.xml><?xml version="1.0" encoding="utf-8"?>
<sst xmlns="http://schemas.openxmlformats.org/spreadsheetml/2006/main" count="897" uniqueCount="250">
  <si>
    <t>Commande terrarium Terra-reptile'</t>
  </si>
  <si>
    <t>40/50/50</t>
  </si>
  <si>
    <t>60/50/50</t>
  </si>
  <si>
    <t>80/50/50</t>
  </si>
  <si>
    <t>100/50/50</t>
  </si>
  <si>
    <t>120/50/50</t>
  </si>
  <si>
    <t>140/50/50</t>
  </si>
  <si>
    <t>160/50/50</t>
  </si>
  <si>
    <t>180/50/50</t>
  </si>
  <si>
    <t>200/50/50</t>
  </si>
  <si>
    <t>220/50/50</t>
  </si>
  <si>
    <t>Prix</t>
  </si>
  <si>
    <t>Classique</t>
  </si>
  <si>
    <t>Taille</t>
  </si>
  <si>
    <t>Rustique</t>
  </si>
  <si>
    <t>Arboricole</t>
  </si>
  <si>
    <t>Meuble TV</t>
  </si>
  <si>
    <t>100/75/50</t>
  </si>
  <si>
    <t>120/75/50</t>
  </si>
  <si>
    <t>140/75/50</t>
  </si>
  <si>
    <t>160/75/50</t>
  </si>
  <si>
    <t>180/75/50</t>
  </si>
  <si>
    <t>90/70/50</t>
  </si>
  <si>
    <t>110/70/50</t>
  </si>
  <si>
    <t>130/70/50</t>
  </si>
  <si>
    <t>150/70/50</t>
  </si>
  <si>
    <t>Type</t>
  </si>
  <si>
    <t>Nombres</t>
  </si>
  <si>
    <t>Décor</t>
  </si>
  <si>
    <t>zen</t>
  </si>
  <si>
    <t>roche</t>
  </si>
  <si>
    <t>rocheux</t>
  </si>
  <si>
    <t>complet zen</t>
  </si>
  <si>
    <t>complet rocheux</t>
  </si>
  <si>
    <t>complet roche</t>
  </si>
  <si>
    <t>Vide</t>
  </si>
  <si>
    <t>déco zen</t>
  </si>
  <si>
    <t>deco roche</t>
  </si>
  <si>
    <t>deco rocheux</t>
  </si>
  <si>
    <t>compl. zen</t>
  </si>
  <si>
    <t>compl. roche</t>
  </si>
  <si>
    <t>Suppl. Prix</t>
  </si>
  <si>
    <t>style de terrariums choix :</t>
  </si>
  <si>
    <t>comp. rocheux</t>
  </si>
  <si>
    <t>50/100/50</t>
  </si>
  <si>
    <t>50/120/50</t>
  </si>
  <si>
    <t>50/140/50</t>
  </si>
  <si>
    <t>50/160/50</t>
  </si>
  <si>
    <t>50/180/50</t>
  </si>
  <si>
    <t>75/100/50</t>
  </si>
  <si>
    <t>75/120/50</t>
  </si>
  <si>
    <t>75/140/50</t>
  </si>
  <si>
    <t>75/160/50</t>
  </si>
  <si>
    <t>75/180/50</t>
  </si>
  <si>
    <t>pour terra classique :</t>
  </si>
  <si>
    <t>Cl.Rocheux</t>
  </si>
  <si>
    <t>Cl.Roche</t>
  </si>
  <si>
    <t>Cl.Com.zen</t>
  </si>
  <si>
    <t>Cl.Com.Roche</t>
  </si>
  <si>
    <t>Cl.Com.Rocheux</t>
  </si>
  <si>
    <t>Ru.Zen</t>
  </si>
  <si>
    <t>Cl.Zen</t>
  </si>
  <si>
    <t>Ru.Roche</t>
  </si>
  <si>
    <t>Ru.Rocheux</t>
  </si>
  <si>
    <t>Ru.Com.zen</t>
  </si>
  <si>
    <t>Ru.Com.Roche</t>
  </si>
  <si>
    <t>Ru.Com.Rocheux</t>
  </si>
  <si>
    <t>Ar.Zen</t>
  </si>
  <si>
    <t>Ar.Roche</t>
  </si>
  <si>
    <t>Ar.Rocheux</t>
  </si>
  <si>
    <t>Ar.Com.Zen</t>
  </si>
  <si>
    <t>Ar.Com.Roche</t>
  </si>
  <si>
    <t>Ar.Com.Rocheux</t>
  </si>
  <si>
    <t>TV.Zen</t>
  </si>
  <si>
    <t>TV.Roche</t>
  </si>
  <si>
    <t>TV.Rocheux</t>
  </si>
  <si>
    <t>TV.Com.Zen</t>
  </si>
  <si>
    <t>TV.Com.Roche</t>
  </si>
  <si>
    <t>TV.Com.Rocheux</t>
  </si>
  <si>
    <t>TV</t>
  </si>
  <si>
    <t>Total :</t>
  </si>
  <si>
    <t>Commande de terrarium</t>
  </si>
  <si>
    <t>Code et calcul des prix déco 1er commande</t>
  </si>
  <si>
    <t>Code et calcul des prix déco 2eme commande</t>
  </si>
  <si>
    <t>Commande des accessoires</t>
  </si>
  <si>
    <t>1er</t>
  </si>
  <si>
    <t>2e</t>
  </si>
  <si>
    <t>3e</t>
  </si>
  <si>
    <t>4e</t>
  </si>
  <si>
    <t>5e</t>
  </si>
  <si>
    <t>Accessoires</t>
  </si>
  <si>
    <t>Pied en bois (4x)</t>
  </si>
  <si>
    <t>Poignées (2x)</t>
  </si>
  <si>
    <t>Pied roulettes (4x)</t>
  </si>
  <si>
    <t>Branche bois</t>
  </si>
  <si>
    <t>Branche vigne</t>
  </si>
  <si>
    <t>1 socket câblé</t>
  </si>
  <si>
    <t>2 socket câblès</t>
  </si>
  <si>
    <t>1 socket céra câblè</t>
  </si>
  <si>
    <t>Lampe blanche UV</t>
  </si>
  <si>
    <t>Lampe UV eco</t>
  </si>
  <si>
    <t>Néon UV 90cm</t>
  </si>
  <si>
    <t>Néon UV 105cm</t>
  </si>
  <si>
    <t>Néon UV 120cm</t>
  </si>
  <si>
    <t xml:space="preserve">Ballast </t>
  </si>
  <si>
    <t>Lampe céramique</t>
  </si>
  <si>
    <t xml:space="preserve">SOUS TOTAL </t>
  </si>
  <si>
    <t>P.A</t>
  </si>
  <si>
    <t>P.V</t>
  </si>
  <si>
    <t>P.R</t>
  </si>
  <si>
    <t>classique</t>
  </si>
  <si>
    <t>Calcul des prix des terrariums "Classique"</t>
  </si>
  <si>
    <t>____________________________________________________________Terrarium vide____________________________________________________________</t>
  </si>
  <si>
    <t>Mesures</t>
  </si>
  <si>
    <t>Calcul Montant</t>
  </si>
  <si>
    <t>Batterie double</t>
  </si>
  <si>
    <t>A déduire =</t>
  </si>
  <si>
    <t>Batterie triples</t>
  </si>
  <si>
    <t>Longueur</t>
  </si>
  <si>
    <t>Hauteur</t>
  </si>
  <si>
    <t>largeur</t>
  </si>
  <si>
    <t>planches</t>
  </si>
  <si>
    <t>Vitres</t>
  </si>
  <si>
    <t>Vises</t>
  </si>
  <si>
    <t>Glissières</t>
  </si>
  <si>
    <t xml:space="preserve">Prix d'achat </t>
  </si>
  <si>
    <t>Prix de vente</t>
  </si>
  <si>
    <t>Bénéfices</t>
  </si>
  <si>
    <t>Prix bassique</t>
  </si>
  <si>
    <t>A déduire</t>
  </si>
  <si>
    <t>/</t>
  </si>
  <si>
    <t>Terra vide</t>
  </si>
  <si>
    <t>____________________________________________________________Terrarium complet fond style roche____________________________________________________________</t>
  </si>
  <si>
    <t>____________________________________________________________Terrarium complet fond effet rocheux____________________________________________________________</t>
  </si>
  <si>
    <t>200/75/50</t>
  </si>
  <si>
    <t>220/75/50</t>
  </si>
  <si>
    <t>____________________________________________________________Terrarium complet décor style zen____________________________________________________________</t>
  </si>
  <si>
    <t>Matériaux prix d'achat</t>
  </si>
  <si>
    <t>com.zen</t>
  </si>
  <si>
    <t>com.roche</t>
  </si>
  <si>
    <t>com.rocheux</t>
  </si>
  <si>
    <t>terra vide</t>
  </si>
  <si>
    <t>décor</t>
  </si>
  <si>
    <t>accessoires</t>
  </si>
  <si>
    <t>total :</t>
  </si>
  <si>
    <t>Articles</t>
  </si>
  <si>
    <t>Lampe ch 150w</t>
  </si>
  <si>
    <t>Lampe ch 75w</t>
  </si>
  <si>
    <t>Total de la commande</t>
  </si>
  <si>
    <t>Livraison Forfait</t>
  </si>
  <si>
    <t>Supplément Démonté</t>
  </si>
  <si>
    <t>Livraison</t>
  </si>
  <si>
    <t>Km complet</t>
  </si>
  <si>
    <t>Coût par km</t>
  </si>
  <si>
    <t>Coût réel</t>
  </si>
  <si>
    <t>Nombre de terra</t>
  </si>
  <si>
    <t>Démonter ?</t>
  </si>
  <si>
    <t>o</t>
  </si>
  <si>
    <t>Autres</t>
  </si>
  <si>
    <t>Km</t>
  </si>
  <si>
    <t>Total livraison :</t>
  </si>
  <si>
    <t>Coordonnées clients</t>
  </si>
  <si>
    <t>Nom</t>
  </si>
  <si>
    <t>Prénom</t>
  </si>
  <si>
    <t>Rue, N°-</t>
  </si>
  <si>
    <t>C.P</t>
  </si>
  <si>
    <t>Tèl</t>
  </si>
  <si>
    <t>Date</t>
  </si>
  <si>
    <t>Longueur :</t>
  </si>
  <si>
    <t>Lignes :</t>
  </si>
  <si>
    <t>Planches osb :</t>
  </si>
  <si>
    <t xml:space="preserve">Fond </t>
  </si>
  <si>
    <t>1 x</t>
  </si>
  <si>
    <t>Côtés</t>
  </si>
  <si>
    <t>2 x</t>
  </si>
  <si>
    <t>Dessusous</t>
  </si>
  <si>
    <t>Lignes</t>
  </si>
  <si>
    <t>Vitres :</t>
  </si>
  <si>
    <t>Haut libre</t>
  </si>
  <si>
    <t xml:space="preserve">Mesures </t>
  </si>
  <si>
    <t xml:space="preserve"> - 1cm par apport à la hauteur d'origine</t>
  </si>
  <si>
    <t>Prix des vitres :</t>
  </si>
  <si>
    <t>Calcul Taille/Planche terrarium</t>
  </si>
  <si>
    <t xml:space="preserve"> + / -</t>
  </si>
  <si>
    <t>Rue, n°</t>
  </si>
  <si>
    <t>Tél</t>
  </si>
  <si>
    <t>Prix d'achat</t>
  </si>
  <si>
    <t>Prix de revient</t>
  </si>
  <si>
    <t>Prix achat - vente - revient "terrarium classique"</t>
  </si>
  <si>
    <t>Prix achat - vente - revient "terrarium rustique"</t>
  </si>
  <si>
    <t>Terrarium vide</t>
  </si>
  <si>
    <t>Prix achat - vente - revient "terrarium arboricole"</t>
  </si>
  <si>
    <t>Prix achat - vente - revient "terrarium meuble tv"</t>
  </si>
  <si>
    <t>N° Client</t>
  </si>
  <si>
    <t>P.A 1er</t>
  </si>
  <si>
    <t>P.A 2eme</t>
  </si>
  <si>
    <t>P.A 3eme</t>
  </si>
  <si>
    <t>n</t>
  </si>
  <si>
    <t>Hauteur :</t>
  </si>
  <si>
    <t>Profondeur :</t>
  </si>
  <si>
    <t xml:space="preserve"> ----------------------------           ---------------------------- Registre Client et commande  ----------------------------           ---------------------------- </t>
  </si>
  <si>
    <t>Acompte =</t>
  </si>
  <si>
    <t>Livraison =</t>
  </si>
  <si>
    <t>Total acompte =</t>
  </si>
  <si>
    <t>Acompte</t>
  </si>
  <si>
    <t>Cloturer O/N</t>
  </si>
  <si>
    <t>Base de données (base tampon du fichier client)</t>
  </si>
  <si>
    <t>type terra1</t>
  </si>
  <si>
    <t>taille</t>
  </si>
  <si>
    <t>prix</t>
  </si>
  <si>
    <t>déco</t>
  </si>
  <si>
    <t>supp déco</t>
  </si>
  <si>
    <t>nombre</t>
  </si>
  <si>
    <t>acces1</t>
  </si>
  <si>
    <t>prix1</t>
  </si>
  <si>
    <t>access2</t>
  </si>
  <si>
    <t>prix2</t>
  </si>
  <si>
    <t>access3</t>
  </si>
  <si>
    <t>prix3</t>
  </si>
  <si>
    <t>access4</t>
  </si>
  <si>
    <t>prix4</t>
  </si>
  <si>
    <t>access5</t>
  </si>
  <si>
    <t>prix5</t>
  </si>
  <si>
    <t>autres</t>
  </si>
  <si>
    <t>type terra2</t>
  </si>
  <si>
    <t>type terra3</t>
  </si>
  <si>
    <t>démonté ?</t>
  </si>
  <si>
    <t>Total Livra</t>
  </si>
  <si>
    <t>Restant</t>
  </si>
  <si>
    <t>Payé ?</t>
  </si>
  <si>
    <t>N°</t>
  </si>
  <si>
    <t>Information sur la commande du client</t>
  </si>
  <si>
    <t>N° client</t>
  </si>
  <si>
    <t>Cloturé O/N</t>
  </si>
  <si>
    <t>Terrarium1</t>
  </si>
  <si>
    <t>Terrarium2</t>
  </si>
  <si>
    <t>Terrarium3</t>
  </si>
  <si>
    <t xml:space="preserve">Ici le même client peut par exemple me commander 3 style de commande différente sur le même compte </t>
  </si>
  <si>
    <t>Si, le client désire avoir 2 même commande à l'identique le même terrarium alors en céllule K -&gt; nombre in affichera 2 et la céllule D10 et D12 restera vide… logique</t>
  </si>
  <si>
    <t>1er commande client</t>
  </si>
  <si>
    <t>ceci es rare, mais serais il possible que si le même client revienne commander, que sa nouvelle commande soit également copier/coller ici en dessous de la précédente commande ? Afin de vraiment savoir tout ce que le client à commander?</t>
  </si>
  <si>
    <t>Solde =</t>
  </si>
  <si>
    <t>Solde payé ?</t>
  </si>
  <si>
    <t>Oui</t>
  </si>
  <si>
    <t>Royal</t>
  </si>
  <si>
    <t>Ségo</t>
  </si>
  <si>
    <t>Tartampion</t>
  </si>
  <si>
    <t>Jules</t>
  </si>
  <si>
    <t>Ixe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</si>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</sst>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164" formatCode="&quot;€&quot;\ #,##0.00"/>
    <numFmt numFmtId="165" formatCode="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8"/>
      <color rgb="FF9C65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6100"/>
      <name val="Calibri"/>
      <family val="2"/>
      <scheme val="minor"/>
    </font>
    <font>
      <b/>
      <sz val="18"/>
      <color rgb="FF9C0006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rgb="FF9C6500"/>
      <name val="Calibri"/>
      <family val="2"/>
      <scheme val="minor"/>
    </font>
    <font>
      <b/>
      <sz val="22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22"/>
      <color rgb="FFFF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0" fontId="2" fillId="2" borderId="9" applyNumberFormat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4" fillId="5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9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17" fillId="11" borderId="9" applyNumberFormat="0" applyAlignment="0" applyProtection="0"/>
    <xf numFmtId="0" fontId="4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4" fillId="15" borderId="0" applyNumberFormat="0" applyBorder="0" applyAlignment="0" applyProtection="0"/>
    <xf numFmtId="0" fontId="1" fillId="16" borderId="0" applyNumberFormat="0" applyBorder="0" applyAlignment="0" applyProtection="0"/>
    <xf numFmtId="0" fontId="4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" fillId="24" borderId="0" applyNumberFormat="0" applyBorder="0" applyAlignment="0" applyProtection="0"/>
    <xf numFmtId="0" fontId="1" fillId="26" borderId="0" applyNumberFormat="0" applyBorder="0" applyAlignment="0" applyProtection="0"/>
    <xf numFmtId="0" fontId="4" fillId="27" borderId="0" applyNumberFormat="0" applyBorder="0" applyAlignment="0" applyProtection="0"/>
    <xf numFmtId="0" fontId="1" fillId="28" borderId="0" applyNumberFormat="0" applyBorder="0" applyAlignment="0" applyProtection="0"/>
    <xf numFmtId="0" fontId="4" fillId="29" borderId="0" applyNumberFormat="0" applyBorder="0" applyAlignment="0" applyProtection="0"/>
    <xf numFmtId="0" fontId="1" fillId="30" borderId="0" applyNumberFormat="0" applyBorder="0" applyAlignment="0" applyProtection="0"/>
  </cellStyleXfs>
  <cellXfs count="524">
    <xf numFmtId="0" fontId="0" fillId="0" borderId="0" xfId="0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1" fillId="4" borderId="0" xfId="3" applyNumberFormat="1" applyBorder="1" applyAlignment="1">
      <alignment horizontal="center"/>
    </xf>
    <xf numFmtId="0" fontId="6" fillId="5" borderId="4" xfId="4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2" fillId="2" borderId="13" xfId="1" applyBorder="1" applyAlignment="1">
      <alignment horizontal="center"/>
    </xf>
    <xf numFmtId="0" fontId="11" fillId="5" borderId="0" xfId="4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Fill="1" applyBorder="1" applyAlignment="1">
      <alignment horizontal="center"/>
    </xf>
    <xf numFmtId="0" fontId="10" fillId="10" borderId="4" xfId="9" applyFont="1" applyBorder="1" applyAlignment="1">
      <alignment horizontal="center"/>
    </xf>
    <xf numFmtId="0" fontId="10" fillId="10" borderId="0" xfId="9" applyFont="1" applyBorder="1" applyAlignment="1">
      <alignment horizontal="center"/>
    </xf>
    <xf numFmtId="0" fontId="8" fillId="7" borderId="0" xfId="6" applyBorder="1" applyAlignment="1">
      <alignment horizontal="center"/>
    </xf>
    <xf numFmtId="164" fontId="13" fillId="7" borderId="0" xfId="6" applyNumberFormat="1" applyFont="1" applyBorder="1" applyAlignment="1">
      <alignment horizontal="center" vertical="center"/>
    </xf>
    <xf numFmtId="164" fontId="14" fillId="6" borderId="0" xfId="5" applyNumberFormat="1" applyFont="1" applyBorder="1" applyAlignment="1">
      <alignment horizontal="center" vertical="center"/>
    </xf>
    <xf numFmtId="0" fontId="0" fillId="25" borderId="0" xfId="0" applyFill="1"/>
    <xf numFmtId="0" fontId="3" fillId="14" borderId="10" xfId="13" applyFont="1" applyBorder="1" applyAlignment="1"/>
    <xf numFmtId="0" fontId="3" fillId="14" borderId="12" xfId="13" applyFont="1" applyBorder="1" applyAlignment="1">
      <alignment horizontal="center"/>
    </xf>
    <xf numFmtId="0" fontId="3" fillId="14" borderId="1" xfId="13" applyFont="1" applyBorder="1" applyAlignment="1">
      <alignment horizontal="center" vertical="center"/>
    </xf>
    <xf numFmtId="0" fontId="3" fillId="14" borderId="2" xfId="13" applyFont="1" applyBorder="1" applyAlignment="1">
      <alignment horizontal="center" vertical="center"/>
    </xf>
    <xf numFmtId="0" fontId="3" fillId="14" borderId="2" xfId="13" applyFont="1" applyBorder="1"/>
    <xf numFmtId="0" fontId="3" fillId="14" borderId="3" xfId="13" applyFont="1" applyBorder="1" applyAlignment="1">
      <alignment horizontal="center" vertical="center"/>
    </xf>
    <xf numFmtId="0" fontId="20" fillId="25" borderId="1" xfId="0" applyFont="1" applyFill="1" applyBorder="1"/>
    <xf numFmtId="0" fontId="20" fillId="25" borderId="2" xfId="0" applyFont="1" applyFill="1" applyBorder="1"/>
    <xf numFmtId="0" fontId="0" fillId="25" borderId="2" xfId="0" applyFill="1" applyBorder="1"/>
    <xf numFmtId="0" fontId="11" fillId="25" borderId="2" xfId="4" applyFont="1" applyFill="1" applyBorder="1"/>
    <xf numFmtId="0" fontId="11" fillId="25" borderId="3" xfId="4" applyFont="1" applyFill="1" applyBorder="1"/>
    <xf numFmtId="0" fontId="1" fillId="15" borderId="4" xfId="14" applyFont="1" applyBorder="1" applyAlignment="1">
      <alignment horizontal="left"/>
    </xf>
    <xf numFmtId="0" fontId="1" fillId="15" borderId="0" xfId="14" applyFont="1" applyBorder="1" applyAlignment="1">
      <alignment horizontal="left"/>
    </xf>
    <xf numFmtId="4" fontId="1" fillId="15" borderId="0" xfId="14" applyNumberFormat="1" applyFont="1" applyBorder="1" applyAlignment="1">
      <alignment horizontal="center"/>
    </xf>
    <xf numFmtId="4" fontId="1" fillId="15" borderId="0" xfId="14" applyNumberFormat="1" applyFont="1" applyBorder="1" applyAlignment="1">
      <alignment horizontal="center" vertical="center"/>
    </xf>
    <xf numFmtId="164" fontId="1" fillId="15" borderId="0" xfId="14" applyNumberFormat="1" applyFont="1" applyBorder="1" applyAlignment="1">
      <alignment horizontal="center" vertical="center"/>
    </xf>
    <xf numFmtId="4" fontId="21" fillId="11" borderId="14" xfId="10" applyNumberFormat="1" applyFont="1" applyBorder="1" applyAlignment="1">
      <alignment horizontal="center"/>
    </xf>
    <xf numFmtId="164" fontId="1" fillId="15" borderId="0" xfId="14" applyNumberFormat="1" applyFont="1" applyBorder="1" applyAlignment="1">
      <alignment horizontal="center"/>
    </xf>
    <xf numFmtId="4" fontId="21" fillId="11" borderId="9" xfId="10" applyNumberFormat="1" applyFont="1" applyBorder="1" applyAlignment="1">
      <alignment horizontal="center"/>
    </xf>
    <xf numFmtId="4" fontId="1" fillId="15" borderId="5" xfId="14" applyNumberFormat="1" applyFont="1" applyBorder="1" applyAlignment="1">
      <alignment horizontal="center"/>
    </xf>
    <xf numFmtId="4" fontId="21" fillId="11" borderId="15" xfId="10" applyNumberFormat="1" applyFont="1" applyBorder="1" applyAlignment="1">
      <alignment horizontal="center"/>
    </xf>
    <xf numFmtId="0" fontId="1" fillId="12" borderId="1" xfId="11" applyFont="1" applyBorder="1" applyAlignment="1">
      <alignment horizontal="left"/>
    </xf>
    <xf numFmtId="0" fontId="1" fillId="12" borderId="2" xfId="11" applyFont="1" applyBorder="1" applyAlignment="1">
      <alignment horizontal="left"/>
    </xf>
    <xf numFmtId="4" fontId="1" fillId="12" borderId="2" xfId="11" applyNumberFormat="1" applyFont="1" applyBorder="1" applyAlignment="1">
      <alignment horizontal="center"/>
    </xf>
    <xf numFmtId="4" fontId="1" fillId="12" borderId="2" xfId="11" applyNumberFormat="1" applyFont="1" applyBorder="1" applyAlignment="1">
      <alignment horizontal="center" vertical="center"/>
    </xf>
    <xf numFmtId="164" fontId="0" fillId="12" borderId="2" xfId="11" applyNumberFormat="1" applyFont="1" applyBorder="1" applyAlignment="1">
      <alignment horizontal="center" vertical="center"/>
    </xf>
    <xf numFmtId="4" fontId="21" fillId="11" borderId="16" xfId="10" applyNumberFormat="1" applyFont="1" applyBorder="1" applyAlignment="1">
      <alignment horizontal="center"/>
    </xf>
    <xf numFmtId="164" fontId="1" fillId="12" borderId="2" xfId="11" applyNumberFormat="1" applyFont="1" applyBorder="1" applyAlignment="1">
      <alignment horizontal="center" vertical="center"/>
    </xf>
    <xf numFmtId="0" fontId="1" fillId="12" borderId="2" xfId="11" applyFont="1" applyBorder="1" applyAlignment="1">
      <alignment horizontal="center"/>
    </xf>
    <xf numFmtId="164" fontId="1" fillId="12" borderId="2" xfId="11" applyNumberFormat="1" applyFont="1" applyBorder="1" applyAlignment="1">
      <alignment horizontal="center"/>
    </xf>
    <xf numFmtId="0" fontId="1" fillId="12" borderId="3" xfId="11" applyFont="1" applyBorder="1" applyAlignment="1">
      <alignment horizontal="center"/>
    </xf>
    <xf numFmtId="0" fontId="1" fillId="12" borderId="4" xfId="11" applyFont="1" applyBorder="1" applyAlignment="1">
      <alignment horizontal="left"/>
    </xf>
    <xf numFmtId="0" fontId="1" fillId="12" borderId="0" xfId="11" applyFont="1" applyBorder="1" applyAlignment="1">
      <alignment horizontal="left"/>
    </xf>
    <xf numFmtId="4" fontId="1" fillId="12" borderId="0" xfId="11" applyNumberFormat="1" applyFont="1" applyBorder="1" applyAlignment="1">
      <alignment horizontal="center"/>
    </xf>
    <xf numFmtId="4" fontId="1" fillId="12" borderId="0" xfId="11" applyNumberFormat="1" applyFont="1" applyBorder="1" applyAlignment="1">
      <alignment horizontal="center" vertical="center"/>
    </xf>
    <xf numFmtId="164" fontId="1" fillId="12" borderId="0" xfId="11" applyNumberFormat="1" applyFont="1" applyBorder="1" applyAlignment="1">
      <alignment horizontal="center" vertical="center"/>
    </xf>
    <xf numFmtId="0" fontId="1" fillId="12" borderId="0" xfId="11" applyFont="1" applyBorder="1" applyAlignment="1">
      <alignment horizontal="center"/>
    </xf>
    <xf numFmtId="164" fontId="1" fillId="12" borderId="0" xfId="11" applyNumberFormat="1" applyFont="1" applyBorder="1" applyAlignment="1">
      <alignment horizontal="center"/>
    </xf>
    <xf numFmtId="0" fontId="1" fillId="12" borderId="5" xfId="11" applyFont="1" applyBorder="1" applyAlignment="1">
      <alignment horizontal="center"/>
    </xf>
    <xf numFmtId="0" fontId="1" fillId="12" borderId="6" xfId="11" applyFont="1" applyBorder="1" applyAlignment="1">
      <alignment horizontal="left"/>
    </xf>
    <xf numFmtId="0" fontId="1" fillId="12" borderId="7" xfId="11" applyFont="1" applyBorder="1" applyAlignment="1">
      <alignment horizontal="left"/>
    </xf>
    <xf numFmtId="4" fontId="1" fillId="12" borderId="7" xfId="11" applyNumberFormat="1" applyFont="1" applyBorder="1" applyAlignment="1">
      <alignment horizontal="center"/>
    </xf>
    <xf numFmtId="4" fontId="1" fillId="12" borderId="7" xfId="11" applyNumberFormat="1" applyFont="1" applyBorder="1" applyAlignment="1">
      <alignment horizontal="center" vertical="center"/>
    </xf>
    <xf numFmtId="164" fontId="1" fillId="12" borderId="7" xfId="11" applyNumberFormat="1" applyFont="1" applyBorder="1" applyAlignment="1">
      <alignment horizontal="center" vertical="center"/>
    </xf>
    <xf numFmtId="4" fontId="21" fillId="11" borderId="17" xfId="10" applyNumberFormat="1" applyFont="1" applyBorder="1" applyAlignment="1">
      <alignment horizontal="center"/>
    </xf>
    <xf numFmtId="0" fontId="1" fillId="12" borderId="7" xfId="11" applyFont="1" applyBorder="1" applyAlignment="1">
      <alignment horizontal="center"/>
    </xf>
    <xf numFmtId="164" fontId="1" fillId="12" borderId="7" xfId="11" applyNumberFormat="1" applyFont="1" applyBorder="1" applyAlignment="1">
      <alignment horizontal="center"/>
    </xf>
    <xf numFmtId="0" fontId="1" fillId="12" borderId="8" xfId="11" applyFont="1" applyBorder="1" applyAlignment="1">
      <alignment horizontal="center"/>
    </xf>
    <xf numFmtId="0" fontId="20" fillId="25" borderId="4" xfId="0" applyFont="1" applyFill="1" applyBorder="1"/>
    <xf numFmtId="0" fontId="20" fillId="25" borderId="0" xfId="0" applyFont="1" applyFill="1" applyBorder="1"/>
    <xf numFmtId="0" fontId="0" fillId="25" borderId="0" xfId="0" applyFill="1" applyBorder="1"/>
    <xf numFmtId="0" fontId="11" fillId="25" borderId="0" xfId="4" applyFont="1" applyFill="1" applyBorder="1"/>
    <xf numFmtId="0" fontId="11" fillId="25" borderId="5" xfId="4" applyFont="1" applyFill="1" applyBorder="1"/>
    <xf numFmtId="0" fontId="1" fillId="10" borderId="1" xfId="9" applyFont="1" applyBorder="1" applyAlignment="1">
      <alignment horizontal="left"/>
    </xf>
    <xf numFmtId="0" fontId="1" fillId="10" borderId="2" xfId="9" applyFont="1" applyBorder="1" applyAlignment="1">
      <alignment horizontal="left"/>
    </xf>
    <xf numFmtId="4" fontId="1" fillId="10" borderId="2" xfId="9" applyNumberFormat="1" applyFont="1" applyBorder="1" applyAlignment="1">
      <alignment horizontal="center"/>
    </xf>
    <xf numFmtId="4" fontId="1" fillId="10" borderId="2" xfId="9" applyNumberFormat="1" applyFont="1" applyBorder="1" applyAlignment="1">
      <alignment horizontal="center" vertical="center"/>
    </xf>
    <xf numFmtId="164" fontId="1" fillId="10" borderId="2" xfId="9" applyNumberFormat="1" applyFont="1" applyBorder="1" applyAlignment="1">
      <alignment horizontal="center" vertical="center"/>
    </xf>
    <xf numFmtId="164" fontId="1" fillId="10" borderId="2" xfId="9" applyNumberFormat="1" applyFont="1" applyBorder="1" applyAlignment="1">
      <alignment horizontal="center"/>
    </xf>
    <xf numFmtId="4" fontId="1" fillId="10" borderId="3" xfId="9" applyNumberFormat="1" applyFont="1" applyBorder="1" applyAlignment="1">
      <alignment horizontal="center"/>
    </xf>
    <xf numFmtId="0" fontId="1" fillId="10" borderId="4" xfId="9" applyFont="1" applyBorder="1" applyAlignment="1">
      <alignment horizontal="left"/>
    </xf>
    <xf numFmtId="0" fontId="1" fillId="10" borderId="0" xfId="9" applyFont="1" applyBorder="1" applyAlignment="1">
      <alignment horizontal="left"/>
    </xf>
    <xf numFmtId="4" fontId="1" fillId="10" borderId="0" xfId="9" applyNumberFormat="1" applyFont="1" applyBorder="1" applyAlignment="1">
      <alignment horizontal="center"/>
    </xf>
    <xf numFmtId="4" fontId="1" fillId="10" borderId="0" xfId="9" applyNumberFormat="1" applyFont="1" applyBorder="1" applyAlignment="1">
      <alignment horizontal="center" vertical="center"/>
    </xf>
    <xf numFmtId="164" fontId="1" fillId="10" borderId="0" xfId="9" applyNumberFormat="1" applyFont="1" applyBorder="1" applyAlignment="1">
      <alignment horizontal="center" vertical="center"/>
    </xf>
    <xf numFmtId="164" fontId="1" fillId="10" borderId="0" xfId="9" applyNumberFormat="1" applyFont="1" applyBorder="1" applyAlignment="1">
      <alignment horizontal="center"/>
    </xf>
    <xf numFmtId="4" fontId="1" fillId="10" borderId="5" xfId="9" applyNumberFormat="1" applyFont="1" applyBorder="1" applyAlignment="1">
      <alignment horizontal="center"/>
    </xf>
    <xf numFmtId="0" fontId="1" fillId="10" borderId="6" xfId="9" applyFont="1" applyBorder="1" applyAlignment="1">
      <alignment horizontal="left"/>
    </xf>
    <xf numFmtId="0" fontId="1" fillId="10" borderId="7" xfId="9" applyFont="1" applyBorder="1" applyAlignment="1">
      <alignment horizontal="left"/>
    </xf>
    <xf numFmtId="4" fontId="1" fillId="10" borderId="7" xfId="9" applyNumberFormat="1" applyFont="1" applyBorder="1" applyAlignment="1">
      <alignment horizontal="center"/>
    </xf>
    <xf numFmtId="4" fontId="1" fillId="10" borderId="7" xfId="9" applyNumberFormat="1" applyFont="1" applyBorder="1" applyAlignment="1">
      <alignment horizontal="center" vertical="center"/>
    </xf>
    <xf numFmtId="164" fontId="1" fillId="10" borderId="7" xfId="9" applyNumberFormat="1" applyFont="1" applyBorder="1" applyAlignment="1">
      <alignment horizontal="center" vertical="center"/>
    </xf>
    <xf numFmtId="164" fontId="1" fillId="10" borderId="7" xfId="9" applyNumberFormat="1" applyFont="1" applyBorder="1" applyAlignment="1">
      <alignment horizontal="center"/>
    </xf>
    <xf numFmtId="4" fontId="1" fillId="10" borderId="8" xfId="9" applyNumberFormat="1" applyFont="1" applyBorder="1" applyAlignment="1">
      <alignment horizontal="center"/>
    </xf>
    <xf numFmtId="0" fontId="1" fillId="9" borderId="4" xfId="8" applyFont="1" applyBorder="1" applyAlignment="1">
      <alignment horizontal="left"/>
    </xf>
    <xf numFmtId="0" fontId="1" fillId="9" borderId="0" xfId="8" applyFont="1" applyBorder="1" applyAlignment="1">
      <alignment horizontal="left"/>
    </xf>
    <xf numFmtId="4" fontId="1" fillId="9" borderId="0" xfId="8" applyNumberFormat="1" applyFont="1" applyBorder="1" applyAlignment="1">
      <alignment horizontal="center"/>
    </xf>
    <xf numFmtId="4" fontId="1" fillId="9" borderId="0" xfId="8" applyNumberFormat="1" applyFont="1" applyBorder="1" applyAlignment="1">
      <alignment horizontal="center" vertical="center"/>
    </xf>
    <xf numFmtId="164" fontId="1" fillId="9" borderId="0" xfId="8" applyNumberFormat="1" applyFont="1" applyBorder="1" applyAlignment="1">
      <alignment horizontal="center" vertical="center"/>
    </xf>
    <xf numFmtId="0" fontId="1" fillId="9" borderId="0" xfId="8" applyFont="1" applyBorder="1" applyAlignment="1">
      <alignment horizontal="center"/>
    </xf>
    <xf numFmtId="164" fontId="1" fillId="9" borderId="0" xfId="8" applyNumberFormat="1" applyFont="1" applyBorder="1" applyAlignment="1">
      <alignment horizontal="center"/>
    </xf>
    <xf numFmtId="0" fontId="1" fillId="9" borderId="5" xfId="8" applyFont="1" applyBorder="1" applyAlignment="1">
      <alignment horizontal="center"/>
    </xf>
    <xf numFmtId="0" fontId="1" fillId="9" borderId="6" xfId="8" applyFont="1" applyBorder="1" applyAlignment="1">
      <alignment horizontal="left"/>
    </xf>
    <xf numFmtId="0" fontId="1" fillId="9" borderId="7" xfId="8" applyFont="1" applyBorder="1" applyAlignment="1">
      <alignment horizontal="left"/>
    </xf>
    <xf numFmtId="4" fontId="1" fillId="9" borderId="7" xfId="8" applyNumberFormat="1" applyFont="1" applyBorder="1" applyAlignment="1">
      <alignment horizontal="center"/>
    </xf>
    <xf numFmtId="4" fontId="1" fillId="9" borderId="7" xfId="8" applyNumberFormat="1" applyFont="1" applyBorder="1" applyAlignment="1">
      <alignment horizontal="center" vertical="center"/>
    </xf>
    <xf numFmtId="164" fontId="1" fillId="9" borderId="7" xfId="8" applyNumberFormat="1" applyFont="1" applyBorder="1" applyAlignment="1">
      <alignment horizontal="center" vertical="center"/>
    </xf>
    <xf numFmtId="0" fontId="1" fillId="9" borderId="7" xfId="8" applyFont="1" applyBorder="1" applyAlignment="1">
      <alignment horizontal="center"/>
    </xf>
    <xf numFmtId="164" fontId="1" fillId="9" borderId="7" xfId="8" applyNumberFormat="1" applyFont="1" applyBorder="1" applyAlignment="1">
      <alignment horizontal="center"/>
    </xf>
    <xf numFmtId="0" fontId="1" fillId="9" borderId="8" xfId="8" applyFont="1" applyBorder="1" applyAlignment="1">
      <alignment horizontal="center"/>
    </xf>
    <xf numFmtId="0" fontId="3" fillId="19" borderId="10" xfId="18" applyFont="1" applyBorder="1" applyAlignment="1"/>
    <xf numFmtId="0" fontId="3" fillId="19" borderId="12" xfId="18" applyFont="1" applyBorder="1" applyAlignment="1">
      <alignment horizontal="center"/>
    </xf>
    <xf numFmtId="0" fontId="3" fillId="19" borderId="10" xfId="18" applyFont="1" applyBorder="1" applyAlignment="1">
      <alignment horizontal="center" vertical="center"/>
    </xf>
    <xf numFmtId="0" fontId="3" fillId="19" borderId="11" xfId="18" applyFont="1" applyBorder="1" applyAlignment="1">
      <alignment horizontal="center" vertical="center"/>
    </xf>
    <xf numFmtId="0" fontId="3" fillId="19" borderId="11" xfId="18" applyFont="1" applyBorder="1"/>
    <xf numFmtId="0" fontId="3" fillId="19" borderId="12" xfId="18" applyFont="1" applyBorder="1" applyAlignment="1">
      <alignment horizontal="center" vertical="center"/>
    </xf>
    <xf numFmtId="0" fontId="1" fillId="20" borderId="1" xfId="19" applyFont="1" applyBorder="1" applyAlignment="1">
      <alignment horizontal="left"/>
    </xf>
    <xf numFmtId="0" fontId="1" fillId="20" borderId="2" xfId="19" applyFont="1" applyBorder="1" applyAlignment="1">
      <alignment horizontal="left"/>
    </xf>
    <xf numFmtId="4" fontId="1" fillId="20" borderId="2" xfId="19" applyNumberFormat="1" applyFont="1" applyBorder="1" applyAlignment="1">
      <alignment horizontal="center"/>
    </xf>
    <xf numFmtId="4" fontId="1" fillId="20" borderId="2" xfId="19" applyNumberFormat="1" applyFont="1" applyBorder="1" applyAlignment="1">
      <alignment horizontal="center" vertical="center"/>
    </xf>
    <xf numFmtId="164" fontId="1" fillId="20" borderId="2" xfId="19" applyNumberFormat="1" applyFont="1" applyBorder="1" applyAlignment="1">
      <alignment horizontal="center" vertical="center"/>
    </xf>
    <xf numFmtId="164" fontId="1" fillId="20" borderId="2" xfId="19" applyNumberFormat="1" applyFont="1" applyBorder="1" applyAlignment="1">
      <alignment horizontal="center"/>
    </xf>
    <xf numFmtId="4" fontId="1" fillId="20" borderId="3" xfId="19" applyNumberFormat="1" applyFont="1" applyBorder="1" applyAlignment="1">
      <alignment horizontal="center"/>
    </xf>
    <xf numFmtId="0" fontId="1" fillId="20" borderId="4" xfId="19" applyFont="1" applyBorder="1" applyAlignment="1">
      <alignment horizontal="left"/>
    </xf>
    <xf numFmtId="0" fontId="1" fillId="20" borderId="0" xfId="19" applyFont="1" applyBorder="1" applyAlignment="1">
      <alignment horizontal="left"/>
    </xf>
    <xf numFmtId="4" fontId="1" fillId="20" borderId="0" xfId="19" applyNumberFormat="1" applyFont="1" applyBorder="1" applyAlignment="1">
      <alignment horizontal="center"/>
    </xf>
    <xf numFmtId="4" fontId="1" fillId="20" borderId="0" xfId="19" applyNumberFormat="1" applyFont="1" applyBorder="1" applyAlignment="1">
      <alignment horizontal="center" vertical="center"/>
    </xf>
    <xf numFmtId="164" fontId="1" fillId="20" borderId="0" xfId="19" applyNumberFormat="1" applyFont="1" applyBorder="1" applyAlignment="1">
      <alignment horizontal="center" vertical="center"/>
    </xf>
    <xf numFmtId="164" fontId="1" fillId="20" borderId="0" xfId="19" applyNumberFormat="1" applyFont="1" applyBorder="1" applyAlignment="1">
      <alignment horizontal="center"/>
    </xf>
    <xf numFmtId="4" fontId="1" fillId="20" borderId="5" xfId="19" applyNumberFormat="1" applyFont="1" applyBorder="1" applyAlignment="1">
      <alignment horizontal="center"/>
    </xf>
    <xf numFmtId="0" fontId="1" fillId="20" borderId="6" xfId="19" applyFont="1" applyBorder="1" applyAlignment="1">
      <alignment horizontal="left"/>
    </xf>
    <xf numFmtId="0" fontId="1" fillId="20" borderId="7" xfId="19" applyFont="1" applyBorder="1" applyAlignment="1">
      <alignment horizontal="left"/>
    </xf>
    <xf numFmtId="4" fontId="1" fillId="20" borderId="7" xfId="19" applyNumberFormat="1" applyFont="1" applyBorder="1" applyAlignment="1">
      <alignment horizontal="center"/>
    </xf>
    <xf numFmtId="4" fontId="1" fillId="20" borderId="7" xfId="19" applyNumberFormat="1" applyFont="1" applyBorder="1" applyAlignment="1">
      <alignment horizontal="center" vertical="center"/>
    </xf>
    <xf numFmtId="164" fontId="1" fillId="20" borderId="7" xfId="19" applyNumberFormat="1" applyFont="1" applyBorder="1" applyAlignment="1">
      <alignment horizontal="center" vertical="center"/>
    </xf>
    <xf numFmtId="164" fontId="1" fillId="20" borderId="7" xfId="19" applyNumberFormat="1" applyFont="1" applyBorder="1" applyAlignment="1">
      <alignment horizontal="center"/>
    </xf>
    <xf numFmtId="4" fontId="1" fillId="20" borderId="8" xfId="19" applyNumberFormat="1" applyFont="1" applyBorder="1" applyAlignment="1">
      <alignment horizontal="center"/>
    </xf>
    <xf numFmtId="0" fontId="1" fillId="17" borderId="4" xfId="16" applyFont="1" applyBorder="1" applyAlignment="1">
      <alignment horizontal="left"/>
    </xf>
    <xf numFmtId="0" fontId="1" fillId="17" borderId="0" xfId="16" applyFont="1" applyBorder="1" applyAlignment="1">
      <alignment horizontal="left"/>
    </xf>
    <xf numFmtId="4" fontId="1" fillId="17" borderId="0" xfId="16" applyNumberFormat="1" applyFont="1" applyBorder="1" applyAlignment="1">
      <alignment horizontal="center"/>
    </xf>
    <xf numFmtId="4" fontId="1" fillId="17" borderId="0" xfId="16" applyNumberFormat="1" applyFont="1" applyBorder="1" applyAlignment="1">
      <alignment horizontal="center" vertical="center"/>
    </xf>
    <xf numFmtId="164" fontId="1" fillId="17" borderId="0" xfId="16" applyNumberFormat="1" applyFont="1" applyBorder="1" applyAlignment="1">
      <alignment horizontal="center" vertical="center"/>
    </xf>
    <xf numFmtId="0" fontId="1" fillId="17" borderId="0" xfId="16" applyFont="1" applyBorder="1" applyAlignment="1">
      <alignment horizontal="center"/>
    </xf>
    <xf numFmtId="164" fontId="1" fillId="17" borderId="0" xfId="16" applyNumberFormat="1" applyFont="1" applyBorder="1" applyAlignment="1">
      <alignment horizontal="center"/>
    </xf>
    <xf numFmtId="0" fontId="1" fillId="17" borderId="5" xfId="16" applyFont="1" applyBorder="1" applyAlignment="1">
      <alignment horizontal="center"/>
    </xf>
    <xf numFmtId="0" fontId="1" fillId="17" borderId="6" xfId="16" applyFont="1" applyBorder="1" applyAlignment="1">
      <alignment horizontal="left"/>
    </xf>
    <xf numFmtId="0" fontId="1" fillId="17" borderId="7" xfId="16" applyFont="1" applyBorder="1" applyAlignment="1">
      <alignment horizontal="left"/>
    </xf>
    <xf numFmtId="4" fontId="1" fillId="17" borderId="7" xfId="16" applyNumberFormat="1" applyFont="1" applyBorder="1" applyAlignment="1">
      <alignment horizontal="center"/>
    </xf>
    <xf numFmtId="4" fontId="1" fillId="17" borderId="7" xfId="16" applyNumberFormat="1" applyFont="1" applyBorder="1" applyAlignment="1">
      <alignment horizontal="center" vertical="center"/>
    </xf>
    <xf numFmtId="164" fontId="1" fillId="17" borderId="7" xfId="16" applyNumberFormat="1" applyFont="1" applyBorder="1" applyAlignment="1">
      <alignment horizontal="center" vertical="center"/>
    </xf>
    <xf numFmtId="0" fontId="1" fillId="17" borderId="7" xfId="16" applyFont="1" applyBorder="1" applyAlignment="1">
      <alignment horizontal="center"/>
    </xf>
    <xf numFmtId="164" fontId="1" fillId="17" borderId="7" xfId="16" applyNumberFormat="1" applyFont="1" applyBorder="1" applyAlignment="1">
      <alignment horizontal="center"/>
    </xf>
    <xf numFmtId="0" fontId="1" fillId="17" borderId="8" xfId="16" applyFont="1" applyBorder="1" applyAlignment="1">
      <alignment horizontal="center"/>
    </xf>
    <xf numFmtId="0" fontId="3" fillId="23" borderId="10" xfId="22" applyFont="1" applyBorder="1" applyAlignment="1"/>
    <xf numFmtId="0" fontId="3" fillId="23" borderId="12" xfId="22" applyFont="1" applyBorder="1" applyAlignment="1">
      <alignment horizontal="center"/>
    </xf>
    <xf numFmtId="0" fontId="3" fillId="23" borderId="10" xfId="22" applyFont="1" applyBorder="1" applyAlignment="1">
      <alignment horizontal="center" vertical="center"/>
    </xf>
    <xf numFmtId="0" fontId="3" fillId="23" borderId="11" xfId="22" applyFont="1" applyBorder="1" applyAlignment="1">
      <alignment horizontal="center" vertical="center"/>
    </xf>
    <xf numFmtId="0" fontId="3" fillId="23" borderId="11" xfId="22" applyFont="1" applyBorder="1"/>
    <xf numFmtId="0" fontId="3" fillId="23" borderId="12" xfId="22" applyFont="1" applyBorder="1" applyAlignment="1">
      <alignment horizontal="center" vertical="center"/>
    </xf>
    <xf numFmtId="0" fontId="1" fillId="24" borderId="1" xfId="23" applyFont="1" applyBorder="1" applyAlignment="1">
      <alignment horizontal="left"/>
    </xf>
    <xf numFmtId="0" fontId="1" fillId="24" borderId="2" xfId="23" applyFont="1" applyBorder="1" applyAlignment="1">
      <alignment horizontal="left"/>
    </xf>
    <xf numFmtId="4" fontId="1" fillId="24" borderId="2" xfId="23" applyNumberFormat="1" applyFont="1" applyBorder="1" applyAlignment="1">
      <alignment horizontal="center"/>
    </xf>
    <xf numFmtId="4" fontId="1" fillId="24" borderId="2" xfId="23" applyNumberFormat="1" applyFont="1" applyBorder="1" applyAlignment="1">
      <alignment horizontal="center" vertical="center"/>
    </xf>
    <xf numFmtId="164" fontId="1" fillId="24" borderId="2" xfId="23" applyNumberFormat="1" applyFont="1" applyBorder="1" applyAlignment="1">
      <alignment horizontal="center" vertical="center"/>
    </xf>
    <xf numFmtId="164" fontId="1" fillId="24" borderId="2" xfId="23" applyNumberFormat="1" applyFont="1" applyBorder="1" applyAlignment="1">
      <alignment horizontal="center"/>
    </xf>
    <xf numFmtId="4" fontId="1" fillId="24" borderId="3" xfId="23" applyNumberFormat="1" applyFont="1" applyBorder="1" applyAlignment="1">
      <alignment horizontal="center"/>
    </xf>
    <xf numFmtId="0" fontId="1" fillId="24" borderId="4" xfId="23" applyFont="1" applyBorder="1" applyAlignment="1">
      <alignment horizontal="left"/>
    </xf>
    <xf numFmtId="0" fontId="1" fillId="24" borderId="0" xfId="23" applyFont="1" applyBorder="1" applyAlignment="1">
      <alignment horizontal="left"/>
    </xf>
    <xf numFmtId="4" fontId="1" fillId="24" borderId="0" xfId="23" applyNumberFormat="1" applyFont="1" applyBorder="1" applyAlignment="1">
      <alignment horizontal="center"/>
    </xf>
    <xf numFmtId="4" fontId="1" fillId="24" borderId="0" xfId="23" applyNumberFormat="1" applyFont="1" applyBorder="1" applyAlignment="1">
      <alignment horizontal="center" vertical="center"/>
    </xf>
    <xf numFmtId="164" fontId="1" fillId="24" borderId="0" xfId="23" applyNumberFormat="1" applyFont="1" applyBorder="1" applyAlignment="1">
      <alignment horizontal="center" vertical="center"/>
    </xf>
    <xf numFmtId="164" fontId="1" fillId="24" borderId="0" xfId="23" applyNumberFormat="1" applyFont="1" applyBorder="1" applyAlignment="1">
      <alignment horizontal="center"/>
    </xf>
    <xf numFmtId="4" fontId="1" fillId="24" borderId="5" xfId="23" applyNumberFormat="1" applyFont="1" applyBorder="1" applyAlignment="1">
      <alignment horizontal="center"/>
    </xf>
    <xf numFmtId="0" fontId="1" fillId="24" borderId="6" xfId="23" applyFont="1" applyBorder="1" applyAlignment="1">
      <alignment horizontal="left"/>
    </xf>
    <xf numFmtId="0" fontId="1" fillId="24" borderId="7" xfId="23" applyFont="1" applyBorder="1" applyAlignment="1">
      <alignment horizontal="left"/>
    </xf>
    <xf numFmtId="4" fontId="1" fillId="24" borderId="7" xfId="23" applyNumberFormat="1" applyFont="1" applyBorder="1" applyAlignment="1">
      <alignment horizontal="center"/>
    </xf>
    <xf numFmtId="4" fontId="1" fillId="24" borderId="7" xfId="23" applyNumberFormat="1" applyFont="1" applyBorder="1" applyAlignment="1">
      <alignment horizontal="center" vertical="center"/>
    </xf>
    <xf numFmtId="164" fontId="1" fillId="24" borderId="7" xfId="23" applyNumberFormat="1" applyFont="1" applyBorder="1" applyAlignment="1">
      <alignment horizontal="center" vertical="center"/>
    </xf>
    <xf numFmtId="164" fontId="1" fillId="24" borderId="7" xfId="23" applyNumberFormat="1" applyFont="1" applyBorder="1" applyAlignment="1">
      <alignment horizontal="center"/>
    </xf>
    <xf numFmtId="4" fontId="1" fillId="24" borderId="8" xfId="23" applyNumberFormat="1" applyFont="1" applyBorder="1" applyAlignment="1">
      <alignment horizontal="center"/>
    </xf>
    <xf numFmtId="0" fontId="1" fillId="21" borderId="4" xfId="20" applyFont="1" applyBorder="1" applyAlignment="1">
      <alignment horizontal="left"/>
    </xf>
    <xf numFmtId="0" fontId="1" fillId="21" borderId="0" xfId="20" applyFont="1" applyBorder="1" applyAlignment="1">
      <alignment horizontal="left"/>
    </xf>
    <xf numFmtId="4" fontId="1" fillId="21" borderId="0" xfId="20" applyNumberFormat="1" applyFont="1" applyBorder="1" applyAlignment="1">
      <alignment horizontal="center"/>
    </xf>
    <xf numFmtId="4" fontId="1" fillId="21" borderId="0" xfId="20" applyNumberFormat="1" applyFont="1" applyBorder="1" applyAlignment="1">
      <alignment horizontal="center" vertical="center"/>
    </xf>
    <xf numFmtId="164" fontId="1" fillId="21" borderId="0" xfId="20" applyNumberFormat="1" applyFont="1" applyBorder="1" applyAlignment="1">
      <alignment horizontal="center" vertical="center"/>
    </xf>
    <xf numFmtId="0" fontId="1" fillId="21" borderId="0" xfId="20" applyFont="1" applyBorder="1" applyAlignment="1">
      <alignment horizontal="center"/>
    </xf>
    <xf numFmtId="164" fontId="1" fillId="21" borderId="0" xfId="20" applyNumberFormat="1" applyFont="1" applyBorder="1" applyAlignment="1">
      <alignment horizontal="center"/>
    </xf>
    <xf numFmtId="0" fontId="1" fillId="21" borderId="5" xfId="20" applyFont="1" applyBorder="1" applyAlignment="1">
      <alignment horizontal="center"/>
    </xf>
    <xf numFmtId="0" fontId="1" fillId="21" borderId="6" xfId="20" applyFont="1" applyBorder="1" applyAlignment="1">
      <alignment horizontal="left"/>
    </xf>
    <xf numFmtId="0" fontId="1" fillId="21" borderId="7" xfId="20" applyFont="1" applyBorder="1" applyAlignment="1">
      <alignment horizontal="left"/>
    </xf>
    <xf numFmtId="4" fontId="0" fillId="21" borderId="7" xfId="20" applyNumberFormat="1" applyFont="1" applyBorder="1" applyAlignment="1">
      <alignment horizontal="center"/>
    </xf>
    <xf numFmtId="4" fontId="1" fillId="21" borderId="7" xfId="20" applyNumberFormat="1" applyFont="1" applyBorder="1" applyAlignment="1">
      <alignment horizontal="center"/>
    </xf>
    <xf numFmtId="4" fontId="1" fillId="21" borderId="7" xfId="20" applyNumberFormat="1" applyFont="1" applyBorder="1" applyAlignment="1">
      <alignment horizontal="center" vertical="center"/>
    </xf>
    <xf numFmtId="164" fontId="1" fillId="21" borderId="7" xfId="20" applyNumberFormat="1" applyFont="1" applyBorder="1" applyAlignment="1">
      <alignment horizontal="center" vertical="center"/>
    </xf>
    <xf numFmtId="0" fontId="1" fillId="21" borderId="7" xfId="20" applyFont="1" applyBorder="1" applyAlignment="1">
      <alignment horizontal="center"/>
    </xf>
    <xf numFmtId="164" fontId="1" fillId="21" borderId="7" xfId="20" applyNumberFormat="1" applyFont="1" applyBorder="1" applyAlignment="1">
      <alignment horizontal="center"/>
    </xf>
    <xf numFmtId="0" fontId="1" fillId="21" borderId="8" xfId="20" applyFont="1" applyBorder="1" applyAlignment="1">
      <alignment horizontal="center"/>
    </xf>
    <xf numFmtId="0" fontId="3" fillId="16" borderId="1" xfId="15" applyFont="1" applyBorder="1" applyAlignment="1">
      <alignment horizontal="center" vertical="center"/>
    </xf>
    <xf numFmtId="0" fontId="3" fillId="16" borderId="2" xfId="15" applyFont="1" applyBorder="1" applyAlignment="1">
      <alignment horizontal="center" vertical="center"/>
    </xf>
    <xf numFmtId="0" fontId="3" fillId="16" borderId="2" xfId="15" applyFont="1" applyBorder="1"/>
    <xf numFmtId="0" fontId="3" fillId="16" borderId="3" xfId="15" applyFont="1" applyBorder="1" applyAlignment="1">
      <alignment horizontal="center" vertical="center"/>
    </xf>
    <xf numFmtId="0" fontId="3" fillId="23" borderId="4" xfId="22" applyFont="1" applyBorder="1" applyAlignment="1">
      <alignment horizontal="center" vertical="center"/>
    </xf>
    <xf numFmtId="0" fontId="3" fillId="23" borderId="0" xfId="22" applyFont="1" applyBorder="1" applyAlignment="1">
      <alignment horizontal="center" vertical="center"/>
    </xf>
    <xf numFmtId="0" fontId="3" fillId="23" borderId="0" xfId="22" applyFont="1" applyBorder="1"/>
    <xf numFmtId="0" fontId="3" fillId="23" borderId="5" xfId="22" applyFont="1" applyBorder="1" applyAlignment="1">
      <alignment horizontal="center" vertical="center"/>
    </xf>
    <xf numFmtId="4" fontId="0" fillId="21" borderId="0" xfId="20" applyNumberFormat="1" applyFont="1" applyBorder="1" applyAlignment="1">
      <alignment horizontal="center"/>
    </xf>
    <xf numFmtId="4" fontId="21" fillId="11" borderId="18" xfId="10" applyNumberFormat="1" applyFont="1" applyBorder="1" applyAlignment="1">
      <alignment horizontal="center"/>
    </xf>
    <xf numFmtId="0" fontId="10" fillId="10" borderId="5" xfId="9" applyFont="1" applyBorder="1" applyAlignment="1">
      <alignment horizontal="center"/>
    </xf>
    <xf numFmtId="0" fontId="10" fillId="10" borderId="6" xfId="9" applyFont="1" applyBorder="1" applyAlignment="1">
      <alignment horizontal="center"/>
    </xf>
    <xf numFmtId="0" fontId="7" fillId="6" borderId="7" xfId="5" applyBorder="1" applyAlignment="1">
      <alignment horizontal="center"/>
    </xf>
    <xf numFmtId="0" fontId="8" fillId="7" borderId="1" xfId="6" applyBorder="1" applyAlignment="1">
      <alignment horizontal="center"/>
    </xf>
    <xf numFmtId="0" fontId="7" fillId="6" borderId="2" xfId="5" applyBorder="1" applyAlignment="1">
      <alignment horizontal="center"/>
    </xf>
    <xf numFmtId="0" fontId="9" fillId="8" borderId="3" xfId="7" applyBorder="1" applyAlignment="1">
      <alignment horizontal="center"/>
    </xf>
    <xf numFmtId="0" fontId="9" fillId="8" borderId="5" xfId="7" applyBorder="1" applyAlignment="1">
      <alignment horizontal="center"/>
    </xf>
    <xf numFmtId="0" fontId="8" fillId="7" borderId="6" xfId="6" applyBorder="1" applyAlignment="1">
      <alignment horizontal="center"/>
    </xf>
    <xf numFmtId="0" fontId="9" fillId="8" borderId="8" xfId="7" applyBorder="1" applyAlignment="1">
      <alignment horizontal="center"/>
    </xf>
    <xf numFmtId="0" fontId="0" fillId="0" borderId="8" xfId="0" applyBorder="1" applyAlignment="1">
      <alignment horizontal="center"/>
    </xf>
    <xf numFmtId="4" fontId="0" fillId="20" borderId="7" xfId="19" applyNumberFormat="1" applyFont="1" applyBorder="1" applyAlignment="1">
      <alignment horizontal="center"/>
    </xf>
    <xf numFmtId="0" fontId="7" fillId="6" borderId="0" xfId="5" applyBorder="1"/>
    <xf numFmtId="0" fontId="8" fillId="7" borderId="5" xfId="6" applyBorder="1" applyAlignment="1">
      <alignment horizontal="center"/>
    </xf>
    <xf numFmtId="0" fontId="6" fillId="5" borderId="5" xfId="4" applyFont="1" applyBorder="1" applyAlignment="1">
      <alignment horizontal="center"/>
    </xf>
    <xf numFmtId="0" fontId="2" fillId="2" borderId="9" xfId="1" applyBorder="1"/>
    <xf numFmtId="164" fontId="15" fillId="8" borderId="5" xfId="7" applyNumberFormat="1" applyFont="1" applyBorder="1" applyAlignment="1">
      <alignment horizontal="center" vertical="center"/>
    </xf>
    <xf numFmtId="164" fontId="7" fillId="6" borderId="0" xfId="5" applyNumberFormat="1" applyBorder="1"/>
    <xf numFmtId="0" fontId="6" fillId="5" borderId="4" xfId="4" applyFont="1" applyBorder="1"/>
    <xf numFmtId="0" fontId="6" fillId="5" borderId="0" xfId="4" applyFont="1" applyBorder="1" applyAlignment="1">
      <alignment horizontal="center"/>
    </xf>
    <xf numFmtId="0" fontId="0" fillId="25" borderId="4" xfId="0" applyFill="1" applyBorder="1"/>
    <xf numFmtId="0" fontId="0" fillId="25" borderId="5" xfId="0" applyFill="1" applyBorder="1"/>
    <xf numFmtId="0" fontId="3" fillId="25" borderId="4" xfId="0" applyFont="1" applyFill="1" applyBorder="1" applyAlignment="1">
      <alignment vertical="center"/>
    </xf>
    <xf numFmtId="0" fontId="0" fillId="25" borderId="5" xfId="0" applyFill="1" applyBorder="1" applyAlignment="1">
      <alignment horizontal="center"/>
    </xf>
    <xf numFmtId="0" fontId="0" fillId="25" borderId="7" xfId="0" applyFill="1" applyBorder="1"/>
    <xf numFmtId="0" fontId="0" fillId="0" borderId="0" xfId="0"/>
    <xf numFmtId="0" fontId="0" fillId="25" borderId="6" xfId="0" applyFill="1" applyBorder="1"/>
    <xf numFmtId="0" fontId="1" fillId="16" borderId="4" xfId="15" applyBorder="1"/>
    <xf numFmtId="0" fontId="1" fillId="16" borderId="0" xfId="15" applyBorder="1"/>
    <xf numFmtId="0" fontId="1" fillId="16" borderId="5" xfId="15" applyBorder="1"/>
    <xf numFmtId="0" fontId="1" fillId="16" borderId="0" xfId="15" applyBorder="1" applyAlignment="1">
      <alignment horizontal="center"/>
    </xf>
    <xf numFmtId="0" fontId="1" fillId="16" borderId="5" xfId="15" applyBorder="1" applyAlignment="1">
      <alignment horizontal="center"/>
    </xf>
    <xf numFmtId="0" fontId="11" fillId="7" borderId="4" xfId="6" applyFont="1" applyBorder="1"/>
    <xf numFmtId="0" fontId="11" fillId="7" borderId="0" xfId="6" applyFont="1" applyBorder="1"/>
    <xf numFmtId="0" fontId="11" fillId="7" borderId="5" xfId="6" applyFont="1" applyBorder="1"/>
    <xf numFmtId="0" fontId="11" fillId="7" borderId="0" xfId="6" applyFont="1" applyBorder="1" applyAlignment="1">
      <alignment horizontal="center"/>
    </xf>
    <xf numFmtId="0" fontId="11" fillId="7" borderId="5" xfId="6" applyFont="1" applyBorder="1" applyAlignment="1">
      <alignment horizontal="center"/>
    </xf>
    <xf numFmtId="0" fontId="11" fillId="7" borderId="6" xfId="6" applyFont="1" applyBorder="1"/>
    <xf numFmtId="0" fontId="11" fillId="7" borderId="7" xfId="6" applyFont="1" applyBorder="1"/>
    <xf numFmtId="0" fontId="11" fillId="7" borderId="8" xfId="6" applyFont="1" applyBorder="1"/>
    <xf numFmtId="0" fontId="1" fillId="26" borderId="4" xfId="24" applyBorder="1"/>
    <xf numFmtId="0" fontId="1" fillId="26" borderId="0" xfId="24" applyBorder="1"/>
    <xf numFmtId="0" fontId="1" fillId="26" borderId="5" xfId="24" applyBorder="1"/>
    <xf numFmtId="0" fontId="1" fillId="26" borderId="0" xfId="24" applyBorder="1" applyAlignment="1">
      <alignment horizontal="center"/>
    </xf>
    <xf numFmtId="0" fontId="1" fillId="26" borderId="5" xfId="24" applyBorder="1" applyAlignment="1">
      <alignment horizontal="center"/>
    </xf>
    <xf numFmtId="0" fontId="1" fillId="26" borderId="6" xfId="24" applyBorder="1"/>
    <xf numFmtId="0" fontId="1" fillId="26" borderId="7" xfId="24" applyBorder="1"/>
    <xf numFmtId="0" fontId="1" fillId="26" borderId="8" xfId="24" applyBorder="1"/>
    <xf numFmtId="0" fontId="6" fillId="3" borderId="0" xfId="2" applyFont="1" applyBorder="1" applyProtection="1"/>
    <xf numFmtId="0" fontId="11" fillId="5" borderId="0" xfId="4" applyFont="1" applyBorder="1" applyAlignment="1" applyProtection="1">
      <alignment horizontal="center"/>
    </xf>
    <xf numFmtId="0" fontId="11" fillId="5" borderId="0" xfId="4" applyFont="1" applyBorder="1" applyAlignment="1" applyProtection="1">
      <alignment horizontal="right"/>
    </xf>
    <xf numFmtId="0" fontId="11" fillId="5" borderId="0" xfId="4" applyFont="1" applyBorder="1" applyProtection="1"/>
    <xf numFmtId="0" fontId="11" fillId="5" borderId="0" xfId="4" applyFont="1" applyBorder="1"/>
    <xf numFmtId="0" fontId="2" fillId="2" borderId="9" xfId="1" applyBorder="1" applyAlignment="1" applyProtection="1">
      <alignment horizontal="center"/>
      <protection locked="0"/>
    </xf>
    <xf numFmtId="0" fontId="6" fillId="3" borderId="0" xfId="2" applyFont="1" applyBorder="1" applyAlignment="1" applyProtection="1">
      <alignment horizontal="center"/>
    </xf>
    <xf numFmtId="0" fontId="7" fillId="6" borderId="0" xfId="5" applyBorder="1" applyAlignment="1">
      <alignment horizontal="center"/>
    </xf>
    <xf numFmtId="0" fontId="3" fillId="0" borderId="0" xfId="0" applyFont="1" applyAlignment="1">
      <alignment horizontal="center"/>
    </xf>
    <xf numFmtId="0" fontId="6" fillId="3" borderId="4" xfId="2" applyFont="1" applyBorder="1" applyAlignment="1" applyProtection="1">
      <alignment horizontal="center"/>
    </xf>
    <xf numFmtId="0" fontId="7" fillId="6" borderId="5" xfId="5" applyBorder="1" applyAlignment="1">
      <alignment horizontal="center"/>
    </xf>
    <xf numFmtId="0" fontId="0" fillId="25" borderId="7" xfId="0" applyFill="1" applyBorder="1" applyAlignment="1"/>
    <xf numFmtId="0" fontId="0" fillId="25" borderId="8" xfId="0" applyFill="1" applyBorder="1" applyAlignment="1"/>
    <xf numFmtId="0" fontId="10" fillId="15" borderId="4" xfId="14" applyFont="1" applyBorder="1" applyAlignment="1">
      <alignment horizontal="center"/>
    </xf>
    <xf numFmtId="0" fontId="10" fillId="15" borderId="0" xfId="14" applyFont="1" applyBorder="1" applyAlignment="1">
      <alignment horizontal="center"/>
    </xf>
    <xf numFmtId="0" fontId="10" fillId="15" borderId="5" xfId="14" applyFont="1" applyBorder="1" applyAlignment="1">
      <alignment horizontal="center"/>
    </xf>
    <xf numFmtId="0" fontId="10" fillId="15" borderId="6" xfId="14" applyFont="1" applyBorder="1" applyAlignment="1">
      <alignment horizontal="center"/>
    </xf>
    <xf numFmtId="0" fontId="10" fillId="5" borderId="4" xfId="4" applyFont="1" applyBorder="1" applyAlignment="1">
      <alignment horizontal="center"/>
    </xf>
    <xf numFmtId="0" fontId="10" fillId="5" borderId="0" xfId="4" applyFont="1" applyBorder="1" applyAlignment="1">
      <alignment horizontal="center"/>
    </xf>
    <xf numFmtId="0" fontId="10" fillId="5" borderId="5" xfId="4" applyFont="1" applyBorder="1" applyAlignment="1">
      <alignment horizontal="center"/>
    </xf>
    <xf numFmtId="0" fontId="10" fillId="29" borderId="4" xfId="27" applyFont="1" applyBorder="1" applyAlignment="1">
      <alignment horizontal="center"/>
    </xf>
    <xf numFmtId="0" fontId="10" fillId="29" borderId="0" xfId="27" applyFont="1" applyBorder="1" applyAlignment="1">
      <alignment horizontal="center"/>
    </xf>
    <xf numFmtId="0" fontId="10" fillId="29" borderId="5" xfId="27" applyFont="1" applyBorder="1" applyAlignment="1">
      <alignment horizontal="center"/>
    </xf>
    <xf numFmtId="0" fontId="10" fillId="29" borderId="6" xfId="27" applyFont="1" applyBorder="1" applyAlignment="1">
      <alignment horizontal="center"/>
    </xf>
    <xf numFmtId="0" fontId="4" fillId="25" borderId="7" xfId="0" applyFont="1" applyFill="1" applyBorder="1"/>
    <xf numFmtId="0" fontId="4" fillId="25" borderId="0" xfId="0" applyFont="1" applyFill="1"/>
    <xf numFmtId="0" fontId="2" fillId="2" borderId="21" xfId="1" applyBorder="1" applyAlignment="1">
      <alignment horizontal="center"/>
    </xf>
    <xf numFmtId="164" fontId="7" fillId="6" borderId="5" xfId="5" applyNumberFormat="1" applyBorder="1" applyAlignment="1">
      <alignment horizontal="center"/>
    </xf>
    <xf numFmtId="0" fontId="8" fillId="7" borderId="4" xfId="6" applyBorder="1" applyAlignment="1">
      <alignment horizontal="center"/>
    </xf>
    <xf numFmtId="0" fontId="6" fillId="5" borderId="0" xfId="4" applyFont="1" applyBorder="1" applyAlignment="1">
      <alignment horizontal="center"/>
    </xf>
    <xf numFmtId="4" fontId="8" fillId="7" borderId="1" xfId="6" applyNumberFormat="1" applyBorder="1" applyAlignment="1">
      <alignment horizontal="center"/>
    </xf>
    <xf numFmtId="4" fontId="7" fillId="6" borderId="2" xfId="5" applyNumberFormat="1" applyBorder="1" applyAlignment="1">
      <alignment horizontal="center"/>
    </xf>
    <xf numFmtId="164" fontId="13" fillId="7" borderId="0" xfId="6" applyNumberFormat="1" applyFont="1" applyBorder="1"/>
    <xf numFmtId="4" fontId="9" fillId="8" borderId="3" xfId="7" applyNumberFormat="1" applyBorder="1" applyAlignment="1">
      <alignment horizontal="center"/>
    </xf>
    <xf numFmtId="4" fontId="7" fillId="6" borderId="0" xfId="5" applyNumberFormat="1" applyBorder="1" applyAlignment="1">
      <alignment horizontal="center"/>
    </xf>
    <xf numFmtId="0" fontId="10" fillId="10" borderId="1" xfId="9" applyFont="1" applyBorder="1" applyAlignment="1">
      <alignment horizontal="center" vertical="center"/>
    </xf>
    <xf numFmtId="0" fontId="10" fillId="10" borderId="2" xfId="9" applyFont="1" applyBorder="1" applyAlignment="1">
      <alignment horizontal="center" vertical="center"/>
    </xf>
    <xf numFmtId="0" fontId="10" fillId="10" borderId="2" xfId="9" applyFont="1" applyBorder="1" applyAlignment="1">
      <alignment horizontal="center"/>
    </xf>
    <xf numFmtId="0" fontId="10" fillId="10" borderId="3" xfId="9" applyFont="1" applyBorder="1" applyAlignment="1">
      <alignment horizontal="center"/>
    </xf>
    <xf numFmtId="0" fontId="10" fillId="10" borderId="4" xfId="9" applyFont="1" applyBorder="1" applyAlignment="1">
      <alignment horizontal="center" vertical="center"/>
    </xf>
    <xf numFmtId="0" fontId="10" fillId="10" borderId="0" xfId="9" applyFont="1" applyBorder="1" applyAlignment="1">
      <alignment horizontal="center" vertical="center"/>
    </xf>
    <xf numFmtId="0" fontId="3" fillId="16" borderId="4" xfId="15" applyFont="1" applyBorder="1" applyAlignment="1">
      <alignment horizontal="center"/>
    </xf>
    <xf numFmtId="0" fontId="3" fillId="16" borderId="6" xfId="15" applyFont="1" applyBorder="1" applyAlignment="1">
      <alignment horizontal="center"/>
    </xf>
    <xf numFmtId="0" fontId="6" fillId="10" borderId="4" xfId="9" applyFont="1" applyBorder="1" applyAlignment="1">
      <alignment horizontal="center"/>
    </xf>
    <xf numFmtId="0" fontId="1" fillId="30" borderId="0" xfId="28" applyNumberFormat="1" applyBorder="1" applyAlignment="1">
      <alignment horizontal="center"/>
    </xf>
    <xf numFmtId="0" fontId="1" fillId="30" borderId="0" xfId="28" applyNumberFormat="1" applyBorder="1"/>
    <xf numFmtId="4" fontId="1" fillId="30" borderId="5" xfId="28" applyNumberFormat="1" applyBorder="1"/>
    <xf numFmtId="0" fontId="1" fillId="4" borderId="0" xfId="3" applyNumberFormat="1" applyBorder="1" applyAlignment="1">
      <alignment horizontal="center"/>
    </xf>
    <xf numFmtId="0" fontId="1" fillId="4" borderId="0" xfId="3" applyNumberFormat="1" applyBorder="1"/>
    <xf numFmtId="4" fontId="1" fillId="4" borderId="5" xfId="3" applyNumberFormat="1" applyBorder="1"/>
    <xf numFmtId="0" fontId="1" fillId="30" borderId="7" xfId="28" applyNumberFormat="1" applyBorder="1" applyAlignment="1">
      <alignment horizontal="center"/>
    </xf>
    <xf numFmtId="0" fontId="1" fillId="30" borderId="7" xfId="28" applyNumberFormat="1" applyBorder="1"/>
    <xf numFmtId="4" fontId="1" fillId="30" borderId="8" xfId="28" applyNumberFormat="1" applyBorder="1"/>
    <xf numFmtId="0" fontId="1" fillId="4" borderId="0" xfId="3" applyBorder="1" applyAlignment="1">
      <alignment horizontal="center"/>
    </xf>
    <xf numFmtId="0" fontId="1" fillId="4" borderId="0" xfId="3" applyBorder="1"/>
    <xf numFmtId="0" fontId="1" fillId="30" borderId="0" xfId="28" applyBorder="1" applyAlignment="1">
      <alignment horizontal="center"/>
    </xf>
    <xf numFmtId="0" fontId="1" fillId="30" borderId="0" xfId="28" applyBorder="1"/>
    <xf numFmtId="0" fontId="1" fillId="4" borderId="5" xfId="3" applyBorder="1"/>
    <xf numFmtId="0" fontId="1" fillId="30" borderId="5" xfId="28" applyBorder="1"/>
    <xf numFmtId="0" fontId="6" fillId="3" borderId="0" xfId="2" applyFont="1" applyBorder="1" applyAlignment="1" applyProtection="1">
      <alignment horizontal="center"/>
    </xf>
    <xf numFmtId="0" fontId="0" fillId="25" borderId="0" xfId="0" applyFill="1" applyBorder="1" applyAlignment="1">
      <alignment horizontal="center"/>
    </xf>
    <xf numFmtId="0" fontId="11" fillId="5" borderId="0" xfId="4" applyFont="1" applyBorder="1" applyAlignment="1" applyProtection="1">
      <alignment horizontal="left"/>
    </xf>
    <xf numFmtId="0" fontId="5" fillId="25" borderId="0" xfId="2" applyFont="1" applyFill="1" applyBorder="1" applyAlignment="1">
      <alignment vertical="center"/>
    </xf>
    <xf numFmtId="0" fontId="25" fillId="25" borderId="0" xfId="2" applyFont="1" applyFill="1" applyBorder="1" applyAlignment="1">
      <alignment vertical="center"/>
    </xf>
    <xf numFmtId="0" fontId="0" fillId="25" borderId="0" xfId="0" applyFill="1" applyBorder="1" applyAlignment="1"/>
    <xf numFmtId="0" fontId="3" fillId="16" borderId="6" xfId="15" applyFont="1" applyBorder="1"/>
    <xf numFmtId="0" fontId="10" fillId="25" borderId="0" xfId="11" applyFont="1" applyFill="1" applyBorder="1" applyAlignment="1"/>
    <xf numFmtId="0" fontId="1" fillId="25" borderId="0" xfId="13" applyFill="1" applyBorder="1" applyAlignment="1">
      <alignment horizontal="center"/>
    </xf>
    <xf numFmtId="0" fontId="4" fillId="25" borderId="0" xfId="14" applyFill="1" applyBorder="1" applyAlignment="1">
      <alignment horizontal="center"/>
    </xf>
    <xf numFmtId="164" fontId="14" fillId="6" borderId="22" xfId="5" applyNumberFormat="1" applyFont="1" applyBorder="1" applyAlignment="1">
      <alignment horizontal="center" vertical="center"/>
    </xf>
    <xf numFmtId="0" fontId="1" fillId="25" borderId="7" xfId="13" applyFill="1" applyBorder="1" applyAlignment="1">
      <alignment horizontal="center"/>
    </xf>
    <xf numFmtId="0" fontId="0" fillId="25" borderId="0" xfId="0" applyFill="1" applyBorder="1" applyAlignment="1">
      <alignment horizontal="center"/>
    </xf>
    <xf numFmtId="0" fontId="1" fillId="14" borderId="6" xfId="13" applyBorder="1" applyAlignment="1">
      <alignment horizontal="center"/>
    </xf>
    <xf numFmtId="0" fontId="1" fillId="14" borderId="4" xfId="13" applyBorder="1" applyAlignment="1">
      <alignment horizontal="center"/>
    </xf>
    <xf numFmtId="0" fontId="4" fillId="15" borderId="4" xfId="14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2" borderId="0" xfId="1" applyBorder="1"/>
    <xf numFmtId="0" fontId="3" fillId="0" borderId="0" xfId="0" applyFont="1" applyBorder="1"/>
    <xf numFmtId="0" fontId="31" fillId="0" borderId="0" xfId="0" applyFont="1" applyBorder="1"/>
    <xf numFmtId="0" fontId="31" fillId="0" borderId="5" xfId="0" applyFont="1" applyBorder="1"/>
    <xf numFmtId="0" fontId="34" fillId="0" borderId="0" xfId="0" applyFont="1"/>
    <xf numFmtId="0" fontId="31" fillId="0" borderId="0" xfId="0" applyFont="1"/>
    <xf numFmtId="0" fontId="1" fillId="14" borderId="4" xfId="13" applyBorder="1" applyAlignment="1"/>
    <xf numFmtId="0" fontId="4" fillId="15" borderId="4" xfId="14" applyBorder="1" applyAlignment="1"/>
    <xf numFmtId="0" fontId="1" fillId="14" borderId="6" xfId="13" applyBorder="1" applyAlignment="1"/>
    <xf numFmtId="0" fontId="10" fillId="12" borderId="1" xfId="11" applyFont="1" applyBorder="1" applyAlignment="1">
      <alignment horizontal="center" vertical="center"/>
    </xf>
    <xf numFmtId="0" fontId="10" fillId="12" borderId="2" xfId="11" applyFont="1" applyBorder="1" applyAlignment="1">
      <alignment horizontal="center" vertical="center"/>
    </xf>
    <xf numFmtId="0" fontId="10" fillId="25" borderId="2" xfId="11" applyFont="1" applyFill="1" applyBorder="1" applyAlignment="1">
      <alignment horizontal="center" vertical="center"/>
    </xf>
    <xf numFmtId="0" fontId="1" fillId="14" borderId="4" xfId="13" applyBorder="1" applyAlignment="1">
      <alignment horizontal="center" vertical="center"/>
    </xf>
    <xf numFmtId="0" fontId="4" fillId="15" borderId="4" xfId="14" applyBorder="1" applyAlignment="1">
      <alignment horizontal="center" vertical="center"/>
    </xf>
    <xf numFmtId="0" fontId="31" fillId="14" borderId="4" xfId="13" applyFont="1" applyBorder="1" applyAlignment="1">
      <alignment horizontal="center" vertical="center"/>
    </xf>
    <xf numFmtId="0" fontId="31" fillId="15" borderId="4" xfId="14" applyFont="1" applyBorder="1" applyAlignment="1">
      <alignment horizontal="center" vertical="center"/>
    </xf>
    <xf numFmtId="0" fontId="1" fillId="14" borderId="6" xfId="13" applyBorder="1" applyAlignment="1">
      <alignment horizontal="center" vertical="center"/>
    </xf>
    <xf numFmtId="0" fontId="10" fillId="25" borderId="0" xfId="11" applyFont="1" applyFill="1" applyBorder="1" applyAlignment="1">
      <alignment horizontal="center" vertical="center"/>
    </xf>
    <xf numFmtId="0" fontId="0" fillId="25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1" borderId="0" xfId="0" applyFont="1" applyFill="1" applyBorder="1" applyAlignment="1">
      <alignment horizontal="center"/>
    </xf>
    <xf numFmtId="0" fontId="3" fillId="32" borderId="0" xfId="0" applyFont="1" applyFill="1" applyBorder="1" applyAlignment="1">
      <alignment horizontal="center"/>
    </xf>
    <xf numFmtId="0" fontId="3" fillId="33" borderId="0" xfId="0" applyFont="1" applyFill="1" applyBorder="1" applyAlignment="1">
      <alignment horizontal="center"/>
    </xf>
    <xf numFmtId="14" fontId="0" fillId="0" borderId="0" xfId="0" applyNumberFormat="1"/>
    <xf numFmtId="7" fontId="0" fillId="0" borderId="0" xfId="0" applyNumberFormat="1"/>
    <xf numFmtId="0" fontId="3" fillId="34" borderId="0" xfId="0" applyFont="1" applyFill="1" applyAlignment="1">
      <alignment horizontal="center"/>
    </xf>
    <xf numFmtId="0" fontId="3" fillId="23" borderId="3" xfId="22" applyFont="1" applyBorder="1" applyAlignment="1">
      <alignment horizontal="center"/>
    </xf>
    <xf numFmtId="14" fontId="1" fillId="14" borderId="4" xfId="13" applyNumberFormat="1" applyBorder="1" applyAlignment="1">
      <alignment horizontal="center"/>
    </xf>
    <xf numFmtId="165" fontId="1" fillId="14" borderId="4" xfId="13" applyNumberFormat="1" applyBorder="1" applyAlignment="1">
      <alignment horizontal="center" vertical="center"/>
    </xf>
    <xf numFmtId="7" fontId="1" fillId="14" borderId="4" xfId="13" applyNumberFormat="1" applyBorder="1" applyAlignment="1"/>
    <xf numFmtId="0" fontId="1" fillId="14" borderId="4" xfId="13" applyBorder="1" applyAlignment="1">
      <alignment horizontal="left"/>
    </xf>
    <xf numFmtId="0" fontId="4" fillId="15" borderId="4" xfId="14" applyBorder="1" applyAlignment="1">
      <alignment horizontal="left"/>
    </xf>
    <xf numFmtId="0" fontId="1" fillId="14" borderId="6" xfId="13" applyBorder="1" applyAlignment="1">
      <alignment horizontal="left"/>
    </xf>
    <xf numFmtId="0" fontId="0" fillId="25" borderId="0" xfId="0" applyFill="1" applyBorder="1" applyAlignment="1">
      <alignment horizontal="left"/>
    </xf>
    <xf numFmtId="0" fontId="0" fillId="25" borderId="0" xfId="0" applyFill="1" applyAlignment="1">
      <alignment horizontal="left"/>
    </xf>
    <xf numFmtId="0" fontId="0" fillId="0" borderId="0" xfId="0" applyAlignment="1">
      <alignment horizontal="left"/>
    </xf>
    <xf numFmtId="0" fontId="3" fillId="23" borderId="1" xfId="22" applyFont="1" applyBorder="1" applyAlignment="1">
      <alignment horizontal="centerContinuous"/>
    </xf>
    <xf numFmtId="0" fontId="3" fillId="23" borderId="3" xfId="22" applyFont="1" applyBorder="1" applyAlignment="1">
      <alignment horizontal="centerContinuous"/>
    </xf>
    <xf numFmtId="0" fontId="2" fillId="2" borderId="1" xfId="1" applyBorder="1" applyAlignment="1">
      <alignment horizontal="centerContinuous"/>
    </xf>
    <xf numFmtId="0" fontId="2" fillId="2" borderId="2" xfId="1" applyBorder="1" applyAlignment="1">
      <alignment horizontal="centerContinuous"/>
    </xf>
    <xf numFmtId="14" fontId="2" fillId="2" borderId="1" xfId="1" applyNumberFormat="1" applyBorder="1" applyAlignment="1">
      <alignment horizontal="centerContinuous"/>
    </xf>
    <xf numFmtId="14" fontId="2" fillId="2" borderId="3" xfId="1" applyNumberFormat="1" applyBorder="1" applyAlignment="1">
      <alignment horizontal="centerContinuous"/>
    </xf>
    <xf numFmtId="165" fontId="2" fillId="2" borderId="1" xfId="1" applyNumberFormat="1" applyBorder="1" applyAlignment="1">
      <alignment horizontal="centerContinuous"/>
    </xf>
    <xf numFmtId="0" fontId="2" fillId="2" borderId="0" xfId="1" applyBorder="1" applyAlignment="1">
      <alignment horizontal="center"/>
    </xf>
    <xf numFmtId="0" fontId="2" fillId="2" borderId="3" xfId="1" applyBorder="1" applyAlignment="1">
      <alignment horizontal="center"/>
    </xf>
    <xf numFmtId="14" fontId="0" fillId="25" borderId="0" xfId="0" applyNumberFormat="1" applyFill="1"/>
    <xf numFmtId="165" fontId="0" fillId="0" borderId="0" xfId="0" applyNumberFormat="1" applyAlignment="1">
      <alignment horizontal="center"/>
    </xf>
    <xf numFmtId="7" fontId="31" fillId="0" borderId="0" xfId="0" applyNumberFormat="1" applyFont="1"/>
    <xf numFmtId="14" fontId="4" fillId="15" borderId="4" xfId="14" applyNumberFormat="1" applyBorder="1" applyAlignment="1">
      <alignment horizontal="center"/>
    </xf>
    <xf numFmtId="165" fontId="4" fillId="15" borderId="4" xfId="14" applyNumberFormat="1" applyBorder="1" applyAlignment="1">
      <alignment horizontal="center" vertical="center"/>
    </xf>
    <xf numFmtId="7" fontId="4" fillId="15" borderId="4" xfId="14" applyNumberFormat="1" applyBorder="1" applyAlignment="1"/>
    <xf numFmtId="0" fontId="0" fillId="25" borderId="0" xfId="0" applyFill="1" applyBorder="1" applyAlignment="1">
      <alignment horizontal="center"/>
    </xf>
    <xf numFmtId="0" fontId="3" fillId="14" borderId="2" xfId="13" applyFont="1" applyBorder="1" applyAlignment="1">
      <alignment horizontal="center"/>
    </xf>
    <xf numFmtId="0" fontId="5" fillId="27" borderId="1" xfId="25" applyFont="1" applyBorder="1" applyAlignment="1">
      <alignment horizontal="center" vertical="center"/>
    </xf>
    <xf numFmtId="0" fontId="5" fillId="27" borderId="2" xfId="25" applyFont="1" applyBorder="1" applyAlignment="1">
      <alignment horizontal="center" vertical="center"/>
    </xf>
    <xf numFmtId="0" fontId="5" fillId="27" borderId="3" xfId="25" applyFont="1" applyBorder="1" applyAlignment="1">
      <alignment horizontal="center" vertical="center"/>
    </xf>
    <xf numFmtId="0" fontId="5" fillId="27" borderId="6" xfId="25" applyFont="1" applyBorder="1" applyAlignment="1">
      <alignment horizontal="center" vertical="center"/>
    </xf>
    <xf numFmtId="0" fontId="5" fillId="27" borderId="7" xfId="25" applyFont="1" applyBorder="1" applyAlignment="1">
      <alignment horizontal="center" vertical="center"/>
    </xf>
    <xf numFmtId="0" fontId="5" fillId="27" borderId="8" xfId="25" applyFont="1" applyBorder="1" applyAlignment="1">
      <alignment horizontal="center" vertical="center"/>
    </xf>
    <xf numFmtId="0" fontId="3" fillId="28" borderId="1" xfId="26" applyFont="1" applyBorder="1" applyAlignment="1">
      <alignment horizontal="center" vertical="center"/>
    </xf>
    <xf numFmtId="0" fontId="3" fillId="28" borderId="2" xfId="26" applyFont="1" applyBorder="1" applyAlignment="1">
      <alignment horizontal="center" vertical="center"/>
    </xf>
    <xf numFmtId="0" fontId="3" fillId="28" borderId="2" xfId="26" applyFont="1" applyBorder="1" applyAlignment="1">
      <alignment horizontal="center"/>
    </xf>
    <xf numFmtId="0" fontId="3" fillId="28" borderId="3" xfId="26" applyFont="1" applyBorder="1" applyAlignment="1">
      <alignment horizontal="center"/>
    </xf>
    <xf numFmtId="0" fontId="5" fillId="3" borderId="1" xfId="2" applyFont="1" applyBorder="1" applyAlignment="1">
      <alignment horizontal="center" vertical="center"/>
    </xf>
    <xf numFmtId="0" fontId="5" fillId="3" borderId="2" xfId="2" applyFont="1" applyBorder="1" applyAlignment="1">
      <alignment horizontal="center" vertical="center"/>
    </xf>
    <xf numFmtId="0" fontId="5" fillId="3" borderId="3" xfId="2" applyFont="1" applyBorder="1" applyAlignment="1">
      <alignment horizontal="center" vertical="center"/>
    </xf>
    <xf numFmtId="0" fontId="5" fillId="3" borderId="6" xfId="2" applyFont="1" applyBorder="1" applyAlignment="1">
      <alignment horizontal="center" vertical="center"/>
    </xf>
    <xf numFmtId="0" fontId="5" fillId="3" borderId="7" xfId="2" applyFont="1" applyBorder="1" applyAlignment="1">
      <alignment horizontal="center" vertical="center"/>
    </xf>
    <xf numFmtId="0" fontId="5" fillId="3" borderId="8" xfId="2" applyFont="1" applyBorder="1" applyAlignment="1">
      <alignment horizontal="center" vertical="center"/>
    </xf>
    <xf numFmtId="0" fontId="3" fillId="4" borderId="1" xfId="3" applyFont="1" applyBorder="1" applyAlignment="1">
      <alignment horizontal="center" vertical="center"/>
    </xf>
    <xf numFmtId="0" fontId="3" fillId="4" borderId="2" xfId="3" applyFont="1" applyBorder="1" applyAlignment="1">
      <alignment horizontal="center" vertical="center"/>
    </xf>
    <xf numFmtId="0" fontId="3" fillId="4" borderId="2" xfId="3" applyFont="1" applyBorder="1" applyAlignment="1">
      <alignment horizontal="center"/>
    </xf>
    <xf numFmtId="0" fontId="3" fillId="4" borderId="3" xfId="3" applyFont="1" applyBorder="1" applyAlignment="1">
      <alignment horizontal="center"/>
    </xf>
    <xf numFmtId="0" fontId="3" fillId="14" borderId="3" xfId="13" applyFont="1" applyBorder="1" applyAlignment="1">
      <alignment horizontal="center"/>
    </xf>
    <xf numFmtId="0" fontId="6" fillId="3" borderId="0" xfId="2" applyFont="1" applyBorder="1" applyAlignment="1">
      <alignment horizontal="center"/>
    </xf>
    <xf numFmtId="14" fontId="2" fillId="2" borderId="10" xfId="1" applyNumberFormat="1" applyBorder="1" applyAlignment="1">
      <alignment horizontal="center" vertical="center"/>
    </xf>
    <xf numFmtId="14" fontId="2" fillId="2" borderId="12" xfId="1" applyNumberFormat="1" applyBorder="1" applyAlignment="1">
      <alignment horizontal="center" vertical="center"/>
    </xf>
    <xf numFmtId="0" fontId="2" fillId="2" borderId="10" xfId="1" applyBorder="1" applyAlignment="1">
      <alignment horizontal="center" vertical="center"/>
    </xf>
    <xf numFmtId="0" fontId="2" fillId="2" borderId="12" xfId="1" applyBorder="1" applyAlignment="1">
      <alignment horizontal="center" vertical="center"/>
    </xf>
    <xf numFmtId="0" fontId="2" fillId="2" borderId="11" xfId="1" applyBorder="1" applyAlignment="1">
      <alignment horizontal="center" vertical="center"/>
    </xf>
    <xf numFmtId="0" fontId="26" fillId="6" borderId="1" xfId="5" applyFont="1" applyBorder="1" applyAlignment="1">
      <alignment horizontal="center" vertical="center"/>
    </xf>
    <xf numFmtId="0" fontId="26" fillId="6" borderId="3" xfId="5" applyFont="1" applyBorder="1" applyAlignment="1">
      <alignment horizontal="center" vertical="center"/>
    </xf>
    <xf numFmtId="0" fontId="27" fillId="7" borderId="1" xfId="6" applyFont="1" applyBorder="1" applyAlignment="1">
      <alignment horizontal="center" vertical="center"/>
    </xf>
    <xf numFmtId="0" fontId="27" fillId="7" borderId="3" xfId="6" applyFont="1" applyBorder="1" applyAlignment="1">
      <alignment horizontal="center" vertical="center"/>
    </xf>
    <xf numFmtId="164" fontId="23" fillId="6" borderId="6" xfId="5" applyNumberFormat="1" applyFont="1" applyBorder="1" applyAlignment="1">
      <alignment horizontal="center" vertical="center"/>
    </xf>
    <xf numFmtId="164" fontId="23" fillId="6" borderId="8" xfId="5" applyNumberFormat="1" applyFont="1" applyBorder="1" applyAlignment="1">
      <alignment horizontal="center" vertical="center"/>
    </xf>
    <xf numFmtId="164" fontId="24" fillId="7" borderId="6" xfId="6" applyNumberFormat="1" applyFont="1" applyBorder="1" applyAlignment="1">
      <alignment horizontal="center" vertical="center"/>
    </xf>
    <xf numFmtId="164" fontId="24" fillId="7" borderId="8" xfId="6" applyNumberFormat="1" applyFont="1" applyBorder="1" applyAlignment="1">
      <alignment horizontal="center" vertical="center"/>
    </xf>
    <xf numFmtId="164" fontId="18" fillId="8" borderId="6" xfId="7" applyNumberFormat="1" applyFont="1" applyBorder="1" applyAlignment="1">
      <alignment horizontal="center" vertical="center"/>
    </xf>
    <xf numFmtId="164" fontId="18" fillId="8" borderId="8" xfId="7" applyNumberFormat="1" applyFont="1" applyBorder="1" applyAlignment="1">
      <alignment horizontal="center" vertical="center"/>
    </xf>
    <xf numFmtId="0" fontId="13" fillId="7" borderId="0" xfId="6" applyFont="1" applyBorder="1" applyAlignment="1">
      <alignment horizontal="center"/>
    </xf>
    <xf numFmtId="0" fontId="13" fillId="7" borderId="5" xfId="6" applyFont="1" applyBorder="1" applyAlignment="1">
      <alignment horizontal="center"/>
    </xf>
    <xf numFmtId="0" fontId="5" fillId="9" borderId="1" xfId="8" applyFont="1" applyBorder="1" applyAlignment="1">
      <alignment horizontal="center" vertical="center"/>
    </xf>
    <xf numFmtId="0" fontId="5" fillId="9" borderId="2" xfId="8" applyFont="1" applyBorder="1" applyAlignment="1">
      <alignment horizontal="center" vertical="center"/>
    </xf>
    <xf numFmtId="0" fontId="5" fillId="9" borderId="3" xfId="8" applyFont="1" applyBorder="1" applyAlignment="1">
      <alignment horizontal="center" vertical="center"/>
    </xf>
    <xf numFmtId="0" fontId="5" fillId="9" borderId="6" xfId="8" applyFont="1" applyBorder="1" applyAlignment="1">
      <alignment horizontal="center" vertical="center"/>
    </xf>
    <xf numFmtId="0" fontId="5" fillId="9" borderId="7" xfId="8" applyFont="1" applyBorder="1" applyAlignment="1">
      <alignment horizontal="center" vertical="center"/>
    </xf>
    <xf numFmtId="0" fontId="5" fillId="9" borderId="8" xfId="8" applyFont="1" applyBorder="1" applyAlignment="1">
      <alignment horizontal="center" vertical="center"/>
    </xf>
    <xf numFmtId="0" fontId="13" fillId="7" borderId="4" xfId="6" applyFont="1" applyBorder="1" applyAlignment="1">
      <alignment horizontal="center" vertical="center"/>
    </xf>
    <xf numFmtId="0" fontId="13" fillId="7" borderId="0" xfId="6" applyFont="1" applyBorder="1" applyAlignment="1">
      <alignment horizontal="center" vertical="center"/>
    </xf>
    <xf numFmtId="0" fontId="5" fillId="12" borderId="1" xfId="11" applyFont="1" applyBorder="1" applyAlignment="1">
      <alignment horizontal="center" vertical="center"/>
    </xf>
    <xf numFmtId="0" fontId="5" fillId="12" borderId="0" xfId="11" applyFont="1" applyBorder="1" applyAlignment="1">
      <alignment horizontal="center" vertical="center"/>
    </xf>
    <xf numFmtId="0" fontId="5" fillId="12" borderId="2" xfId="11" applyFont="1" applyBorder="1" applyAlignment="1">
      <alignment horizontal="center" vertical="center"/>
    </xf>
    <xf numFmtId="0" fontId="5" fillId="12" borderId="3" xfId="11" applyFont="1" applyBorder="1" applyAlignment="1">
      <alignment horizontal="center" vertical="center"/>
    </xf>
    <xf numFmtId="0" fontId="5" fillId="12" borderId="6" xfId="11" applyFont="1" applyBorder="1" applyAlignment="1">
      <alignment horizontal="center" vertical="center"/>
    </xf>
    <xf numFmtId="0" fontId="5" fillId="12" borderId="7" xfId="11" applyFont="1" applyBorder="1" applyAlignment="1">
      <alignment horizontal="center" vertical="center"/>
    </xf>
    <xf numFmtId="0" fontId="5" fillId="12" borderId="8" xfId="11" applyFont="1" applyBorder="1" applyAlignment="1">
      <alignment horizontal="center" vertical="center"/>
    </xf>
    <xf numFmtId="0" fontId="3" fillId="14" borderId="1" xfId="13" applyFont="1" applyBorder="1" applyAlignment="1">
      <alignment horizontal="center" vertical="center"/>
    </xf>
    <xf numFmtId="0" fontId="3" fillId="14" borderId="2" xfId="13" applyFont="1" applyBorder="1" applyAlignment="1">
      <alignment horizontal="center" vertical="center"/>
    </xf>
    <xf numFmtId="0" fontId="28" fillId="8" borderId="1" xfId="7" applyFont="1" applyBorder="1" applyAlignment="1">
      <alignment horizontal="center" vertical="center"/>
    </xf>
    <xf numFmtId="0" fontId="28" fillId="8" borderId="3" xfId="7" applyFont="1" applyBorder="1" applyAlignment="1">
      <alignment horizontal="center" vertical="center"/>
    </xf>
    <xf numFmtId="0" fontId="30" fillId="3" borderId="0" xfId="2" applyFont="1" applyBorder="1" applyAlignment="1">
      <alignment horizontal="center" vertical="center"/>
    </xf>
    <xf numFmtId="0" fontId="6" fillId="5" borderId="10" xfId="4" applyFont="1" applyBorder="1" applyAlignment="1">
      <alignment horizontal="center"/>
    </xf>
    <xf numFmtId="0" fontId="6" fillId="5" borderId="12" xfId="4" applyFont="1" applyBorder="1" applyAlignment="1">
      <alignment horizontal="center"/>
    </xf>
    <xf numFmtId="0" fontId="16" fillId="9" borderId="1" xfId="8" applyFont="1" applyBorder="1" applyAlignment="1">
      <alignment horizontal="center" vertical="center"/>
    </xf>
    <xf numFmtId="0" fontId="16" fillId="9" borderId="2" xfId="8" applyFont="1" applyBorder="1" applyAlignment="1">
      <alignment horizontal="center" vertical="center"/>
    </xf>
    <xf numFmtId="0" fontId="16" fillId="9" borderId="3" xfId="8" applyFont="1" applyBorder="1" applyAlignment="1">
      <alignment horizontal="center" vertical="center"/>
    </xf>
    <xf numFmtId="0" fontId="6" fillId="5" borderId="2" xfId="4" applyFont="1" applyBorder="1" applyAlignment="1">
      <alignment horizontal="center"/>
    </xf>
    <xf numFmtId="0" fontId="16" fillId="9" borderId="6" xfId="8" applyFont="1" applyBorder="1" applyAlignment="1">
      <alignment horizontal="center" vertical="center"/>
    </xf>
    <xf numFmtId="0" fontId="16" fillId="9" borderId="7" xfId="8" applyFont="1" applyBorder="1" applyAlignment="1">
      <alignment horizontal="center" vertical="center"/>
    </xf>
    <xf numFmtId="0" fontId="16" fillId="9" borderId="8" xfId="8" applyFont="1" applyBorder="1" applyAlignment="1">
      <alignment horizontal="center" vertical="center"/>
    </xf>
    <xf numFmtId="164" fontId="14" fillId="6" borderId="7" xfId="5" applyNumberFormat="1" applyFont="1" applyBorder="1" applyAlignment="1">
      <alignment horizontal="center"/>
    </xf>
    <xf numFmtId="0" fontId="14" fillId="6" borderId="7" xfId="5" applyFont="1" applyBorder="1" applyAlignment="1">
      <alignment horizontal="center"/>
    </xf>
    <xf numFmtId="0" fontId="14" fillId="6" borderId="8" xfId="5" applyFont="1" applyBorder="1" applyAlignment="1">
      <alignment horizontal="center"/>
    </xf>
    <xf numFmtId="0" fontId="6" fillId="5" borderId="0" xfId="4" applyFont="1" applyBorder="1" applyAlignment="1">
      <alignment horizontal="center"/>
    </xf>
    <xf numFmtId="0" fontId="5" fillId="3" borderId="0" xfId="2" applyFont="1" applyBorder="1" applyAlignment="1">
      <alignment horizontal="center" vertical="center"/>
    </xf>
    <xf numFmtId="0" fontId="5" fillId="3" borderId="4" xfId="2" applyFont="1" applyBorder="1" applyAlignment="1">
      <alignment horizontal="center" vertical="center"/>
    </xf>
    <xf numFmtId="0" fontId="5" fillId="3" borderId="5" xfId="2" applyFont="1" applyBorder="1" applyAlignment="1">
      <alignment horizontal="center" vertical="center"/>
    </xf>
    <xf numFmtId="0" fontId="6" fillId="3" borderId="0" xfId="2" applyFont="1" applyBorder="1" applyAlignment="1" applyProtection="1">
      <alignment horizontal="center"/>
    </xf>
    <xf numFmtId="0" fontId="12" fillId="4" borderId="1" xfId="3" applyFont="1" applyBorder="1" applyAlignment="1">
      <alignment horizontal="center" vertical="center"/>
    </xf>
    <xf numFmtId="0" fontId="12" fillId="4" borderId="2" xfId="3" applyFont="1" applyBorder="1" applyAlignment="1">
      <alignment horizontal="center" vertical="center"/>
    </xf>
    <xf numFmtId="0" fontId="12" fillId="4" borderId="3" xfId="3" applyFont="1" applyBorder="1" applyAlignment="1">
      <alignment horizontal="center" vertical="center"/>
    </xf>
    <xf numFmtId="0" fontId="12" fillId="4" borderId="4" xfId="3" applyFont="1" applyBorder="1" applyAlignment="1">
      <alignment horizontal="center" vertical="center"/>
    </xf>
    <xf numFmtId="0" fontId="12" fillId="4" borderId="0" xfId="3" applyFont="1" applyBorder="1" applyAlignment="1">
      <alignment horizontal="center" vertical="center"/>
    </xf>
    <xf numFmtId="0" fontId="12" fillId="4" borderId="5" xfId="3" applyFont="1" applyBorder="1" applyAlignment="1">
      <alignment horizontal="center" vertical="center"/>
    </xf>
    <xf numFmtId="0" fontId="16" fillId="9" borderId="4" xfId="8" applyFont="1" applyBorder="1" applyAlignment="1">
      <alignment horizontal="center" vertical="center"/>
    </xf>
    <xf numFmtId="0" fontId="16" fillId="9" borderId="0" xfId="8" applyFont="1" applyBorder="1" applyAlignment="1">
      <alignment horizontal="center" vertical="center"/>
    </xf>
    <xf numFmtId="0" fontId="16" fillId="9" borderId="5" xfId="8" applyFont="1" applyBorder="1" applyAlignment="1">
      <alignment horizontal="center" vertical="center"/>
    </xf>
    <xf numFmtId="0" fontId="16" fillId="9" borderId="1" xfId="8" applyFont="1" applyBorder="1" applyAlignment="1">
      <alignment horizontal="center"/>
    </xf>
    <xf numFmtId="0" fontId="16" fillId="9" borderId="2" xfId="8" applyFont="1" applyBorder="1" applyAlignment="1">
      <alignment horizontal="center"/>
    </xf>
    <xf numFmtId="0" fontId="16" fillId="9" borderId="3" xfId="8" applyFont="1" applyBorder="1" applyAlignment="1">
      <alignment horizontal="center"/>
    </xf>
    <xf numFmtId="0" fontId="16" fillId="9" borderId="10" xfId="8" applyFont="1" applyBorder="1" applyAlignment="1">
      <alignment horizontal="center" vertical="center"/>
    </xf>
    <xf numFmtId="0" fontId="16" fillId="9" borderId="11" xfId="8" applyFont="1" applyBorder="1" applyAlignment="1">
      <alignment horizontal="center" vertical="center"/>
    </xf>
    <xf numFmtId="0" fontId="16" fillId="9" borderId="12" xfId="8" applyFont="1" applyBorder="1" applyAlignment="1">
      <alignment horizontal="center" vertical="center"/>
    </xf>
    <xf numFmtId="0" fontId="6" fillId="3" borderId="6" xfId="2" applyFont="1" applyBorder="1" applyAlignment="1">
      <alignment horizontal="center"/>
    </xf>
    <xf numFmtId="0" fontId="6" fillId="3" borderId="7" xfId="2" applyFont="1" applyBorder="1" applyAlignment="1">
      <alignment horizontal="center"/>
    </xf>
    <xf numFmtId="0" fontId="22" fillId="3" borderId="4" xfId="2" applyFont="1" applyBorder="1" applyAlignment="1">
      <alignment horizontal="center"/>
    </xf>
    <xf numFmtId="0" fontId="22" fillId="3" borderId="0" xfId="2" applyFont="1" applyBorder="1" applyAlignment="1">
      <alignment horizontal="center"/>
    </xf>
    <xf numFmtId="0" fontId="5" fillId="3" borderId="19" xfId="2" applyFont="1" applyBorder="1" applyAlignment="1">
      <alignment horizontal="center" vertical="center"/>
    </xf>
    <xf numFmtId="0" fontId="5" fillId="3" borderId="20" xfId="2" applyFont="1" applyBorder="1" applyAlignment="1">
      <alignment horizontal="center" vertical="center"/>
    </xf>
    <xf numFmtId="0" fontId="8" fillId="7" borderId="4" xfId="6" applyBorder="1" applyAlignment="1">
      <alignment horizontal="center"/>
    </xf>
    <xf numFmtId="0" fontId="8" fillId="7" borderId="0" xfId="6" applyBorder="1" applyAlignment="1">
      <alignment horizontal="center"/>
    </xf>
    <xf numFmtId="0" fontId="29" fillId="15" borderId="0" xfId="14" applyFont="1" applyAlignment="1">
      <alignment horizontal="center" vertical="center"/>
    </xf>
    <xf numFmtId="0" fontId="32" fillId="17" borderId="0" xfId="16" applyFont="1" applyAlignment="1">
      <alignment horizontal="center" vertical="center"/>
    </xf>
    <xf numFmtId="0" fontId="33" fillId="21" borderId="1" xfId="20" applyFont="1" applyBorder="1" applyAlignment="1">
      <alignment horizontal="center" vertical="center"/>
    </xf>
    <xf numFmtId="0" fontId="33" fillId="21" borderId="2" xfId="20" applyFont="1" applyBorder="1" applyAlignment="1">
      <alignment horizontal="center" vertical="center"/>
    </xf>
    <xf numFmtId="0" fontId="33" fillId="21" borderId="3" xfId="20" applyFont="1" applyBorder="1" applyAlignment="1">
      <alignment horizontal="center" vertical="center"/>
    </xf>
    <xf numFmtId="0" fontId="33" fillId="21" borderId="4" xfId="20" applyFont="1" applyBorder="1" applyAlignment="1">
      <alignment horizontal="center" vertical="center"/>
    </xf>
    <xf numFmtId="0" fontId="33" fillId="21" borderId="0" xfId="20" applyFont="1" applyBorder="1" applyAlignment="1">
      <alignment horizontal="center" vertical="center"/>
    </xf>
    <xf numFmtId="0" fontId="33" fillId="21" borderId="5" xfId="20" applyFont="1" applyBorder="1" applyAlignment="1">
      <alignment horizontal="center" vertical="center"/>
    </xf>
    <xf numFmtId="0" fontId="3" fillId="16" borderId="0" xfId="15" applyFont="1" applyBorder="1" applyAlignment="1">
      <alignment horizontal="center" vertical="top"/>
    </xf>
    <xf numFmtId="0" fontId="18" fillId="8" borderId="1" xfId="7" applyFont="1" applyBorder="1" applyAlignment="1">
      <alignment horizontal="center" vertical="center"/>
    </xf>
    <xf numFmtId="0" fontId="18" fillId="8" borderId="2" xfId="7" applyFont="1" applyBorder="1" applyAlignment="1">
      <alignment horizontal="center" vertical="center"/>
    </xf>
    <xf numFmtId="0" fontId="18" fillId="8" borderId="3" xfId="7" applyFont="1" applyBorder="1" applyAlignment="1">
      <alignment horizontal="center" vertical="center"/>
    </xf>
    <xf numFmtId="0" fontId="18" fillId="8" borderId="6" xfId="7" applyFont="1" applyBorder="1" applyAlignment="1">
      <alignment horizontal="center" vertical="center"/>
    </xf>
    <xf numFmtId="0" fontId="18" fillId="8" borderId="7" xfId="7" applyFont="1" applyBorder="1" applyAlignment="1">
      <alignment horizontal="center" vertical="center"/>
    </xf>
    <xf numFmtId="0" fontId="18" fillId="8" borderId="8" xfId="7" applyFont="1" applyBorder="1" applyAlignment="1">
      <alignment horizontal="center" vertical="center"/>
    </xf>
    <xf numFmtId="0" fontId="19" fillId="13" borderId="0" xfId="12" applyFont="1" applyBorder="1" applyAlignment="1">
      <alignment horizontal="center" vertical="top"/>
    </xf>
    <xf numFmtId="0" fontId="3" fillId="14" borderId="1" xfId="13" applyFont="1" applyBorder="1" applyAlignment="1">
      <alignment horizontal="center"/>
    </xf>
    <xf numFmtId="0" fontId="3" fillId="14" borderId="11" xfId="13" applyFont="1" applyBorder="1" applyAlignment="1">
      <alignment horizontal="center"/>
    </xf>
    <xf numFmtId="0" fontId="3" fillId="19" borderId="10" xfId="18" applyFont="1" applyBorder="1" applyAlignment="1">
      <alignment horizontal="center"/>
    </xf>
    <xf numFmtId="0" fontId="3" fillId="19" borderId="11" xfId="18" applyFont="1" applyBorder="1" applyAlignment="1">
      <alignment horizontal="center"/>
    </xf>
    <xf numFmtId="0" fontId="3" fillId="19" borderId="12" xfId="18" applyFont="1" applyBorder="1" applyAlignment="1">
      <alignment horizontal="center"/>
    </xf>
    <xf numFmtId="0" fontId="3" fillId="19" borderId="1" xfId="18" applyFont="1" applyBorder="1" applyAlignment="1">
      <alignment horizontal="center"/>
    </xf>
    <xf numFmtId="0" fontId="3" fillId="19" borderId="2" xfId="18" applyFont="1" applyBorder="1" applyAlignment="1">
      <alignment horizontal="center"/>
    </xf>
    <xf numFmtId="0" fontId="3" fillId="19" borderId="3" xfId="18" applyFont="1" applyBorder="1" applyAlignment="1">
      <alignment horizontal="center"/>
    </xf>
    <xf numFmtId="0" fontId="19" fillId="18" borderId="0" xfId="17" applyFont="1" applyBorder="1" applyAlignment="1">
      <alignment horizontal="center" vertical="top"/>
    </xf>
    <xf numFmtId="0" fontId="19" fillId="22" borderId="0" xfId="21" applyFont="1" applyBorder="1" applyAlignment="1">
      <alignment horizontal="center" vertical="top"/>
    </xf>
    <xf numFmtId="0" fontId="3" fillId="23" borderId="10" xfId="22" applyFont="1" applyBorder="1" applyAlignment="1">
      <alignment horizontal="center"/>
    </xf>
    <xf numFmtId="0" fontId="3" fillId="23" borderId="11" xfId="22" applyFont="1" applyBorder="1" applyAlignment="1">
      <alignment horizontal="center"/>
    </xf>
    <xf numFmtId="0" fontId="3" fillId="23" borderId="12" xfId="22" applyFont="1" applyBorder="1" applyAlignment="1">
      <alignment horizontal="center"/>
    </xf>
    <xf numFmtId="0" fontId="3" fillId="23" borderId="1" xfId="22" applyFont="1" applyBorder="1" applyAlignment="1">
      <alignment horizontal="center"/>
    </xf>
    <xf numFmtId="0" fontId="3" fillId="23" borderId="2" xfId="22" applyFont="1" applyBorder="1" applyAlignment="1">
      <alignment horizontal="center"/>
    </xf>
    <xf numFmtId="0" fontId="3" fillId="23" borderId="3" xfId="22" applyFont="1" applyBorder="1" applyAlignment="1">
      <alignment horizontal="center"/>
    </xf>
  </cellXfs>
  <cellStyles count="29">
    <cellStyle name="20 % - Accent1" xfId="12" builtinId="30"/>
    <cellStyle name="20 % - Accent2" xfId="24" builtinId="34"/>
    <cellStyle name="20 % - Accent3" xfId="28" builtinId="38"/>
    <cellStyle name="20 % - Accent4" xfId="17" builtinId="42"/>
    <cellStyle name="20 % - Accent5" xfId="21" builtinId="46"/>
    <cellStyle name="40 % - Accent1" xfId="13" builtinId="31"/>
    <cellStyle name="40 % - Accent2" xfId="15" builtinId="35"/>
    <cellStyle name="40 % - Accent3" xfId="3" builtinId="39"/>
    <cellStyle name="40 % - Accent4" xfId="18" builtinId="43"/>
    <cellStyle name="40 % - Accent5" xfId="22" builtinId="47"/>
    <cellStyle name="40 % - Accent6" xfId="26" builtinId="51"/>
    <cellStyle name="60 % - Accent1" xfId="14" builtinId="32"/>
    <cellStyle name="60 % - Accent2" xfId="9" builtinId="36"/>
    <cellStyle name="60 % - Accent3" xfId="4" builtinId="40"/>
    <cellStyle name="60 % - Accent4" xfId="19" builtinId="44"/>
    <cellStyle name="60 % - Accent5" xfId="23" builtinId="48"/>
    <cellStyle name="60 % - Accent6" xfId="27" builtinId="52"/>
    <cellStyle name="Accent1" xfId="11" builtinId="29"/>
    <cellStyle name="Accent2" xfId="8" builtinId="33"/>
    <cellStyle name="Accent3" xfId="2" builtinId="37"/>
    <cellStyle name="Accent4" xfId="16" builtinId="41"/>
    <cellStyle name="Accent5" xfId="20" builtinId="45"/>
    <cellStyle name="Accent6" xfId="25" builtinId="49"/>
    <cellStyle name="Calcul" xfId="1" builtinId="22"/>
    <cellStyle name="Entrée" xfId="10" builtinId="20"/>
    <cellStyle name="Insatisfaisant" xfId="6" builtinId="27"/>
    <cellStyle name="Neutre" xfId="7" builtinId="28"/>
    <cellStyle name="Normal" xfId="0" builtinId="0"/>
    <cellStyle name="Satisfaisant" xfId="5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25</xdr:row>
      <xdr:rowOff>85725</xdr:rowOff>
    </xdr:from>
    <xdr:to>
      <xdr:col>4</xdr:col>
      <xdr:colOff>142875</xdr:colOff>
      <xdr:row>33</xdr:row>
      <xdr:rowOff>142875</xdr:rowOff>
    </xdr:to>
    <xdr:sp macro="" textlink="">
      <xdr:nvSpPr>
        <xdr:cNvPr id="2" name="Cube 1"/>
        <xdr:cNvSpPr/>
      </xdr:nvSpPr>
      <xdr:spPr>
        <a:xfrm>
          <a:off x="95250" y="4943475"/>
          <a:ext cx="3095625" cy="1609725"/>
        </a:xfrm>
        <a:prstGeom prst="cube">
          <a:avLst/>
        </a:prstGeom>
        <a:solidFill>
          <a:srgbClr val="894337"/>
        </a:solidFill>
        <a:ln>
          <a:solidFill>
            <a:schemeClr val="tx1"/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0</xdr:col>
      <xdr:colOff>161925</xdr:colOff>
      <xdr:row>28</xdr:row>
      <xdr:rowOff>28575</xdr:rowOff>
    </xdr:from>
    <xdr:to>
      <xdr:col>1</xdr:col>
      <xdr:colOff>704850</xdr:colOff>
      <xdr:row>33</xdr:row>
      <xdr:rowOff>0</xdr:rowOff>
    </xdr:to>
    <xdr:sp macro="" textlink="">
      <xdr:nvSpPr>
        <xdr:cNvPr id="3" name="Rectangle 2"/>
        <xdr:cNvSpPr/>
      </xdr:nvSpPr>
      <xdr:spPr>
        <a:xfrm>
          <a:off x="161925" y="5457825"/>
          <a:ext cx="1304925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</xdr:col>
      <xdr:colOff>695325</xdr:colOff>
      <xdr:row>28</xdr:row>
      <xdr:rowOff>28575</xdr:rowOff>
    </xdr:from>
    <xdr:to>
      <xdr:col>3</xdr:col>
      <xdr:colOff>428625</xdr:colOff>
      <xdr:row>33</xdr:row>
      <xdr:rowOff>0</xdr:rowOff>
    </xdr:to>
    <xdr:sp macro="" textlink="">
      <xdr:nvSpPr>
        <xdr:cNvPr id="4" name="Rectangle 3"/>
        <xdr:cNvSpPr/>
      </xdr:nvSpPr>
      <xdr:spPr>
        <a:xfrm>
          <a:off x="1457325" y="5457825"/>
          <a:ext cx="1257300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  <xdr:twoCellAnchor>
    <xdr:from>
      <xdr:col>13</xdr:col>
      <xdr:colOff>228600</xdr:colOff>
      <xdr:row>31</xdr:row>
      <xdr:rowOff>76201</xdr:rowOff>
    </xdr:from>
    <xdr:to>
      <xdr:col>14</xdr:col>
      <xdr:colOff>626435</xdr:colOff>
      <xdr:row>33</xdr:row>
      <xdr:rowOff>19051</xdr:rowOff>
    </xdr:to>
    <xdr:sp macro="[0]!Reset" textlink="">
      <xdr:nvSpPr>
        <xdr:cNvPr id="5" name="Rectangle à coins arrondis 4"/>
        <xdr:cNvSpPr/>
      </xdr:nvSpPr>
      <xdr:spPr>
        <a:xfrm>
          <a:off x="10134600" y="6086476"/>
          <a:ext cx="1159835" cy="3238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>
              <a:solidFill>
                <a:schemeClr val="bg2"/>
              </a:solidFill>
            </a:rPr>
            <a:t>RESET</a:t>
          </a:r>
        </a:p>
      </xdr:txBody>
    </xdr:sp>
    <xdr:clientData/>
  </xdr:twoCellAnchor>
  <xdr:twoCellAnchor>
    <xdr:from>
      <xdr:col>15</xdr:col>
      <xdr:colOff>752475</xdr:colOff>
      <xdr:row>31</xdr:row>
      <xdr:rowOff>85726</xdr:rowOff>
    </xdr:from>
    <xdr:to>
      <xdr:col>17</xdr:col>
      <xdr:colOff>283535</xdr:colOff>
      <xdr:row>33</xdr:row>
      <xdr:rowOff>28576</xdr:rowOff>
    </xdr:to>
    <xdr:sp macro="[0]!Enregistrer" textlink="">
      <xdr:nvSpPr>
        <xdr:cNvPr id="6" name="Rectangle à coins arrondis 5"/>
        <xdr:cNvSpPr/>
      </xdr:nvSpPr>
      <xdr:spPr>
        <a:xfrm>
          <a:off x="12182475" y="6105526"/>
          <a:ext cx="1159835" cy="32385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600" b="1">
              <a:solidFill>
                <a:schemeClr val="bg2"/>
              </a:solidFill>
            </a:rPr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657225</xdr:colOff>
      <xdr:row>5</xdr:row>
      <xdr:rowOff>66675</xdr:rowOff>
    </xdr:from>
    <xdr:to>
      <xdr:col>11</xdr:col>
      <xdr:colOff>123825</xdr:colOff>
      <xdr:row>9</xdr:row>
      <xdr:rowOff>47625</xdr:rowOff>
    </xdr:to>
    <xdr:sp macro="" textlink="">
      <xdr:nvSpPr>
        <xdr:cNvPr id="2" name="ZoneTexte 1"/>
        <xdr:cNvSpPr txBox="1"/>
      </xdr:nvSpPr>
      <xdr:spPr>
        <a:xfrm>
          <a:off x="10839450" y="1609725"/>
          <a:ext cx="2228850" cy="74295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Un clic sur le numéro et on va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sur la feuille Info Commande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renseignées.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8</xdr:col>
      <xdr:colOff>1247775</xdr:colOff>
      <xdr:row>3</xdr:row>
      <xdr:rowOff>0</xdr:rowOff>
    </xdr:from>
    <xdr:to>
      <xdr:col>9</xdr:col>
      <xdr:colOff>762000</xdr:colOff>
      <xdr:row>5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10048875" y="1104900"/>
          <a:ext cx="895350" cy="504825"/>
        </a:xfrm>
        <a:prstGeom prst="straightConnector1">
          <a:avLst/>
        </a:prstGeom>
        <a:ln w="1905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6</xdr:row>
      <xdr:rowOff>180975</xdr:rowOff>
    </xdr:from>
    <xdr:to>
      <xdr:col>5</xdr:col>
      <xdr:colOff>76200</xdr:colOff>
      <xdr:row>11</xdr:row>
      <xdr:rowOff>142875</xdr:rowOff>
    </xdr:to>
    <xdr:sp macro="" textlink="">
      <xdr:nvSpPr>
        <xdr:cNvPr id="2" name="ZoneTexte 1"/>
        <xdr:cNvSpPr txBox="1"/>
      </xdr:nvSpPr>
      <xdr:spPr>
        <a:xfrm>
          <a:off x="1419225" y="1495425"/>
          <a:ext cx="2228850" cy="9144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Un double-clic sur le numéro et on supprime la ligne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de ce n° sur la présente feuille et sur la feuille Registre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628650</xdr:colOff>
      <xdr:row>4</xdr:row>
      <xdr:rowOff>114300</xdr:rowOff>
    </xdr:from>
    <xdr:to>
      <xdr:col>2</xdr:col>
      <xdr:colOff>95250</xdr:colOff>
      <xdr:row>6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628650" y="1047750"/>
          <a:ext cx="895350" cy="447675"/>
        </a:xfrm>
        <a:prstGeom prst="straightConnector1">
          <a:avLst/>
        </a:prstGeom>
        <a:ln w="19050">
          <a:solidFill>
            <a:schemeClr val="accent6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57152</xdr:colOff>
      <xdr:row>15</xdr:row>
      <xdr:rowOff>142875</xdr:rowOff>
    </xdr:from>
    <xdr:to>
      <xdr:col>3</xdr:col>
      <xdr:colOff>647702</xdr:colOff>
      <xdr:row>23</xdr:row>
      <xdr:rowOff>114300</xdr:rowOff>
    </xdr:to>
    <xdr:cxnSp macro="">
      <xdr:nvCxnSpPr>
        <xdr:cNvPr id="3" name="Connecteur droit avec flèche 2"/>
        <xdr:cNvCxnSpPr/>
      </xdr:nvCxnSpPr>
      <xdr:spPr>
        <a:xfrm rot="16200000" flipH="1">
          <a:off x="1309689" y="3576638"/>
          <a:ext cx="1495425" cy="5905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381000</xdr:colOff>
      <xdr:row>28</xdr:row>
      <xdr:rowOff>152400</xdr:rowOff>
    </xdr:from>
    <xdr:to>
      <xdr:col>4</xdr:col>
      <xdr:colOff>200025</xdr:colOff>
      <xdr:row>36</xdr:row>
      <xdr:rowOff>114300</xdr:rowOff>
    </xdr:to>
    <xdr:sp macro="" textlink="">
      <xdr:nvSpPr>
        <xdr:cNvPr id="4" name="Triangle isocèle 3"/>
        <xdr:cNvSpPr/>
      </xdr:nvSpPr>
      <xdr:spPr>
        <a:xfrm>
          <a:off x="1323975" y="5610225"/>
          <a:ext cx="1343025" cy="1485900"/>
        </a:xfrm>
        <a:prstGeom prst="triangle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72"/>
  <sheetViews>
    <sheetView topLeftCell="A4" workbookViewId="0">
      <selection activeCell="N18" sqref="N18:O18"/>
    </sheetView>
  </sheetViews>
  <sheetFormatPr baseColWidth="10" defaultRowHeight="15" x14ac:dyDescent="0.25"/>
  <cols>
    <col min="17" max="17" width="13" customWidth="1"/>
    <col min="18" max="18" width="14.140625" customWidth="1"/>
    <col min="19" max="19" width="10.42578125" customWidth="1"/>
    <col min="20" max="20" width="13" customWidth="1"/>
  </cols>
  <sheetData>
    <row r="1" spans="1:25" x14ac:dyDescent="0.25">
      <c r="A1" s="469" t="s">
        <v>0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1"/>
      <c r="X1" s="28"/>
      <c r="Y1" s="28"/>
    </row>
    <row r="2" spans="1:25" ht="15.75" thickBot="1" x14ac:dyDescent="0.3">
      <c r="A2" s="472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4"/>
      <c r="X2" s="28"/>
      <c r="Y2" s="28"/>
    </row>
    <row r="3" spans="1:25" ht="15" customHeight="1" x14ac:dyDescent="0.25">
      <c r="A3" s="403" t="s">
        <v>81</v>
      </c>
      <c r="B3" s="404"/>
      <c r="C3" s="404"/>
      <c r="D3" s="404"/>
      <c r="E3" s="404"/>
      <c r="F3" s="405"/>
      <c r="G3" s="79"/>
      <c r="H3" s="403" t="s">
        <v>84</v>
      </c>
      <c r="I3" s="404"/>
      <c r="J3" s="404"/>
      <c r="K3" s="404"/>
      <c r="L3" s="404"/>
      <c r="M3" s="404"/>
      <c r="N3" s="404"/>
      <c r="O3" s="404"/>
      <c r="P3" s="404"/>
      <c r="Q3" s="405"/>
      <c r="R3" s="79"/>
      <c r="S3" s="488" t="s">
        <v>158</v>
      </c>
      <c r="T3" s="79"/>
      <c r="U3" s="403" t="s">
        <v>106</v>
      </c>
      <c r="V3" s="404"/>
      <c r="W3" s="405"/>
      <c r="X3" s="28"/>
      <c r="Y3" s="28"/>
    </row>
    <row r="4" spans="1:25" ht="15" customHeight="1" thickBot="1" x14ac:dyDescent="0.3">
      <c r="A4" s="406"/>
      <c r="B4" s="407"/>
      <c r="C4" s="407"/>
      <c r="D4" s="407"/>
      <c r="E4" s="407"/>
      <c r="F4" s="408"/>
      <c r="G4" s="79"/>
      <c r="H4" s="406"/>
      <c r="I4" s="407"/>
      <c r="J4" s="407"/>
      <c r="K4" s="407"/>
      <c r="L4" s="407"/>
      <c r="M4" s="407"/>
      <c r="N4" s="407"/>
      <c r="O4" s="407"/>
      <c r="P4" s="407"/>
      <c r="Q4" s="408"/>
      <c r="R4" s="79"/>
      <c r="S4" s="489"/>
      <c r="T4" s="79"/>
      <c r="U4" s="406"/>
      <c r="V4" s="407"/>
      <c r="W4" s="408"/>
      <c r="X4" s="28"/>
      <c r="Y4" s="28"/>
    </row>
    <row r="5" spans="1:25" ht="15.75" customHeight="1" x14ac:dyDescent="0.25">
      <c r="A5" s="11" t="s">
        <v>26</v>
      </c>
      <c r="B5" s="234" t="s">
        <v>13</v>
      </c>
      <c r="C5" s="234" t="s">
        <v>11</v>
      </c>
      <c r="D5" s="234" t="s">
        <v>28</v>
      </c>
      <c r="E5" s="234" t="s">
        <v>41</v>
      </c>
      <c r="F5" s="234" t="s">
        <v>27</v>
      </c>
      <c r="G5" s="79"/>
      <c r="H5" s="11" t="s">
        <v>85</v>
      </c>
      <c r="I5" s="11" t="s">
        <v>11</v>
      </c>
      <c r="J5" s="11" t="s">
        <v>86</v>
      </c>
      <c r="K5" s="11" t="s">
        <v>11</v>
      </c>
      <c r="L5" s="11" t="s">
        <v>87</v>
      </c>
      <c r="M5" s="11" t="s">
        <v>11</v>
      </c>
      <c r="N5" s="11" t="s">
        <v>88</v>
      </c>
      <c r="O5" s="11" t="s">
        <v>11</v>
      </c>
      <c r="P5" s="11" t="s">
        <v>89</v>
      </c>
      <c r="Q5" s="11" t="s">
        <v>11</v>
      </c>
      <c r="R5" s="79"/>
      <c r="S5" s="234" t="s">
        <v>183</v>
      </c>
      <c r="T5" s="79"/>
      <c r="U5" s="234" t="s">
        <v>107</v>
      </c>
      <c r="V5" s="234" t="s">
        <v>108</v>
      </c>
      <c r="W5" s="229" t="s">
        <v>109</v>
      </c>
      <c r="X5" s="28"/>
      <c r="Y5" s="28"/>
    </row>
    <row r="6" spans="1:25" x14ac:dyDescent="0.25">
      <c r="A6" s="18"/>
      <c r="B6" s="12"/>
      <c r="C6" s="10">
        <f>IF(A6=S42,IF(B6=A43,B43,IF(B6=A44,B44,IF(B6=A45,B45,IF(B6=A46,B46,IF(B6=A47,B47,IF(B6=A48,B48,IF(B6=A49,B49,IF(B6=A50,B50,IF(B6=A51,B51,IF(B6=A52,B52,IF(B6=A53,B53,IF(B6=A54,B54,IF(B6=A55,B55,IF(B6=A56,B56,IF(B6=A57,B57,IF(B6=A58,B58,IF(B6=A59,B59))))))))))))))))))+IF(A6=S43,IF(B6=J43,K43,IF(B6=J44,K44,IF(B6=J45,K45,IF(B6=J46,K46,IF(B6=J47,K47,IF(B6=J48,K48,IF(B6=J49,K49,IF(B6=J50,K50,IF(B6=J51,K51,IF(B6=J52,K52)))))))))))+IF(A6=S44,IF(B6=A63,B63,IF(B6=A64,B64,IF(B6=A65,B65,IF(B6=A66,B66,IF(B6=A67,B67,IF(B6=A68,B68,IF(B6=A69,B69,IF(B6=A70,B70,IF(B6=A71,B71,IF(B6=A72,B72)))))))))))+IF(A6=S45,IF(B6=J63,K63,IF(B6=J64,K64,IF(B6=J65,K65,IF(B6=J66,K66)))))</f>
        <v>0</v>
      </c>
      <c r="D6" s="12"/>
      <c r="E6" s="19">
        <f>T72</f>
        <v>0</v>
      </c>
      <c r="F6" s="12"/>
      <c r="G6" s="79"/>
      <c r="H6" s="230"/>
      <c r="I6" s="10">
        <f>IF(H6=A82,C82,IF(H6=A83,C83,IF(H6=A84,C84,IF(H6=A85,C85,IF(H6=A86,C86,IF(H6=A87,C87,IF(H6=A88,C88,IF(H6=A89,C89,IF(H6=A90,C90,IF(H6=A91,C91,IF(H6=A92,C92,IF(H6=A93,C93,IF(H6=A94,C94,IF(H6=A95,C95,IF(H6=A96,C96,IF(H6=A97,C97,IF(H6=A98,C98,IF(H6=A99,C99,IF(H6=A100,C100,IF(H6=A101,C101,IF(H6=A102,C102,IF(H6=A103,C103,IF(H6=A104,C104,IF(H6=A105,C105,IF(H6=A106,C106,IF(H6=A107,C107,IF(H6=A108,C108)))))))))))))))))))))))))))</f>
        <v>0</v>
      </c>
      <c r="J6" s="230"/>
      <c r="K6" s="10">
        <f>IF(J6=A82,C82,IF(J6=A83,C83,IF(J6=A84,C84,IF(J6=A85,C85,IF(J6=A86,C86,IF(J6=A87,C87,IF(J6=A88,C88,IF(J6=A89,C89,IF(J6=A90,C90,IF(J6=A91,C91,IF(J6=A92,C92,IF(J6=A93,C93,IF(J6=A94,C94,IF(J6=A95,C95,IF(J6=A96,C96,IF(J6=A97,C97,IF(J6=A98,C98,IF(J6=A99,C99,IF(J6=A100,C100,IF(J6=A101,C101,IF(J6=A102,C102,IF(J6=A103,C103,IF(J6=A104,C104,IF(J6=A105,C105,IF(J6=A106,C106,IF(J6=A107,C107,IF(J6=A108,C108)))))))))))))))))))))))))))</f>
        <v>0</v>
      </c>
      <c r="L6" s="230"/>
      <c r="M6" s="10">
        <f>IF(L6=A82,C82,IF(L6=A83,C83,IF(L6=A84,C84,IF(L6=A85,C85,IF(L6=A86,C86,IF(L6=A87,C87,IF(L6=A88,C88,IF(L6=A89,C89,IF(L6=A90,C90,IF(L6=A91,C91,IF(L6=A92,C92,IF(L6=A93,C93,IF(L6=A94,C94,IF(L6=A95,C95,IF(L6=A96,C96,IF(L6=A97,C97,IF(L6=A98,C98,IF(L6=A99,C99,IF(L6=A100,C100,IF(L6=A101,C101,IF(L6=A102,C102,IF(L6=A103,C103,IF(L6=A104,C104,IF(L6=A105,C105,IF(L6=A106,C106,IF(L6=A107,C107,IF(L6=A108,C108)))))))))))))))))))))))))))</f>
        <v>0</v>
      </c>
      <c r="N6" s="230"/>
      <c r="O6" s="10">
        <f>IF(N6=A82,C82,IF(N6=A83,C83,IF(N6=A84,C84,IF(N6=A85,C85,IF(N6=A86,C86,IF(N6=A87,C87,IF(N6=A88,C88,IF(N6=A89,C89,IF(N6=A90,C90,IF(N6=A91,C91,IF(N6=A92,C92,IF(N6=A93,C93,IF(N6=A94,C94,IF(N6=A95,C95,IF(N6=A96,C96,IF(N6=A97,C97,IF(N6=A98,C98,IF(N6=A99,C99,IF(N6=A100,C100,IF(N6=A101,C101,IF(N6=A102,C102,IF(N6=A103,C103,IF(N6=A104,C104,IF(N6=A105,C105,IF(N6=A106,C106,IF(N6=A107,C107,IF(N6=A108,C108)))))))))))))))))))))))))))</f>
        <v>0</v>
      </c>
      <c r="P6" s="230"/>
      <c r="Q6" s="10">
        <f>IF(P6=A82,C82,IF(P6=A83,C83,IF(P6=A84,C84,IF(P6=A85,C85,IF(P6=A86,C86,IF(P6=A87,C87,IF(P6=A88,C88,IF(P6=A89,C89,IF(P6=A90,C90,IF(P6=A91,C91,IF(P6=A92,C92,IF(P6=A93,C93,IF(P6=A94,C94,IF(P6=A95,C95,IF(P6=A96,C96,IF(P6=A97,C97,IF(P6=A98,C98,IF(P6=A99,C99,IF(P6=A100,C100,IF(P6=A101,C101,IF(P6=A102,C102,IF(P6=A103,C103,IF(P6=A104,C104,IF(P6=A105,C105,IF(P6=A106,C106,IF(P6=A107,C107,IF(P6=A108,C108)))))))))))))))))))))))))))</f>
        <v>0</v>
      </c>
      <c r="R6" s="79"/>
      <c r="S6" s="230"/>
      <c r="T6" s="79"/>
      <c r="U6" s="26">
        <f>(G84*F6)+(G85*F6)+G86</f>
        <v>0</v>
      </c>
      <c r="V6" s="27">
        <f>((C6+E6)*F6)+I6+K6+M6+O6+Q6+S6</f>
        <v>0</v>
      </c>
      <c r="W6" s="231">
        <f>V6-U6</f>
        <v>0</v>
      </c>
      <c r="X6" s="28"/>
      <c r="Y6" s="28"/>
    </row>
    <row r="7" spans="1:25" x14ac:dyDescent="0.25">
      <c r="A7" s="235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236"/>
      <c r="X7" s="28"/>
      <c r="Y7" s="28"/>
    </row>
    <row r="8" spans="1:25" x14ac:dyDescent="0.25">
      <c r="A8" s="18"/>
      <c r="B8" s="12"/>
      <c r="C8" s="10">
        <f>IF(A8=S42,IF(B8=A43,B43,IF(B8=A44,B44,IF(B8=A45,B45,IF(B8=A46,B46,IF(B8=A47,B47,IF(B8=A48,B48,IF(B8=A49,B49,IF(B8=A50,B50,IF(B8=A51,B51,IF(B8=A52,B52,IF(B8=A53,B53,IF(B8=A54,B54,IF(B8=A55,B55,IF(B8=A56,B56,IF(B8=A57,B57,IF(B8=A58,B58,IF(B8=A59,B59))))))))))))))))))+IF(A8=S43,IF(B8=J43,K43,IF(B8=J44,K44,IF(B8=J45,K45,IF(B8=J46,K46,IF(B8=J47,K47,IF(B8=J48,K48,IF(B8=J49,K49,IF(B8=J50,K50,IF(B8=J51,K51,IF(B8=J52,K52)))))))))))+IF(A8=S44,IF(B8=A63,B63,IF(B8=A64,B64,IF(B8=A65,B65,IF(B8=A66,B66,IF(B8=A67,B67,IF(B8=A68,B68,IF(B8=A69,B69,IF(B8=A70,B70,IF(B8=A71,B71,IF(B8=A72,B72)))))))))))+IF(A8=S45,IF(B8=J63,K63,IF(B8=J64,K64,IF(B8=J65,K65,IF(B8=J66,K66)))))</f>
        <v>0</v>
      </c>
      <c r="D8" s="12"/>
      <c r="E8" s="19">
        <f>T80</f>
        <v>0</v>
      </c>
      <c r="F8" s="12"/>
      <c r="G8" s="79"/>
      <c r="H8" s="230"/>
      <c r="I8" s="10">
        <f>IF(H8=A82,C82,IF(H8=A83,C83,IF(H8=A84,C84,IF(H8=A85,C85,IF(H8=A86,C86,IF(H8=A87,C87,IF(H8=A88,C88,IF(H8=A89,C89,IF(H8=A90,C90,IF(H8=A91,C91,IF(H8=A92,C92,IF(H8=A93,C93,IF(H8=A94,C94,IF(H8=A95,C95,IF(H8=A96,C96,IF(H8=A97,C97,IF(H8=A98,C98,IF(H8=A99,C99,IF(H8=A100,C100,IF(H8=A101,C101,IF(H8=A102,C102,IF(H8=A103,C103,IF(H8=A104,C104,IF(H8=A105,C105,IF(H8=A106,C106,IF(H8=A107,C107,IF(H8=A108,C108)))))))))))))))))))))))))))</f>
        <v>0</v>
      </c>
      <c r="J8" s="230"/>
      <c r="K8" s="10">
        <f>IF(J8=A82,C82,IF(J8=A83,C83,IF(J8=A84,C84,IF(J8=A85,C85,IF(J8=A86,C86,IF(J8=A87,C87,IF(J8=A88,C88,IF(J8=A89,C89,IF(J8=A90,C90,IF(J8=A91,C91,IF(J8=A92,C92,IF(J8=A93,C93,IF(J8=A94,C94,IF(J8=A95,C95,IF(J8=A96,C96,IF(J8=A97,C97,IF(J8=A98,C98,IF(J8=A99,C99,IF(J8=A100,C100,IF(J8=A101,C101,IF(J8=A102,C102,IF(J8=A103,C103,IF(J8=A104,C104,IF(J8=A105,C105,IF(J8=A106,C106,IF(J8=A107,C107,IF(J8=A108,C108)))))))))))))))))))))))))))</f>
        <v>0</v>
      </c>
      <c r="L8" s="230"/>
      <c r="M8" s="10">
        <f>IF(L8=A82,C82,IF(L8=A83,C83,IF(L8=A84,C84,IF(L8=A85,C85,IF(L8=A86,C86,IF(L8=A87,C87,IF(L8=A88,C88,IF(L8=A89,C89,IF(L8=A90,C90,IF(L8=A91,C91,IF(L8=A92,C92,IF(L8=A93,C93,IF(L8=A94,C94,IF(L8=A95,C95,IF(L8=A96,C96,IF(L8=A97,C97,IF(L8=A98,C98,IF(L8=A99,C99,IF(L8=A100,C100,IF(L8=A101,C101,IF(L8=A102,C102,IF(L8=A103,C103,IF(L8=A104,C104,IF(L8=A105,C105,IF(L8=A106,C106,IF(L8=A107,C107,IF(L8=A108,C108)))))))))))))))))))))))))))</f>
        <v>0</v>
      </c>
      <c r="N8" s="230"/>
      <c r="O8" s="10">
        <f>IF(N8=A82,C82,IF(N8=A83,C83,IF(N8=A84,C84,IF(N8=A85,C85,IF(N8=A86,C86,IF(N8=A87,C87,IF(N8=A88,C88,IF(N8=A89,C89,IF(N8=A90,C90,IF(N8=A91,C91,IF(N8=A92,C92,IF(N8=A93,C93,IF(N8=A94,C94,IF(N8=A95,C95,IF(N8=A96,C96,IF(N8=A97,C97,IF(N8=A98,C98,IF(N8=A99,C99,IF(N8=A100,C100,IF(N8=A101,C101,IF(N8=A102,C102,IF(N8=A103,C103,IF(N8=A104,C104,IF(N8=A105,C105,IF(N8=A106,C106,IF(N8=A107,C107,IF(N8=A108,C108)))))))))))))))))))))))))))</f>
        <v>0</v>
      </c>
      <c r="P8" s="230"/>
      <c r="Q8" s="10">
        <f>IF(P8=A82,C82,IF(P8=A83,C83,IF(P8=A84,C84,IF(P8=A85,C85,IF(P8=A86,C86,IF(P8=A87,C87,IF(P8=A88,C88,IF(P8=A89,C89,IF(P8=A90,C90,IF(P8=A91,C91,IF(P8=A92,C92,IF(P8=A93,C93,IF(P8=A94,C94,IF(P8=A95,C95,IF(P8=A96,C96,IF(P8=A97,C97,IF(P8=A98,C98,IF(P8=A99,C99,IF(P8=A100,C100,IF(P8=A101,C101,IF(P8=A102,C102,IF(P8=A103,C103,IF(P8=A104,C104,IF(P8=A105,C105,IF(P8=A106,C106,IF(P8=A107,C107,IF(P8=A108,C108)))))))))))))))))))))))))))</f>
        <v>0</v>
      </c>
      <c r="R8" s="79"/>
      <c r="S8" s="230"/>
      <c r="T8" s="79"/>
      <c r="U8" s="26">
        <f>H88</f>
        <v>0</v>
      </c>
      <c r="V8" s="27">
        <f>((C8+E8)*F8)+I8+K8+M8+O8+Q8+S8</f>
        <v>0</v>
      </c>
      <c r="W8" s="231">
        <f>V8-U8</f>
        <v>0</v>
      </c>
      <c r="X8" s="28"/>
      <c r="Y8" s="28"/>
    </row>
    <row r="9" spans="1:25" x14ac:dyDescent="0.25">
      <c r="A9" s="235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236"/>
      <c r="X9" s="28"/>
      <c r="Y9" s="28"/>
    </row>
    <row r="10" spans="1:25" x14ac:dyDescent="0.25">
      <c r="A10" s="18"/>
      <c r="B10" s="12"/>
      <c r="C10" s="10">
        <f>IF(A10=S42,IF(B10=A43,B43,IF(B10=A44,B44,IF(B10=A45,B45,IF(B10=A46,B46,IF(B10=A47,B47,IF(B10=A48,B48,IF(B10=A49,B49,IF(B10=A50,B50,IF(B10=A51,B51,IF(B10=A52,B52,IF(B10=A53,B53,IF(B10=A54,B54,IF(B10=A55,B55,IF(B10=A56,B56,IF(B10=A57,B57,IF(B10=A58,B58,IF(B10=A59,B59))))))))))))))))))+IF(A10=S43,IF(B10=J43,K43,IF(B10=J44,K44,IF(B10=J45,K45,IF(B10=J46,K46,IF(B10=J47,K47,IF(B10=J48,K48,IF(B10=J49,K49,IF(B10=J50,K50,IF(B10=J51,K51,IF(B10=J52,K52)))))))))))+IF(A10=S44,IF(B10=A63,B63,IF(B10=A64,B64,IF(B10=A65,B65,IF(B10=A66,B66,IF(B10=A67,B67,IF(B10=A68,B68,IF(B10=A69,B69,IF(B10=A70,B70,IF(B10=A71,B71,IF(B10=A72,B72)))))))))))+IF(A10=S45,IF(B10=J63,K63,IF(B10=J64,K64,IF(B10=J65,K65,IF(B10=J66,K66)))))</f>
        <v>0</v>
      </c>
      <c r="D10" s="12"/>
      <c r="E10" s="19">
        <f>T88</f>
        <v>0</v>
      </c>
      <c r="F10" s="12"/>
      <c r="G10" s="79"/>
      <c r="H10" s="230"/>
      <c r="I10" s="10">
        <f>IF(H10=A82,C82,IF(H10=A83,C83,IF(H10=A84,C84,IF(H10=A85,C85,IF(H10=A86,C86,IF(H10=A87,C87,IF(H10=A88,C88,IF(H10=A89,C89,IF(H10=A90,C90,IF(H10=A91,C91,IF(H10=A92,C92,IF(H10=A93,C93,IF(H10=A94,C94,IF(H10=A95,C95,IF(H10=A96,C96,IF(H10=A97,C97,IF(H10=A98,C98,IF(H10=A99,C99,IF(H10=A100,C100,IF(H10=A101,C101,IF(H10=A102,C102,IF(H10=A103,C103,IF(H10=A104,C104,IF(H10=A105,C105,IF(H10=A106,C106,IF(H10=A107,C107,IF(H10=A108,C108)))))))))))))))))))))))))))</f>
        <v>0</v>
      </c>
      <c r="J10" s="230"/>
      <c r="K10" s="10">
        <f>IF(J10=A82,C82,IF(J10=A83,C83,IF(J10=A84,C84,IF(J10=A85,C85,IF(J10=A86,C86,IF(J10=A87,C87,IF(J10=A88,C88,IF(J10=A89,C89,IF(J10=A90,C90,IF(J10=A91,C91,IF(J10=A92,C92,IF(J10=A93,C93,IF(J10=A94,C94,IF(J10=A95,C95,IF(J10=A96,C96,IF(J10=A97,C97,IF(J10=A98,C98,IF(J10=A99,C99,IF(J10=A100,C100,IF(J10=A101,C101,IF(J10=A102,C102,IF(J10=A103,C103,IF(J10=A104,C104,IF(J10=A105,C105,IF(J10=A106,C106,IF(J10=A107,C107,IF(J10=A108,C108)))))))))))))))))))))))))))</f>
        <v>0</v>
      </c>
      <c r="L10" s="230"/>
      <c r="M10" s="10">
        <f>IF(L10=A82,C82,IF(L10=A83,C83,IF(L10=A84,C84,IF(L10=A85,C85,IF(L10=A86,C86,IF(L10=A87,C87,IF(L10=A88,C88,IF(L10=A89,C89,IF(L10=A90,C90,IF(L10=A91,C91,IF(L10=A92,C92,IF(L10=A93,C93,IF(L10=A94,C94,IF(L10=A95,C95,IF(L10=A96,C96,IF(L10=A97,C97,IF(L10=A98,C98,IF(L10=A99,C99,IF(L10=A100,C100,IF(L10=A101,C101,IF(L10=A102,C102,IF(L10=A103,C103,IF(L10=A104,C104,IF(L10=A105,C105,IF(L10=A106,C106,IF(L10=A107,C107,IF(L10=A108,C108)))))))))))))))))))))))))))</f>
        <v>0</v>
      </c>
      <c r="N10" s="230"/>
      <c r="O10" s="10">
        <f>IF(N10=A82,C82,IF(N10=A83,C83,IF(N10=A84,C84,IF(N10=A85,C85,IF(N10=A86,C86,IF(N10=A87,C87,IF(N10=A88,C88,IF(N10=A89,C89,IF(N10=A90,C90,IF(N10=A91,C91,IF(N10=A92,C92,IF(N10=A93,C93,IF(N10=A94,C94,IF(N10=A95,C95,IF(N10=A96,C96,IF(N10=A97,C97,IF(N10=A98,C98,IF(N10=A99,C99,IF(N10=A100,C100,IF(N10=A101,C101,IF(N10=A102,C102,IF(N10=A103,C103,IF(N10=A104,C104,IF(N10=A105,C105,IF(N10=A106,C106,IF(N10=A107,C107,IF(N10=A108,C108)))))))))))))))))))))))))))</f>
        <v>0</v>
      </c>
      <c r="P10" s="230"/>
      <c r="Q10" s="10">
        <f>IF(P10=A82,C82,IF(P10=A83,C83,IF(P10=A84,C84,IF(P10=A85,C85,IF(P10=A86,C86,IF(P10=A87,C87,IF(P10=A88,C88,IF(P10=A89,C89,IF(P10=A90,C90,IF(P10=A91,C91,IF(P10=A92,C92,IF(P10=A93,C93,IF(P10=A94,C94,IF(P10=A95,C95,IF(P10=A96,C96,IF(P10=A97,C97,IF(P10=A98,C98,IF(P10=A99,C99,IF(P10=A100,C100,IF(P10=A101,C101,IF(P10=A102,C102,IF(P10=A103,C103,IF(P10=A104,C104,IF(P10=A105,C105,IF(P10=A106,C106,IF(P10=A107,C107,IF(P10=A108,C108)))))))))))))))))))))))))))</f>
        <v>0</v>
      </c>
      <c r="R10" s="79"/>
      <c r="S10" s="230"/>
      <c r="T10" s="79"/>
      <c r="U10" s="26">
        <f>I88</f>
        <v>0</v>
      </c>
      <c r="V10" s="27">
        <f>((C10+E10)*F10)+I10+K10+M10+O10+Q10+S10</f>
        <v>0</v>
      </c>
      <c r="W10" s="231">
        <f>V10-U10</f>
        <v>0</v>
      </c>
      <c r="X10" s="28"/>
      <c r="Y10" s="28"/>
    </row>
    <row r="11" spans="1:25" x14ac:dyDescent="0.25">
      <c r="A11" s="235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236"/>
      <c r="X11" s="28"/>
      <c r="Y11" s="28"/>
    </row>
    <row r="12" spans="1:25" ht="15.75" x14ac:dyDescent="0.25">
      <c r="A12" s="486"/>
      <c r="B12" s="487"/>
      <c r="C12" s="487"/>
      <c r="D12" s="487"/>
      <c r="E12" s="487"/>
      <c r="F12" s="487"/>
      <c r="G12" s="487"/>
      <c r="H12" s="487"/>
      <c r="I12" s="487"/>
      <c r="J12" s="487"/>
      <c r="K12" s="487"/>
      <c r="L12" s="487"/>
      <c r="M12" s="487"/>
      <c r="N12" s="487"/>
      <c r="O12" s="487"/>
      <c r="P12" s="487"/>
      <c r="Q12" s="487"/>
      <c r="R12" s="487"/>
      <c r="S12" s="487"/>
      <c r="T12" s="79"/>
      <c r="U12" s="26">
        <f>U6+U8+U10</f>
        <v>0</v>
      </c>
      <c r="V12" s="27">
        <f>SUM(V6+V8+V10)</f>
        <v>0</v>
      </c>
      <c r="W12" s="231">
        <f>W6+W8+W10</f>
        <v>0</v>
      </c>
      <c r="X12" s="28"/>
      <c r="Y12" s="28"/>
    </row>
    <row r="13" spans="1:25" ht="15.75" thickBot="1" x14ac:dyDescent="0.3">
      <c r="A13" s="237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236"/>
      <c r="X13" s="28"/>
      <c r="Y13" s="28"/>
    </row>
    <row r="14" spans="1:25" ht="15" customHeight="1" x14ac:dyDescent="0.25">
      <c r="A14" s="403" t="s">
        <v>151</v>
      </c>
      <c r="B14" s="404"/>
      <c r="C14" s="404"/>
      <c r="D14" s="404"/>
      <c r="E14" s="404"/>
      <c r="F14" s="405"/>
      <c r="G14" s="79"/>
      <c r="H14" s="79"/>
      <c r="I14" s="403" t="s">
        <v>161</v>
      </c>
      <c r="J14" s="404"/>
      <c r="K14" s="404"/>
      <c r="L14" s="404"/>
      <c r="M14" s="404"/>
      <c r="N14" s="404"/>
      <c r="O14" s="404"/>
      <c r="P14" s="404"/>
      <c r="Q14" s="404"/>
      <c r="R14" s="404"/>
      <c r="S14" s="404"/>
      <c r="T14" s="404"/>
      <c r="U14" s="404"/>
      <c r="V14" s="405"/>
      <c r="W14" s="238"/>
      <c r="X14" s="28"/>
      <c r="Y14" s="28"/>
    </row>
    <row r="15" spans="1:25" ht="15.75" customHeight="1" thickBot="1" x14ac:dyDescent="0.3">
      <c r="A15" s="406"/>
      <c r="B15" s="407"/>
      <c r="C15" s="407"/>
      <c r="D15" s="407"/>
      <c r="E15" s="407"/>
      <c r="F15" s="408"/>
      <c r="G15" s="79"/>
      <c r="H15" s="79"/>
      <c r="I15" s="406"/>
      <c r="J15" s="407"/>
      <c r="K15" s="407"/>
      <c r="L15" s="407"/>
      <c r="M15" s="407"/>
      <c r="N15" s="407"/>
      <c r="O15" s="407"/>
      <c r="P15" s="407"/>
      <c r="Q15" s="407"/>
      <c r="R15" s="407"/>
      <c r="S15" s="407"/>
      <c r="T15" s="407"/>
      <c r="U15" s="407"/>
      <c r="V15" s="408"/>
      <c r="W15" s="236"/>
      <c r="X15" s="28"/>
      <c r="Y15" s="28"/>
    </row>
    <row r="16" spans="1:25" x14ac:dyDescent="0.25">
      <c r="A16" s="233" t="s">
        <v>159</v>
      </c>
      <c r="B16" s="230"/>
      <c r="C16" s="79"/>
      <c r="D16" s="457" t="s">
        <v>155</v>
      </c>
      <c r="E16" s="457"/>
      <c r="F16" s="273">
        <f>F6+F8+F10</f>
        <v>0</v>
      </c>
      <c r="G16" s="79"/>
      <c r="H16" s="79"/>
      <c r="I16" s="457" t="s">
        <v>167</v>
      </c>
      <c r="J16" s="457"/>
      <c r="K16" s="79"/>
      <c r="L16" s="457" t="s">
        <v>162</v>
      </c>
      <c r="M16" s="457"/>
      <c r="N16" s="457" t="s">
        <v>163</v>
      </c>
      <c r="O16" s="457"/>
      <c r="P16" s="457" t="s">
        <v>164</v>
      </c>
      <c r="Q16" s="457"/>
      <c r="R16" s="457"/>
      <c r="S16" s="457" t="s">
        <v>165</v>
      </c>
      <c r="T16" s="457"/>
      <c r="U16" s="457" t="s">
        <v>166</v>
      </c>
      <c r="V16" s="457"/>
      <c r="W16" s="236"/>
      <c r="X16" s="28"/>
      <c r="Y16" s="28"/>
    </row>
    <row r="17" spans="1:25" ht="15.75" thickBot="1" x14ac:dyDescent="0.3">
      <c r="A17" s="233" t="s">
        <v>152</v>
      </c>
      <c r="B17" s="227">
        <f>B16*2</f>
        <v>0</v>
      </c>
      <c r="C17" s="79"/>
      <c r="D17" s="464" t="s">
        <v>156</v>
      </c>
      <c r="E17" s="464"/>
      <c r="F17" s="289" t="s">
        <v>197</v>
      </c>
      <c r="G17" s="79"/>
      <c r="H17" s="79"/>
      <c r="I17" s="385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36"/>
      <c r="X17" s="28"/>
      <c r="Y17" s="28"/>
    </row>
    <row r="18" spans="1:25" ht="15.75" thickBot="1" x14ac:dyDescent="0.3">
      <c r="A18" s="233" t="s">
        <v>153</v>
      </c>
      <c r="B18" s="232">
        <v>0.12</v>
      </c>
      <c r="C18" s="79"/>
      <c r="D18" s="464" t="s">
        <v>149</v>
      </c>
      <c r="E18" s="464"/>
      <c r="F18" s="290">
        <v>30</v>
      </c>
      <c r="G18" s="79"/>
      <c r="H18" s="79"/>
      <c r="I18" s="415">
        <v>41778</v>
      </c>
      <c r="J18" s="416"/>
      <c r="K18" s="79"/>
      <c r="L18" s="417"/>
      <c r="M18" s="418"/>
      <c r="N18" s="417"/>
      <c r="O18" s="418"/>
      <c r="P18" s="417"/>
      <c r="Q18" s="419"/>
      <c r="R18" s="418"/>
      <c r="S18" s="417"/>
      <c r="T18" s="418"/>
      <c r="U18" s="417"/>
      <c r="V18" s="418"/>
      <c r="W18" s="236"/>
      <c r="X18" s="28"/>
      <c r="Y18" s="28"/>
    </row>
    <row r="19" spans="1:25" ht="15.75" thickBot="1" x14ac:dyDescent="0.3">
      <c r="A19" s="233" t="s">
        <v>154</v>
      </c>
      <c r="B19" s="232">
        <f>B17*B18</f>
        <v>0</v>
      </c>
      <c r="C19" s="79"/>
      <c r="D19" s="464" t="s">
        <v>150</v>
      </c>
      <c r="E19" s="464"/>
      <c r="F19" s="290">
        <v>20</v>
      </c>
      <c r="G19" s="79"/>
      <c r="H19" s="79"/>
      <c r="I19" s="79"/>
      <c r="J19" s="79"/>
      <c r="K19" s="79"/>
      <c r="L19" s="28"/>
      <c r="M19" s="28"/>
      <c r="N19" s="28"/>
      <c r="O19" s="28"/>
      <c r="P19" s="28"/>
      <c r="Q19" s="28"/>
      <c r="R19" s="28"/>
      <c r="S19" s="28"/>
      <c r="T19" s="79"/>
      <c r="U19" s="79"/>
      <c r="V19" s="79"/>
      <c r="W19" s="236"/>
      <c r="X19" s="28"/>
      <c r="Y19" s="28"/>
    </row>
    <row r="20" spans="1:25" ht="15" customHeight="1" thickBot="1" x14ac:dyDescent="0.3">
      <c r="A20" s="484" t="s">
        <v>160</v>
      </c>
      <c r="B20" s="485"/>
      <c r="C20" s="461">
        <f>IF(B16=0,0,(B19+F18)+IF(F17=F81,(F19*F16)))</f>
        <v>0</v>
      </c>
      <c r="D20" s="462"/>
      <c r="E20" s="462"/>
      <c r="F20" s="463"/>
      <c r="G20" s="79"/>
      <c r="H20" s="79"/>
      <c r="I20" s="452" t="s">
        <v>201</v>
      </c>
      <c r="J20" s="453"/>
      <c r="K20" s="332">
        <f>ROUNDUP(U6,-1)</f>
        <v>0</v>
      </c>
      <c r="L20" s="452" t="s">
        <v>202</v>
      </c>
      <c r="M20" s="453"/>
      <c r="N20" s="332">
        <f>ROUNDUP(C20,-1)</f>
        <v>0</v>
      </c>
      <c r="O20" s="452" t="s">
        <v>203</v>
      </c>
      <c r="P20" s="453"/>
      <c r="Q20" s="332">
        <f>K20+N20</f>
        <v>0</v>
      </c>
      <c r="R20" s="365" t="s">
        <v>241</v>
      </c>
      <c r="S20" s="332">
        <f>N28-K20</f>
        <v>0</v>
      </c>
      <c r="T20" s="365" t="s">
        <v>242</v>
      </c>
      <c r="U20" s="332" t="s">
        <v>243</v>
      </c>
      <c r="V20" s="79"/>
      <c r="W20" s="236"/>
      <c r="X20" s="28"/>
      <c r="Y20" s="28"/>
    </row>
    <row r="21" spans="1:25" ht="15.75" customHeight="1" thickBot="1" x14ac:dyDescent="0.3">
      <c r="A21" s="288"/>
      <c r="B21" s="288"/>
      <c r="C21" s="288"/>
      <c r="D21" s="288"/>
      <c r="E21" s="288"/>
      <c r="F21" s="288"/>
      <c r="G21" s="287"/>
      <c r="H21" s="239"/>
      <c r="I21" s="239"/>
      <c r="J21" s="239"/>
      <c r="K21" s="23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236"/>
      <c r="X21" s="28"/>
      <c r="Y21" s="28"/>
    </row>
    <row r="22" spans="1:25" ht="15.75" customHeight="1" x14ac:dyDescent="0.25">
      <c r="A22" s="403" t="s">
        <v>182</v>
      </c>
      <c r="B22" s="404"/>
      <c r="C22" s="404"/>
      <c r="D22" s="404"/>
      <c r="E22" s="405"/>
      <c r="F22" s="37"/>
      <c r="G22" s="37"/>
      <c r="H22" s="37"/>
      <c r="I22" s="37"/>
      <c r="J22" s="37"/>
      <c r="K22" s="37"/>
      <c r="L22" s="325"/>
      <c r="M22" s="326"/>
      <c r="N22" s="451" t="s">
        <v>148</v>
      </c>
      <c r="O22" s="451"/>
      <c r="P22" s="451"/>
      <c r="Q22" s="451"/>
      <c r="R22" s="451"/>
      <c r="S22" s="451"/>
      <c r="T22" s="451"/>
      <c r="U22" s="451"/>
      <c r="V22" s="326"/>
      <c r="W22" s="326"/>
      <c r="X22" s="28"/>
      <c r="Y22" s="28"/>
    </row>
    <row r="23" spans="1:25" ht="15" customHeight="1" x14ac:dyDescent="0.25">
      <c r="A23" s="466"/>
      <c r="B23" s="465"/>
      <c r="C23" s="465"/>
      <c r="D23" s="465"/>
      <c r="E23" s="467"/>
      <c r="F23" s="79"/>
      <c r="G23" s="468" t="s">
        <v>170</v>
      </c>
      <c r="H23" s="468"/>
      <c r="I23" s="79"/>
      <c r="J23" s="79"/>
      <c r="K23" s="79"/>
      <c r="L23" s="326"/>
      <c r="M23" s="326"/>
      <c r="N23" s="451"/>
      <c r="O23" s="451"/>
      <c r="P23" s="451"/>
      <c r="Q23" s="451"/>
      <c r="R23" s="451"/>
      <c r="S23" s="451"/>
      <c r="T23" s="451"/>
      <c r="U23" s="451"/>
      <c r="V23" s="326"/>
      <c r="W23" s="326"/>
      <c r="X23" s="28"/>
      <c r="Y23" s="28"/>
    </row>
    <row r="24" spans="1:25" ht="15.75" customHeight="1" thickBot="1" x14ac:dyDescent="0.3">
      <c r="A24" s="406"/>
      <c r="B24" s="407"/>
      <c r="C24" s="407"/>
      <c r="D24" s="407"/>
      <c r="E24" s="408"/>
      <c r="F24" s="79"/>
      <c r="G24" s="79"/>
      <c r="H24" s="79"/>
      <c r="I24" s="79"/>
      <c r="J24" s="79"/>
      <c r="K24" s="79"/>
      <c r="L24" s="391"/>
      <c r="M24" s="391"/>
      <c r="N24" s="451"/>
      <c r="O24" s="451"/>
      <c r="P24" s="451"/>
      <c r="Q24" s="451"/>
      <c r="R24" s="451"/>
      <c r="S24" s="451"/>
      <c r="T24" s="451"/>
      <c r="U24" s="451"/>
      <c r="V24" s="391"/>
      <c r="W24" s="391"/>
      <c r="X24" s="28"/>
      <c r="Y24" s="28"/>
    </row>
    <row r="25" spans="1:25" ht="15" customHeight="1" x14ac:dyDescent="0.25">
      <c r="A25" s="235"/>
      <c r="B25" s="79"/>
      <c r="C25" s="79"/>
      <c r="D25" s="79"/>
      <c r="E25" s="79"/>
      <c r="F25" s="79"/>
      <c r="G25" s="263" t="s">
        <v>171</v>
      </c>
      <c r="H25" s="264" t="s">
        <v>172</v>
      </c>
      <c r="I25" s="265">
        <f>B36</f>
        <v>0</v>
      </c>
      <c r="J25" s="264" t="s">
        <v>130</v>
      </c>
      <c r="K25" s="324">
        <f>D36-3.6</f>
        <v>-3.6</v>
      </c>
      <c r="L25" s="391"/>
      <c r="M25" s="391"/>
      <c r="N25" s="391"/>
      <c r="O25" s="391"/>
      <c r="P25" s="391"/>
      <c r="Q25" s="391"/>
      <c r="R25" s="391"/>
      <c r="S25" s="391"/>
      <c r="T25" s="391"/>
      <c r="U25" s="391"/>
      <c r="V25" s="391"/>
      <c r="W25" s="391"/>
      <c r="X25" s="28"/>
      <c r="Y25" s="28"/>
    </row>
    <row r="26" spans="1:25" ht="15" customHeight="1" thickBot="1" x14ac:dyDescent="0.3">
      <c r="A26" s="235"/>
      <c r="B26" s="79"/>
      <c r="C26" s="79"/>
      <c r="D26" s="79"/>
      <c r="E26" s="79"/>
      <c r="F26" s="79"/>
      <c r="G26" s="263" t="s">
        <v>173</v>
      </c>
      <c r="H26" s="264" t="s">
        <v>174</v>
      </c>
      <c r="I26" s="265">
        <f>F36-1.8</f>
        <v>-1.8</v>
      </c>
      <c r="J26" s="264" t="s">
        <v>130</v>
      </c>
      <c r="K26" s="324">
        <f>D36-3.6</f>
        <v>-3.6</v>
      </c>
      <c r="L26" s="391"/>
      <c r="M26" s="391"/>
      <c r="N26" s="391"/>
      <c r="O26" s="391"/>
      <c r="P26" s="391"/>
      <c r="Q26" s="391"/>
      <c r="R26" s="391"/>
      <c r="S26" s="391"/>
      <c r="T26" s="391"/>
      <c r="U26" s="391"/>
      <c r="V26" s="391"/>
      <c r="W26" s="391"/>
      <c r="X26" s="28"/>
      <c r="Y26" s="28"/>
    </row>
    <row r="27" spans="1:25" ht="15" customHeight="1" x14ac:dyDescent="0.25">
      <c r="A27" s="235"/>
      <c r="B27" s="79"/>
      <c r="C27" s="79"/>
      <c r="D27" s="79"/>
      <c r="E27" s="79"/>
      <c r="F27" s="79"/>
      <c r="G27" s="263" t="s">
        <v>175</v>
      </c>
      <c r="H27" s="264" t="s">
        <v>174</v>
      </c>
      <c r="I27" s="265">
        <f>B36</f>
        <v>0</v>
      </c>
      <c r="J27" s="264" t="s">
        <v>130</v>
      </c>
      <c r="K27" s="324">
        <f>F36</f>
        <v>0</v>
      </c>
      <c r="L27" s="391"/>
      <c r="M27" s="391"/>
      <c r="N27" s="420" t="s">
        <v>126</v>
      </c>
      <c r="O27" s="421"/>
      <c r="P27" s="79"/>
      <c r="Q27" s="422" t="s">
        <v>186</v>
      </c>
      <c r="R27" s="423"/>
      <c r="S27" s="79"/>
      <c r="T27" s="449" t="s">
        <v>187</v>
      </c>
      <c r="U27" s="450"/>
      <c r="V27" s="391"/>
      <c r="W27" s="391"/>
      <c r="X27" s="28"/>
      <c r="Y27" s="28"/>
    </row>
    <row r="28" spans="1:25" ht="15" customHeight="1" thickBot="1" x14ac:dyDescent="0.3">
      <c r="A28" s="235"/>
      <c r="B28" s="79"/>
      <c r="C28" s="79"/>
      <c r="D28" s="79"/>
      <c r="E28" s="79"/>
      <c r="F28" s="79"/>
      <c r="G28" s="263" t="s">
        <v>176</v>
      </c>
      <c r="H28" s="264" t="s">
        <v>174</v>
      </c>
      <c r="I28" s="265">
        <f>B36-3.6</f>
        <v>-3.6</v>
      </c>
      <c r="J28" s="264" t="s">
        <v>130</v>
      </c>
      <c r="K28" s="324">
        <f>F34</f>
        <v>0</v>
      </c>
      <c r="L28" s="391"/>
      <c r="M28" s="391"/>
      <c r="N28" s="424">
        <f>V12+C20</f>
        <v>0</v>
      </c>
      <c r="O28" s="425"/>
      <c r="P28" s="79"/>
      <c r="Q28" s="426">
        <f>U12+C20</f>
        <v>0</v>
      </c>
      <c r="R28" s="427"/>
      <c r="S28" s="79"/>
      <c r="T28" s="428">
        <f>W12+(C20/2)</f>
        <v>0</v>
      </c>
      <c r="U28" s="429"/>
      <c r="V28" s="391"/>
      <c r="W28" s="391"/>
      <c r="X28" s="28"/>
      <c r="Y28" s="28"/>
    </row>
    <row r="29" spans="1:25" ht="15.75" customHeight="1" x14ac:dyDescent="0.25">
      <c r="A29" s="235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391"/>
      <c r="M29" s="391"/>
      <c r="N29" s="391"/>
      <c r="O29" s="391"/>
      <c r="P29" s="391"/>
      <c r="Q29" s="391"/>
      <c r="R29" s="391"/>
      <c r="S29" s="391"/>
      <c r="T29" s="391"/>
      <c r="U29" s="391"/>
      <c r="V29" s="391"/>
      <c r="W29" s="391"/>
      <c r="X29" s="28"/>
      <c r="Y29" s="28"/>
    </row>
    <row r="30" spans="1:25" x14ac:dyDescent="0.25">
      <c r="A30" s="235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391"/>
      <c r="M30" s="391"/>
      <c r="N30" s="391"/>
      <c r="O30" s="391"/>
      <c r="P30" s="391"/>
      <c r="Q30" s="391"/>
      <c r="R30" s="391"/>
      <c r="S30" s="391"/>
      <c r="T30" s="391"/>
      <c r="U30" s="391"/>
      <c r="V30" s="391"/>
      <c r="W30" s="391"/>
      <c r="X30" s="28"/>
      <c r="Y30" s="28"/>
    </row>
    <row r="31" spans="1:25" x14ac:dyDescent="0.25">
      <c r="A31" s="235"/>
      <c r="B31" s="79"/>
      <c r="C31" s="79"/>
      <c r="D31" s="79"/>
      <c r="E31" s="79"/>
      <c r="F31" s="79"/>
      <c r="G31" s="468" t="s">
        <v>177</v>
      </c>
      <c r="H31" s="468"/>
      <c r="I31" s="79"/>
      <c r="J31" s="79"/>
      <c r="K31" s="79"/>
      <c r="L31" s="391"/>
      <c r="M31" s="391"/>
      <c r="N31" s="391"/>
      <c r="O31" s="391"/>
      <c r="P31" s="391"/>
      <c r="Q31" s="391"/>
      <c r="R31" s="391"/>
      <c r="S31" s="391"/>
      <c r="T31" s="391"/>
      <c r="U31" s="391"/>
      <c r="V31" s="391"/>
      <c r="W31" s="391"/>
      <c r="X31" s="28"/>
      <c r="Y31" s="28"/>
    </row>
    <row r="32" spans="1:25" x14ac:dyDescent="0.25">
      <c r="A32" s="235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391"/>
      <c r="M32" s="391"/>
      <c r="N32" s="391"/>
      <c r="O32" s="391"/>
      <c r="P32" s="391"/>
      <c r="Q32" s="391"/>
      <c r="R32" s="391"/>
      <c r="S32" s="391"/>
      <c r="T32" s="391"/>
      <c r="U32" s="391"/>
      <c r="V32" s="391"/>
      <c r="W32" s="391"/>
    </row>
    <row r="33" spans="1:25" x14ac:dyDescent="0.25">
      <c r="A33" s="235"/>
      <c r="B33" s="79"/>
      <c r="C33" s="79"/>
      <c r="D33" s="79"/>
      <c r="E33" s="79"/>
      <c r="F33" s="1"/>
      <c r="G33" s="79"/>
      <c r="H33" s="263" t="s">
        <v>178</v>
      </c>
      <c r="I33" s="266">
        <f>D36-(2*F34)</f>
        <v>0</v>
      </c>
      <c r="J33" s="267"/>
      <c r="K33" s="267"/>
      <c r="L33" s="391"/>
      <c r="M33" s="391"/>
      <c r="N33" s="391"/>
      <c r="O33" s="391"/>
      <c r="P33" s="391"/>
      <c r="Q33" s="391"/>
      <c r="R33" s="391"/>
      <c r="S33" s="391"/>
      <c r="T33" s="391"/>
      <c r="U33" s="391"/>
      <c r="V33" s="391"/>
      <c r="W33" s="391"/>
    </row>
    <row r="34" spans="1:25" x14ac:dyDescent="0.25">
      <c r="A34" s="235"/>
      <c r="B34" s="79"/>
      <c r="C34" s="79"/>
      <c r="D34" s="79"/>
      <c r="E34" s="269" t="s">
        <v>169</v>
      </c>
      <c r="F34" s="268"/>
      <c r="G34" s="79"/>
      <c r="H34" s="263" t="s">
        <v>179</v>
      </c>
      <c r="I34" s="265">
        <f>I33-1</f>
        <v>-1</v>
      </c>
      <c r="J34" s="264" t="s">
        <v>130</v>
      </c>
      <c r="K34" s="324">
        <f>B36/2</f>
        <v>0</v>
      </c>
      <c r="L34" s="391"/>
      <c r="M34" s="391"/>
      <c r="N34" s="391"/>
      <c r="O34" s="391"/>
      <c r="P34" s="391"/>
      <c r="Q34" s="391"/>
      <c r="R34" s="391"/>
      <c r="S34" s="391"/>
      <c r="T34" s="391"/>
      <c r="U34" s="391"/>
      <c r="V34" s="391"/>
      <c r="W34" s="391"/>
    </row>
    <row r="35" spans="1:25" x14ac:dyDescent="0.25">
      <c r="A35" s="3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391"/>
      <c r="M35" s="391"/>
      <c r="N35" s="391"/>
      <c r="O35" s="391"/>
      <c r="P35" s="391"/>
      <c r="Q35" s="391"/>
      <c r="R35" s="391"/>
      <c r="S35" s="391"/>
      <c r="T35" s="391"/>
      <c r="U35" s="391"/>
      <c r="V35" s="391"/>
      <c r="W35" s="391"/>
    </row>
    <row r="36" spans="1:25" x14ac:dyDescent="0.25">
      <c r="A36" s="272" t="s">
        <v>168</v>
      </c>
      <c r="B36" s="268"/>
      <c r="C36" s="322" t="s">
        <v>198</v>
      </c>
      <c r="D36" s="268"/>
      <c r="E36" s="322" t="s">
        <v>199</v>
      </c>
      <c r="F36" s="268"/>
      <c r="G36" s="79"/>
      <c r="H36" s="468" t="s">
        <v>180</v>
      </c>
      <c r="I36" s="468"/>
      <c r="J36" s="468"/>
      <c r="K36" s="468"/>
      <c r="L36" s="391"/>
      <c r="M36" s="391"/>
      <c r="N36" s="391"/>
      <c r="O36" s="391"/>
      <c r="P36" s="391"/>
      <c r="Q36" s="391"/>
      <c r="R36" s="391"/>
      <c r="S36" s="391"/>
      <c r="T36" s="391"/>
      <c r="U36" s="391"/>
      <c r="V36" s="391"/>
      <c r="W36" s="391"/>
    </row>
    <row r="37" spans="1:25" x14ac:dyDescent="0.25">
      <c r="A37" s="235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391"/>
      <c r="M37" s="391"/>
      <c r="N37" s="391"/>
      <c r="O37" s="391"/>
      <c r="P37" s="391"/>
      <c r="Q37" s="391"/>
      <c r="R37" s="391"/>
      <c r="S37" s="391"/>
      <c r="T37" s="391"/>
      <c r="U37" s="391"/>
      <c r="V37" s="391"/>
      <c r="W37" s="391"/>
    </row>
    <row r="38" spans="1:25" x14ac:dyDescent="0.25">
      <c r="A38" s="235"/>
      <c r="B38" s="79"/>
      <c r="C38" s="79"/>
      <c r="D38" s="79"/>
      <c r="E38" s="79"/>
      <c r="F38" s="79"/>
      <c r="G38" s="79"/>
      <c r="H38" s="414" t="s">
        <v>181</v>
      </c>
      <c r="I38" s="414"/>
      <c r="J38" s="270">
        <f>((I34/100)*(K34/100)*35)*2</f>
        <v>0</v>
      </c>
      <c r="K38" s="270"/>
      <c r="L38" s="391"/>
      <c r="M38" s="391"/>
      <c r="N38" s="391"/>
      <c r="O38" s="391"/>
      <c r="P38" s="391"/>
      <c r="Q38" s="391"/>
      <c r="R38" s="391"/>
      <c r="S38" s="391"/>
      <c r="T38" s="391"/>
      <c r="U38" s="391"/>
      <c r="V38" s="391"/>
      <c r="W38" s="391"/>
      <c r="X38" s="28"/>
      <c r="Y38" s="28"/>
    </row>
    <row r="39" spans="1:25" x14ac:dyDescent="0.25">
      <c r="A39" s="235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391"/>
      <c r="M39" s="391"/>
      <c r="N39" s="391"/>
      <c r="O39" s="391"/>
      <c r="P39" s="391"/>
      <c r="Q39" s="391"/>
      <c r="R39" s="391"/>
      <c r="S39" s="391"/>
      <c r="T39" s="391"/>
      <c r="U39" s="391"/>
      <c r="V39" s="391"/>
      <c r="W39" s="391"/>
      <c r="X39" s="28"/>
      <c r="Y39" s="28"/>
    </row>
    <row r="40" spans="1:25" ht="21.75" customHeight="1" thickBot="1" x14ac:dyDescent="0.3">
      <c r="A40" s="241"/>
      <c r="B40" s="239"/>
      <c r="C40" s="239"/>
      <c r="D40" s="239"/>
      <c r="E40" s="239"/>
      <c r="F40" s="239"/>
      <c r="G40" s="239"/>
      <c r="H40" s="239"/>
      <c r="I40" s="239"/>
      <c r="J40" s="79"/>
      <c r="K40" s="79"/>
      <c r="L40" s="327"/>
      <c r="M40" s="327"/>
      <c r="N40" s="327"/>
      <c r="O40" s="327"/>
      <c r="P40" s="327"/>
      <c r="Q40" s="327"/>
      <c r="R40" s="274"/>
      <c r="S40" s="274"/>
      <c r="T40" s="274"/>
      <c r="U40" s="274"/>
      <c r="V40" s="274"/>
      <c r="W40" s="275"/>
      <c r="X40" s="28"/>
      <c r="Y40" s="28"/>
    </row>
    <row r="41" spans="1:25" ht="16.5" thickBot="1" x14ac:dyDescent="0.3">
      <c r="A41" s="481" t="s">
        <v>12</v>
      </c>
      <c r="B41" s="482"/>
      <c r="C41" s="482"/>
      <c r="D41" s="482"/>
      <c r="E41" s="482"/>
      <c r="F41" s="482"/>
      <c r="G41" s="482"/>
      <c r="H41" s="483"/>
      <c r="J41" s="481" t="s">
        <v>14</v>
      </c>
      <c r="K41" s="482"/>
      <c r="L41" s="482"/>
      <c r="M41" s="482"/>
      <c r="N41" s="482"/>
      <c r="O41" s="482"/>
      <c r="P41" s="482"/>
      <c r="Q41" s="483"/>
      <c r="R41" s="478" t="s">
        <v>42</v>
      </c>
      <c r="S41" s="479"/>
      <c r="T41" s="479"/>
      <c r="U41" s="480"/>
      <c r="V41" s="16" t="s">
        <v>61</v>
      </c>
      <c r="W41" s="17"/>
      <c r="X41" s="28"/>
      <c r="Y41" s="28"/>
    </row>
    <row r="42" spans="1:25" x14ac:dyDescent="0.25">
      <c r="A42" s="298" t="s">
        <v>13</v>
      </c>
      <c r="B42" s="299" t="s">
        <v>35</v>
      </c>
      <c r="C42" s="300" t="s">
        <v>36</v>
      </c>
      <c r="D42" s="300" t="s">
        <v>37</v>
      </c>
      <c r="E42" s="300" t="s">
        <v>38</v>
      </c>
      <c r="F42" s="300" t="s">
        <v>39</v>
      </c>
      <c r="G42" s="300" t="s">
        <v>40</v>
      </c>
      <c r="H42" s="301" t="s">
        <v>43</v>
      </c>
      <c r="I42" s="15"/>
      <c r="J42" s="302" t="s">
        <v>13</v>
      </c>
      <c r="K42" s="303" t="s">
        <v>35</v>
      </c>
      <c r="L42" s="24" t="s">
        <v>36</v>
      </c>
      <c r="M42" s="24" t="s">
        <v>37</v>
      </c>
      <c r="N42" s="24" t="s">
        <v>38</v>
      </c>
      <c r="O42" s="24" t="s">
        <v>39</v>
      </c>
      <c r="P42" s="24" t="s">
        <v>40</v>
      </c>
      <c r="Q42" s="216" t="s">
        <v>43</v>
      </c>
      <c r="R42" s="3"/>
      <c r="S42" s="1" t="s">
        <v>12</v>
      </c>
      <c r="T42" s="1"/>
      <c r="U42" s="2"/>
      <c r="V42" s="1" t="s">
        <v>56</v>
      </c>
      <c r="W42" s="2"/>
      <c r="X42" s="28"/>
      <c r="Y42" s="28"/>
    </row>
    <row r="43" spans="1:25" x14ac:dyDescent="0.25">
      <c r="A43" s="306" t="s">
        <v>1</v>
      </c>
      <c r="B43" s="310">
        <f>'Calcul Classique'!L8</f>
        <v>90</v>
      </c>
      <c r="C43" s="311">
        <v>25</v>
      </c>
      <c r="D43" s="311">
        <v>55</v>
      </c>
      <c r="E43" s="311">
        <f>D43+30</f>
        <v>85</v>
      </c>
      <c r="F43" s="311">
        <f>'Calcul Classique'!L29-Commande!B43</f>
        <v>80</v>
      </c>
      <c r="G43" s="311">
        <f>'Calcul Classique'!L51-Commande!B43</f>
        <v>120</v>
      </c>
      <c r="H43" s="312">
        <f>'Calcul Classique'!L73-Commande!B43</f>
        <v>150</v>
      </c>
      <c r="J43" s="306" t="s">
        <v>4</v>
      </c>
      <c r="K43" s="316">
        <f>C135</f>
        <v>240</v>
      </c>
      <c r="L43" s="317">
        <f t="shared" ref="L43:Q43" si="0">C46</f>
        <v>30</v>
      </c>
      <c r="M43" s="317">
        <f t="shared" si="0"/>
        <v>60</v>
      </c>
      <c r="N43" s="317">
        <f t="shared" si="0"/>
        <v>90</v>
      </c>
      <c r="O43" s="317">
        <f t="shared" si="0"/>
        <v>80</v>
      </c>
      <c r="P43" s="317">
        <f t="shared" si="0"/>
        <v>120</v>
      </c>
      <c r="Q43" s="312">
        <f t="shared" si="0"/>
        <v>150</v>
      </c>
      <c r="R43" s="3"/>
      <c r="S43" s="1" t="s">
        <v>14</v>
      </c>
      <c r="T43" s="1"/>
      <c r="U43" s="2"/>
      <c r="V43" s="1" t="s">
        <v>55</v>
      </c>
      <c r="W43" s="2"/>
      <c r="X43" s="28"/>
      <c r="Y43" s="28"/>
    </row>
    <row r="44" spans="1:25" x14ac:dyDescent="0.25">
      <c r="A44" s="306" t="s">
        <v>2</v>
      </c>
      <c r="B44" s="310">
        <f>'Calcul Classique'!L9</f>
        <v>100</v>
      </c>
      <c r="C44" s="311">
        <v>25</v>
      </c>
      <c r="D44" s="311">
        <v>55</v>
      </c>
      <c r="E44" s="311">
        <f t="shared" ref="E44:E59" si="1">D44+30</f>
        <v>85</v>
      </c>
      <c r="F44" s="311">
        <f>'Calcul Classique'!L30-Commande!B44</f>
        <v>80</v>
      </c>
      <c r="G44" s="311">
        <f>'Calcul Classique'!L52-Commande!B44</f>
        <v>120</v>
      </c>
      <c r="H44" s="312">
        <f>'Calcul Classique'!L74-Commande!B44</f>
        <v>150</v>
      </c>
      <c r="I44" s="240"/>
      <c r="J44" s="306" t="s">
        <v>5</v>
      </c>
      <c r="K44" s="316">
        <f t="shared" ref="K44:K52" si="2">C136</f>
        <v>250</v>
      </c>
      <c r="L44" s="317">
        <f t="shared" ref="L44:L47" si="3">C47</f>
        <v>35</v>
      </c>
      <c r="M44" s="317">
        <f t="shared" ref="M44:M47" si="4">D47</f>
        <v>65</v>
      </c>
      <c r="N44" s="317">
        <f t="shared" ref="N44:N47" si="5">E47</f>
        <v>95</v>
      </c>
      <c r="O44" s="317">
        <f t="shared" ref="O44:O47" si="6">F47</f>
        <v>80</v>
      </c>
      <c r="P44" s="317">
        <f t="shared" ref="P44:P47" si="7">G47</f>
        <v>120</v>
      </c>
      <c r="Q44" s="312">
        <f t="shared" ref="Q44:Q47" si="8">H47</f>
        <v>150</v>
      </c>
      <c r="R44" s="3"/>
      <c r="S44" s="1" t="s">
        <v>15</v>
      </c>
      <c r="T44" s="1"/>
      <c r="U44" s="2"/>
      <c r="V44" s="1" t="s">
        <v>57</v>
      </c>
      <c r="W44" s="2"/>
      <c r="X44" s="28"/>
      <c r="Y44" s="28"/>
    </row>
    <row r="45" spans="1:25" ht="15.75" thickBot="1" x14ac:dyDescent="0.3">
      <c r="A45" s="306" t="s">
        <v>3</v>
      </c>
      <c r="B45" s="310">
        <f>'Calcul Classique'!L10</f>
        <v>110</v>
      </c>
      <c r="C45" s="311">
        <v>30</v>
      </c>
      <c r="D45" s="311">
        <f t="shared" ref="D45:D59" si="9">C45*2</f>
        <v>60</v>
      </c>
      <c r="E45" s="311">
        <f t="shared" si="1"/>
        <v>90</v>
      </c>
      <c r="F45" s="311">
        <f>'Calcul Classique'!L31-Commande!B45</f>
        <v>80</v>
      </c>
      <c r="G45" s="311">
        <f>'Calcul Classique'!L53-Commande!B45</f>
        <v>120</v>
      </c>
      <c r="H45" s="312">
        <f>'Calcul Classique'!L75-Commande!B45</f>
        <v>150</v>
      </c>
      <c r="I45" s="240"/>
      <c r="J45" s="306" t="s">
        <v>6</v>
      </c>
      <c r="K45" s="316">
        <f t="shared" si="2"/>
        <v>260</v>
      </c>
      <c r="L45" s="317">
        <f t="shared" si="3"/>
        <v>35</v>
      </c>
      <c r="M45" s="317">
        <f t="shared" si="4"/>
        <v>65</v>
      </c>
      <c r="N45" s="317">
        <f t="shared" si="5"/>
        <v>95</v>
      </c>
      <c r="O45" s="317">
        <f t="shared" si="6"/>
        <v>80</v>
      </c>
      <c r="P45" s="317">
        <f t="shared" si="7"/>
        <v>120</v>
      </c>
      <c r="Q45" s="312">
        <f t="shared" si="8"/>
        <v>150</v>
      </c>
      <c r="R45" s="4"/>
      <c r="S45" s="5" t="s">
        <v>16</v>
      </c>
      <c r="T45" s="5"/>
      <c r="U45" s="6"/>
      <c r="V45" s="1" t="s">
        <v>58</v>
      </c>
      <c r="W45" s="2"/>
      <c r="X45" s="28"/>
      <c r="Y45" s="28"/>
    </row>
    <row r="46" spans="1:25" ht="15.75" x14ac:dyDescent="0.25">
      <c r="A46" s="306" t="s">
        <v>4</v>
      </c>
      <c r="B46" s="310">
        <f>'Calcul Classique'!L11</f>
        <v>120</v>
      </c>
      <c r="C46" s="311">
        <v>30</v>
      </c>
      <c r="D46" s="311">
        <f t="shared" si="9"/>
        <v>60</v>
      </c>
      <c r="E46" s="311">
        <f t="shared" si="1"/>
        <v>90</v>
      </c>
      <c r="F46" s="311">
        <f>'Calcul Classique'!L32-Commande!B46</f>
        <v>80</v>
      </c>
      <c r="G46" s="311">
        <f>'Calcul Classique'!L54-Commande!B46</f>
        <v>120</v>
      </c>
      <c r="H46" s="312">
        <f>'Calcul Classique'!L76-Commande!B46</f>
        <v>150</v>
      </c>
      <c r="I46" s="240"/>
      <c r="J46" s="306" t="s">
        <v>7</v>
      </c>
      <c r="K46" s="316">
        <f t="shared" si="2"/>
        <v>270</v>
      </c>
      <c r="L46" s="317">
        <f t="shared" si="3"/>
        <v>40</v>
      </c>
      <c r="M46" s="317">
        <f t="shared" si="4"/>
        <v>75</v>
      </c>
      <c r="N46" s="317">
        <f t="shared" si="5"/>
        <v>105</v>
      </c>
      <c r="O46" s="317">
        <f t="shared" si="6"/>
        <v>80</v>
      </c>
      <c r="P46" s="317">
        <f t="shared" si="7"/>
        <v>120</v>
      </c>
      <c r="Q46" s="312">
        <f t="shared" si="8"/>
        <v>150</v>
      </c>
      <c r="R46" s="478" t="s">
        <v>54</v>
      </c>
      <c r="S46" s="479"/>
      <c r="T46" s="479"/>
      <c r="U46" s="480"/>
      <c r="V46" s="1" t="s">
        <v>59</v>
      </c>
      <c r="W46" s="2"/>
      <c r="X46" s="28"/>
      <c r="Y46" s="28"/>
    </row>
    <row r="47" spans="1:25" x14ac:dyDescent="0.25">
      <c r="A47" s="306" t="s">
        <v>5</v>
      </c>
      <c r="B47" s="310">
        <f>'Calcul Classique'!L12</f>
        <v>130</v>
      </c>
      <c r="C47" s="311">
        <v>35</v>
      </c>
      <c r="D47" s="311">
        <v>65</v>
      </c>
      <c r="E47" s="311">
        <f t="shared" si="1"/>
        <v>95</v>
      </c>
      <c r="F47" s="311">
        <f>'Calcul Classique'!L33-Commande!B47</f>
        <v>80</v>
      </c>
      <c r="G47" s="311">
        <f>'Calcul Classique'!L55-Commande!B47</f>
        <v>120</v>
      </c>
      <c r="H47" s="312">
        <f>'Calcul Classique'!L77-Commande!B47</f>
        <v>150</v>
      </c>
      <c r="I47" s="240"/>
      <c r="J47" s="306" t="s">
        <v>8</v>
      </c>
      <c r="K47" s="316">
        <f t="shared" si="2"/>
        <v>280</v>
      </c>
      <c r="L47" s="317">
        <f t="shared" si="3"/>
        <v>40</v>
      </c>
      <c r="M47" s="317">
        <f t="shared" si="4"/>
        <v>75</v>
      </c>
      <c r="N47" s="317">
        <f t="shared" si="5"/>
        <v>105</v>
      </c>
      <c r="O47" s="317">
        <f t="shared" si="6"/>
        <v>80</v>
      </c>
      <c r="P47" s="317">
        <f t="shared" si="7"/>
        <v>120</v>
      </c>
      <c r="Q47" s="312">
        <f t="shared" si="8"/>
        <v>150</v>
      </c>
      <c r="R47" s="3"/>
      <c r="S47" s="1" t="s">
        <v>29</v>
      </c>
      <c r="T47" s="1"/>
      <c r="U47" s="2"/>
      <c r="V47" s="1" t="s">
        <v>60</v>
      </c>
      <c r="W47" s="2"/>
      <c r="X47" s="28"/>
      <c r="Y47" s="28"/>
    </row>
    <row r="48" spans="1:25" x14ac:dyDescent="0.25">
      <c r="A48" s="306" t="s">
        <v>6</v>
      </c>
      <c r="B48" s="310">
        <f>'Calcul Classique'!L13</f>
        <v>140</v>
      </c>
      <c r="C48" s="311">
        <v>35</v>
      </c>
      <c r="D48" s="311">
        <v>65</v>
      </c>
      <c r="E48" s="311">
        <f t="shared" si="1"/>
        <v>95</v>
      </c>
      <c r="F48" s="311">
        <f>'Calcul Classique'!L34-Commande!B48</f>
        <v>80</v>
      </c>
      <c r="G48" s="311">
        <f>'Calcul Classique'!L56-Commande!B48</f>
        <v>120</v>
      </c>
      <c r="H48" s="312">
        <f>'Calcul Classique'!L78-Commande!B48</f>
        <v>150</v>
      </c>
      <c r="I48" s="240"/>
      <c r="J48" s="304" t="s">
        <v>17</v>
      </c>
      <c r="K48" s="318">
        <f t="shared" si="2"/>
        <v>260</v>
      </c>
      <c r="L48" s="319">
        <f t="shared" ref="L48:Q48" si="10">C53</f>
        <v>35</v>
      </c>
      <c r="M48" s="319">
        <f t="shared" si="10"/>
        <v>85</v>
      </c>
      <c r="N48" s="319">
        <f t="shared" si="10"/>
        <v>115</v>
      </c>
      <c r="O48" s="319">
        <f t="shared" si="10"/>
        <v>100</v>
      </c>
      <c r="P48" s="319">
        <f t="shared" si="10"/>
        <v>140</v>
      </c>
      <c r="Q48" s="309">
        <f t="shared" si="10"/>
        <v>170</v>
      </c>
      <c r="R48" s="3"/>
      <c r="S48" s="1" t="s">
        <v>30</v>
      </c>
      <c r="T48" s="1"/>
      <c r="U48" s="2"/>
      <c r="V48" s="1" t="s">
        <v>62</v>
      </c>
      <c r="W48" s="2"/>
      <c r="X48" s="28"/>
      <c r="Y48" s="28"/>
    </row>
    <row r="49" spans="1:25" x14ac:dyDescent="0.25">
      <c r="A49" s="306" t="s">
        <v>7</v>
      </c>
      <c r="B49" s="310">
        <f>'Calcul Classique'!L14</f>
        <v>150</v>
      </c>
      <c r="C49" s="311">
        <v>40</v>
      </c>
      <c r="D49" s="311">
        <v>75</v>
      </c>
      <c r="E49" s="311">
        <f t="shared" si="1"/>
        <v>105</v>
      </c>
      <c r="F49" s="311">
        <f>'Calcul Classique'!L35-Commande!B49</f>
        <v>80</v>
      </c>
      <c r="G49" s="311">
        <f>'Calcul Classique'!L57-Commande!B49</f>
        <v>120</v>
      </c>
      <c r="H49" s="312">
        <f>'Calcul Classique'!L79-Commande!B49</f>
        <v>150</v>
      </c>
      <c r="I49" s="240"/>
      <c r="J49" s="304" t="s">
        <v>18</v>
      </c>
      <c r="K49" s="318">
        <f t="shared" si="2"/>
        <v>270</v>
      </c>
      <c r="L49" s="319">
        <f t="shared" ref="L49:L52" si="11">C54</f>
        <v>35</v>
      </c>
      <c r="M49" s="319">
        <f t="shared" ref="M49:M52" si="12">D54</f>
        <v>85</v>
      </c>
      <c r="N49" s="319">
        <f t="shared" ref="N49:N52" si="13">E54</f>
        <v>115</v>
      </c>
      <c r="O49" s="319">
        <f t="shared" ref="O49:O52" si="14">F54</f>
        <v>100</v>
      </c>
      <c r="P49" s="319">
        <f t="shared" ref="P49:P52" si="15">G54</f>
        <v>140</v>
      </c>
      <c r="Q49" s="309">
        <f t="shared" ref="Q49:Q52" si="16">H54</f>
        <v>170</v>
      </c>
      <c r="R49" s="3"/>
      <c r="S49" s="1" t="s">
        <v>31</v>
      </c>
      <c r="T49" s="1"/>
      <c r="U49" s="2"/>
      <c r="V49" s="1" t="s">
        <v>63</v>
      </c>
      <c r="W49" s="2"/>
      <c r="X49" s="28"/>
      <c r="Y49" s="28"/>
    </row>
    <row r="50" spans="1:25" x14ac:dyDescent="0.25">
      <c r="A50" s="306" t="s">
        <v>8</v>
      </c>
      <c r="B50" s="310">
        <f>'Calcul Classique'!L15</f>
        <v>160</v>
      </c>
      <c r="C50" s="311">
        <v>40</v>
      </c>
      <c r="D50" s="311">
        <v>75</v>
      </c>
      <c r="E50" s="311">
        <f t="shared" si="1"/>
        <v>105</v>
      </c>
      <c r="F50" s="311">
        <f>'Calcul Classique'!L36-Commande!B50</f>
        <v>80</v>
      </c>
      <c r="G50" s="311">
        <f>'Calcul Classique'!L58-Commande!B50</f>
        <v>120</v>
      </c>
      <c r="H50" s="312">
        <f>'Calcul Classique'!L80-Commande!B50</f>
        <v>150</v>
      </c>
      <c r="I50" s="240"/>
      <c r="J50" s="304" t="s">
        <v>19</v>
      </c>
      <c r="K50" s="318">
        <f t="shared" si="2"/>
        <v>280</v>
      </c>
      <c r="L50" s="319">
        <f t="shared" si="11"/>
        <v>40</v>
      </c>
      <c r="M50" s="319">
        <f t="shared" si="12"/>
        <v>90</v>
      </c>
      <c r="N50" s="319">
        <f t="shared" si="13"/>
        <v>120</v>
      </c>
      <c r="O50" s="319">
        <f t="shared" si="14"/>
        <v>100</v>
      </c>
      <c r="P50" s="319">
        <f t="shared" si="15"/>
        <v>140</v>
      </c>
      <c r="Q50" s="309">
        <f t="shared" si="16"/>
        <v>170</v>
      </c>
      <c r="R50" s="3"/>
      <c r="S50" s="1" t="s">
        <v>32</v>
      </c>
      <c r="T50" s="1"/>
      <c r="U50" s="2"/>
      <c r="V50" s="1" t="s">
        <v>64</v>
      </c>
      <c r="W50" s="2"/>
      <c r="X50" s="28"/>
      <c r="Y50" s="28"/>
    </row>
    <row r="51" spans="1:25" x14ac:dyDescent="0.25">
      <c r="A51" s="306" t="s">
        <v>9</v>
      </c>
      <c r="B51" s="310">
        <f>'Calcul Classique'!L16</f>
        <v>170</v>
      </c>
      <c r="C51" s="311">
        <v>45</v>
      </c>
      <c r="D51" s="311">
        <v>80</v>
      </c>
      <c r="E51" s="311">
        <f t="shared" si="1"/>
        <v>110</v>
      </c>
      <c r="F51" s="311">
        <f>'Calcul Classique'!L37-Commande!B51</f>
        <v>80</v>
      </c>
      <c r="G51" s="311">
        <f>'Calcul Classique'!L59-Commande!B51</f>
        <v>120</v>
      </c>
      <c r="H51" s="312">
        <f>'Calcul Classique'!L81-Commande!B51</f>
        <v>150</v>
      </c>
      <c r="I51" s="240"/>
      <c r="J51" s="304" t="s">
        <v>20</v>
      </c>
      <c r="K51" s="318">
        <f t="shared" si="2"/>
        <v>290</v>
      </c>
      <c r="L51" s="319">
        <f t="shared" si="11"/>
        <v>40</v>
      </c>
      <c r="M51" s="319">
        <f t="shared" si="12"/>
        <v>90</v>
      </c>
      <c r="N51" s="319">
        <f t="shared" si="13"/>
        <v>120</v>
      </c>
      <c r="O51" s="319">
        <f t="shared" si="14"/>
        <v>100</v>
      </c>
      <c r="P51" s="319">
        <f t="shared" si="15"/>
        <v>140</v>
      </c>
      <c r="Q51" s="309">
        <f t="shared" si="16"/>
        <v>170</v>
      </c>
      <c r="R51" s="3"/>
      <c r="S51" s="1" t="s">
        <v>34</v>
      </c>
      <c r="T51" s="1"/>
      <c r="U51" s="2"/>
      <c r="V51" s="1" t="s">
        <v>65</v>
      </c>
      <c r="W51" s="2"/>
      <c r="X51" s="28"/>
      <c r="Y51" s="28"/>
    </row>
    <row r="52" spans="1:25" ht="15.75" thickBot="1" x14ac:dyDescent="0.3">
      <c r="A52" s="306" t="s">
        <v>10</v>
      </c>
      <c r="B52" s="310">
        <f>'Calcul Classique'!L17</f>
        <v>180</v>
      </c>
      <c r="C52" s="311">
        <v>45</v>
      </c>
      <c r="D52" s="311">
        <v>80</v>
      </c>
      <c r="E52" s="311">
        <f t="shared" si="1"/>
        <v>110</v>
      </c>
      <c r="F52" s="311">
        <f>'Calcul Classique'!L38-Commande!B52</f>
        <v>80</v>
      </c>
      <c r="G52" s="311">
        <f>'Calcul Classique'!L60-Commande!B52</f>
        <v>120</v>
      </c>
      <c r="H52" s="312">
        <f>'Calcul Classique'!L82-Commande!B52</f>
        <v>150</v>
      </c>
      <c r="I52" s="240"/>
      <c r="J52" s="304" t="s">
        <v>21</v>
      </c>
      <c r="K52" s="318">
        <f t="shared" si="2"/>
        <v>300</v>
      </c>
      <c r="L52" s="319">
        <f t="shared" si="11"/>
        <v>45</v>
      </c>
      <c r="M52" s="319">
        <f t="shared" si="12"/>
        <v>95</v>
      </c>
      <c r="N52" s="319">
        <f t="shared" si="13"/>
        <v>125</v>
      </c>
      <c r="O52" s="319">
        <f t="shared" si="14"/>
        <v>100</v>
      </c>
      <c r="P52" s="319">
        <f t="shared" si="15"/>
        <v>140</v>
      </c>
      <c r="Q52" s="309">
        <f t="shared" si="16"/>
        <v>170</v>
      </c>
      <c r="R52" s="4"/>
      <c r="S52" s="5" t="s">
        <v>33</v>
      </c>
      <c r="T52" s="5"/>
      <c r="U52" s="6"/>
      <c r="V52" s="1" t="s">
        <v>66</v>
      </c>
      <c r="W52" s="2"/>
      <c r="X52" s="28"/>
      <c r="Y52" s="28"/>
    </row>
    <row r="53" spans="1:25" x14ac:dyDescent="0.25">
      <c r="A53" s="304" t="s">
        <v>17</v>
      </c>
      <c r="B53" s="307">
        <f>'Calcul Classique'!L18</f>
        <v>140</v>
      </c>
      <c r="C53" s="308">
        <v>35</v>
      </c>
      <c r="D53" s="308">
        <v>85</v>
      </c>
      <c r="E53" s="308">
        <f t="shared" si="1"/>
        <v>115</v>
      </c>
      <c r="F53" s="308">
        <f>'Calcul Classique'!L39-Commande!B53</f>
        <v>100</v>
      </c>
      <c r="G53" s="308">
        <f>'Calcul Classique'!L61-Commande!B53</f>
        <v>140</v>
      </c>
      <c r="H53" s="309">
        <f>'Calcul Classique'!L83-Commande!B53</f>
        <v>170</v>
      </c>
      <c r="I53" s="240"/>
      <c r="J53" s="304"/>
      <c r="K53" s="8"/>
      <c r="L53" s="1"/>
      <c r="M53" s="1"/>
      <c r="N53" s="1"/>
      <c r="O53" s="1"/>
      <c r="P53" s="1"/>
      <c r="Q53" s="2"/>
      <c r="R53" s="3"/>
      <c r="S53" s="7" t="s">
        <v>29</v>
      </c>
      <c r="T53" s="1"/>
      <c r="U53" s="1"/>
      <c r="V53" s="1" t="s">
        <v>67</v>
      </c>
      <c r="W53" s="2"/>
      <c r="X53" s="28"/>
      <c r="Y53" s="28"/>
    </row>
    <row r="54" spans="1:25" x14ac:dyDescent="0.25">
      <c r="A54" s="304" t="s">
        <v>18</v>
      </c>
      <c r="B54" s="307">
        <f>'Calcul Classique'!L19</f>
        <v>150</v>
      </c>
      <c r="C54" s="308">
        <v>35</v>
      </c>
      <c r="D54" s="308">
        <v>85</v>
      </c>
      <c r="E54" s="308">
        <f t="shared" si="1"/>
        <v>115</v>
      </c>
      <c r="F54" s="308">
        <f>'Calcul Classique'!L40-Commande!B54</f>
        <v>100</v>
      </c>
      <c r="G54" s="308">
        <f>'Calcul Classique'!L62-Commande!B54</f>
        <v>140</v>
      </c>
      <c r="H54" s="309">
        <f>'Calcul Classique'!L84-Commande!B54</f>
        <v>170</v>
      </c>
      <c r="I54" s="240"/>
      <c r="J54" s="304"/>
      <c r="K54" s="8"/>
      <c r="L54" s="1"/>
      <c r="M54" s="1"/>
      <c r="N54" s="1"/>
      <c r="O54" s="1"/>
      <c r="P54" s="1"/>
      <c r="Q54" s="2"/>
      <c r="R54" s="3"/>
      <c r="S54" s="1"/>
      <c r="T54" s="1"/>
      <c r="U54" s="1"/>
      <c r="V54" s="1" t="s">
        <v>68</v>
      </c>
      <c r="W54" s="2"/>
    </row>
    <row r="55" spans="1:25" x14ac:dyDescent="0.25">
      <c r="A55" s="304" t="s">
        <v>19</v>
      </c>
      <c r="B55" s="307">
        <f>'Calcul Classique'!L20</f>
        <v>160</v>
      </c>
      <c r="C55" s="308">
        <v>40</v>
      </c>
      <c r="D55" s="308">
        <v>90</v>
      </c>
      <c r="E55" s="308">
        <f t="shared" si="1"/>
        <v>120</v>
      </c>
      <c r="F55" s="308">
        <f>'Calcul Classique'!L41-Commande!B55</f>
        <v>100</v>
      </c>
      <c r="G55" s="308">
        <f>'Calcul Classique'!L63-Commande!B55</f>
        <v>140</v>
      </c>
      <c r="H55" s="309">
        <f>'Calcul Classique'!L85-Commande!B55</f>
        <v>170</v>
      </c>
      <c r="I55" s="240"/>
      <c r="J55" s="304"/>
      <c r="K55" s="8"/>
      <c r="L55" s="1"/>
      <c r="M55" s="1"/>
      <c r="N55" s="1"/>
      <c r="O55" s="1"/>
      <c r="P55" s="1"/>
      <c r="Q55" s="2"/>
      <c r="R55" s="3"/>
      <c r="S55" s="1"/>
      <c r="T55" s="1"/>
      <c r="U55" s="1"/>
      <c r="V55" s="1" t="s">
        <v>69</v>
      </c>
      <c r="W55" s="2"/>
    </row>
    <row r="56" spans="1:25" x14ac:dyDescent="0.25">
      <c r="A56" s="304" t="s">
        <v>20</v>
      </c>
      <c r="B56" s="307">
        <f>'Calcul Classique'!L21</f>
        <v>170</v>
      </c>
      <c r="C56" s="308">
        <v>40</v>
      </c>
      <c r="D56" s="308">
        <v>90</v>
      </c>
      <c r="E56" s="308">
        <f t="shared" si="1"/>
        <v>120</v>
      </c>
      <c r="F56" s="308">
        <f>'Calcul Classique'!L42-Commande!B56</f>
        <v>100</v>
      </c>
      <c r="G56" s="308">
        <f>'Calcul Classique'!L64-Commande!B56</f>
        <v>140</v>
      </c>
      <c r="H56" s="309">
        <f>'Calcul Classique'!L86-Commande!B56</f>
        <v>170</v>
      </c>
      <c r="I56" s="240"/>
      <c r="J56" s="304"/>
      <c r="K56" s="8"/>
      <c r="L56" s="1"/>
      <c r="M56" s="1"/>
      <c r="N56" s="1"/>
      <c r="O56" s="1"/>
      <c r="P56" s="1"/>
      <c r="Q56" s="2"/>
      <c r="R56" s="3"/>
      <c r="S56" s="1"/>
      <c r="T56" s="1"/>
      <c r="U56" s="1"/>
      <c r="V56" s="1" t="s">
        <v>70</v>
      </c>
      <c r="W56" s="2"/>
    </row>
    <row r="57" spans="1:25" x14ac:dyDescent="0.25">
      <c r="A57" s="304" t="s">
        <v>21</v>
      </c>
      <c r="B57" s="307">
        <f>'Calcul Classique'!L22</f>
        <v>180</v>
      </c>
      <c r="C57" s="308">
        <v>45</v>
      </c>
      <c r="D57" s="308">
        <v>95</v>
      </c>
      <c r="E57" s="308">
        <f t="shared" si="1"/>
        <v>125</v>
      </c>
      <c r="F57" s="308">
        <f>'Calcul Classique'!L43-Commande!B57</f>
        <v>100</v>
      </c>
      <c r="G57" s="308">
        <f>'Calcul Classique'!L65-Commande!B57</f>
        <v>140</v>
      </c>
      <c r="H57" s="309">
        <f>'Calcul Classique'!L87-Commande!B57</f>
        <v>170</v>
      </c>
      <c r="I57" s="240"/>
      <c r="J57" s="304"/>
      <c r="K57" s="8"/>
      <c r="L57" s="1"/>
      <c r="M57" s="1"/>
      <c r="N57" s="1"/>
      <c r="O57" s="1"/>
      <c r="P57" s="1"/>
      <c r="Q57" s="2"/>
      <c r="R57" s="3"/>
      <c r="S57" s="1"/>
      <c r="T57" s="1"/>
      <c r="U57" s="1"/>
      <c r="V57" s="1" t="s">
        <v>71</v>
      </c>
      <c r="W57" s="2"/>
    </row>
    <row r="58" spans="1:25" x14ac:dyDescent="0.25">
      <c r="A58" s="304" t="s">
        <v>134</v>
      </c>
      <c r="B58" s="307">
        <f>'Calcul Classique'!L23</f>
        <v>190</v>
      </c>
      <c r="C58" s="308">
        <v>45</v>
      </c>
      <c r="D58" s="308">
        <v>95</v>
      </c>
      <c r="E58" s="308">
        <f t="shared" si="1"/>
        <v>125</v>
      </c>
      <c r="F58" s="308">
        <f>'Calcul Classique'!L44-Commande!B58</f>
        <v>100</v>
      </c>
      <c r="G58" s="308">
        <f>'Calcul Classique'!L66-Commande!B58</f>
        <v>140</v>
      </c>
      <c r="H58" s="309">
        <f>'Calcul Classique'!L88-Commande!B58</f>
        <v>170</v>
      </c>
      <c r="I58" s="240"/>
      <c r="J58" s="304"/>
      <c r="K58" s="8"/>
      <c r="L58" s="1"/>
      <c r="M58" s="1"/>
      <c r="N58" s="1"/>
      <c r="O58" s="1"/>
      <c r="P58" s="1"/>
      <c r="Q58" s="2"/>
      <c r="R58" s="3"/>
      <c r="S58" s="1"/>
      <c r="T58" s="1"/>
      <c r="U58" s="1"/>
      <c r="V58" s="1" t="s">
        <v>72</v>
      </c>
      <c r="W58" s="2"/>
    </row>
    <row r="59" spans="1:25" ht="15.75" thickBot="1" x14ac:dyDescent="0.3">
      <c r="A59" s="305" t="s">
        <v>135</v>
      </c>
      <c r="B59" s="313">
        <f>'Calcul Classique'!L24</f>
        <v>200</v>
      </c>
      <c r="C59" s="314">
        <v>50</v>
      </c>
      <c r="D59" s="314">
        <f t="shared" si="9"/>
        <v>100</v>
      </c>
      <c r="E59" s="314">
        <f t="shared" si="1"/>
        <v>130</v>
      </c>
      <c r="F59" s="314">
        <f>'Calcul Classique'!L45-Commande!B59</f>
        <v>100</v>
      </c>
      <c r="G59" s="314">
        <f>'Calcul Classique'!L67-Commande!B59</f>
        <v>140</v>
      </c>
      <c r="H59" s="315">
        <f>'Calcul Classique'!L89-Commande!B59</f>
        <v>170</v>
      </c>
      <c r="I59" s="240"/>
      <c r="J59" s="305"/>
      <c r="K59" s="14"/>
      <c r="L59" s="5"/>
      <c r="M59" s="5"/>
      <c r="N59" s="5"/>
      <c r="O59" s="5"/>
      <c r="P59" s="5"/>
      <c r="Q59" s="6"/>
      <c r="R59" s="3"/>
      <c r="S59" s="1"/>
      <c r="T59" s="1"/>
      <c r="U59" s="1"/>
      <c r="V59" s="1" t="s">
        <v>73</v>
      </c>
      <c r="W59" s="2"/>
    </row>
    <row r="60" spans="1:25" ht="15.75" thickBot="1" x14ac:dyDescent="0.3">
      <c r="J60" s="328"/>
      <c r="K60" s="5"/>
      <c r="L60" s="5"/>
      <c r="M60" s="5"/>
      <c r="N60" s="5"/>
      <c r="O60" s="5"/>
      <c r="P60" s="5"/>
      <c r="Q60" s="6"/>
      <c r="R60" s="3"/>
      <c r="S60" s="1"/>
      <c r="T60" s="1"/>
      <c r="U60" s="1"/>
      <c r="V60" s="1" t="s">
        <v>74</v>
      </c>
      <c r="W60" s="2"/>
    </row>
    <row r="61" spans="1:25" ht="16.5" thickBot="1" x14ac:dyDescent="0.3">
      <c r="A61" s="481" t="s">
        <v>15</v>
      </c>
      <c r="B61" s="482"/>
      <c r="C61" s="482"/>
      <c r="D61" s="482"/>
      <c r="E61" s="482"/>
      <c r="F61" s="482"/>
      <c r="G61" s="482"/>
      <c r="H61" s="483"/>
      <c r="J61" s="481" t="s">
        <v>16</v>
      </c>
      <c r="K61" s="482"/>
      <c r="L61" s="482"/>
      <c r="M61" s="482"/>
      <c r="N61" s="482"/>
      <c r="O61" s="482"/>
      <c r="P61" s="482"/>
      <c r="Q61" s="483"/>
      <c r="R61" s="3"/>
      <c r="S61" s="1"/>
      <c r="T61" s="1"/>
      <c r="U61" s="1"/>
      <c r="V61" s="1" t="s">
        <v>75</v>
      </c>
      <c r="W61" s="2"/>
    </row>
    <row r="62" spans="1:25" x14ac:dyDescent="0.25">
      <c r="A62" s="298" t="s">
        <v>13</v>
      </c>
      <c r="B62" s="299" t="s">
        <v>35</v>
      </c>
      <c r="C62" s="300" t="s">
        <v>36</v>
      </c>
      <c r="D62" s="300" t="s">
        <v>37</v>
      </c>
      <c r="E62" s="300" t="s">
        <v>38</v>
      </c>
      <c r="F62" s="300" t="s">
        <v>39</v>
      </c>
      <c r="G62" s="300" t="s">
        <v>40</v>
      </c>
      <c r="H62" s="301" t="s">
        <v>43</v>
      </c>
      <c r="I62" s="15"/>
      <c r="J62" s="298" t="s">
        <v>13</v>
      </c>
      <c r="K62" s="299" t="s">
        <v>35</v>
      </c>
      <c r="L62" s="300" t="s">
        <v>36</v>
      </c>
      <c r="M62" s="300" t="s">
        <v>37</v>
      </c>
      <c r="N62" s="300" t="s">
        <v>38</v>
      </c>
      <c r="O62" s="300" t="s">
        <v>39</v>
      </c>
      <c r="P62" s="300" t="s">
        <v>40</v>
      </c>
      <c r="Q62" s="301" t="s">
        <v>43</v>
      </c>
      <c r="R62" s="3"/>
      <c r="S62" s="1"/>
      <c r="T62" s="1"/>
      <c r="U62" s="1"/>
      <c r="V62" s="1" t="s">
        <v>76</v>
      </c>
      <c r="W62" s="2"/>
    </row>
    <row r="63" spans="1:25" x14ac:dyDescent="0.25">
      <c r="A63" s="306" t="s">
        <v>44</v>
      </c>
      <c r="B63" s="316">
        <f>C149</f>
        <v>140</v>
      </c>
      <c r="C63" s="317">
        <f>C46</f>
        <v>30</v>
      </c>
      <c r="D63" s="317">
        <f>D46</f>
        <v>60</v>
      </c>
      <c r="E63" s="317">
        <f t="shared" ref="E63:H63" si="17">E46</f>
        <v>90</v>
      </c>
      <c r="F63" s="317">
        <f t="shared" si="17"/>
        <v>80</v>
      </c>
      <c r="G63" s="317">
        <f t="shared" si="17"/>
        <v>120</v>
      </c>
      <c r="H63" s="320">
        <f t="shared" si="17"/>
        <v>150</v>
      </c>
      <c r="J63" s="306" t="s">
        <v>22</v>
      </c>
      <c r="K63" s="316">
        <f>C163</f>
        <v>340</v>
      </c>
      <c r="L63" s="317">
        <f>L48</f>
        <v>35</v>
      </c>
      <c r="M63" s="317">
        <f t="shared" ref="M63:Q63" si="18">M48</f>
        <v>85</v>
      </c>
      <c r="N63" s="317">
        <f t="shared" si="18"/>
        <v>115</v>
      </c>
      <c r="O63" s="317">
        <f t="shared" si="18"/>
        <v>100</v>
      </c>
      <c r="P63" s="317">
        <f t="shared" si="18"/>
        <v>140</v>
      </c>
      <c r="Q63" s="320">
        <f t="shared" si="18"/>
        <v>170</v>
      </c>
      <c r="R63" s="3"/>
      <c r="S63" s="1"/>
      <c r="T63" s="1"/>
      <c r="U63" s="1"/>
      <c r="V63" s="1" t="s">
        <v>77</v>
      </c>
      <c r="W63" s="2"/>
    </row>
    <row r="64" spans="1:25" ht="15.75" thickBot="1" x14ac:dyDescent="0.3">
      <c r="A64" s="306" t="s">
        <v>45</v>
      </c>
      <c r="B64" s="316">
        <f t="shared" ref="B64:B72" si="19">C150</f>
        <v>150</v>
      </c>
      <c r="C64" s="317">
        <f t="shared" ref="C64:H67" si="20">C47</f>
        <v>35</v>
      </c>
      <c r="D64" s="317">
        <f t="shared" si="20"/>
        <v>65</v>
      </c>
      <c r="E64" s="317">
        <f t="shared" si="20"/>
        <v>95</v>
      </c>
      <c r="F64" s="317">
        <f t="shared" si="20"/>
        <v>80</v>
      </c>
      <c r="G64" s="317">
        <f t="shared" si="20"/>
        <v>120</v>
      </c>
      <c r="H64" s="320">
        <f t="shared" si="20"/>
        <v>150</v>
      </c>
      <c r="J64" s="306" t="s">
        <v>23</v>
      </c>
      <c r="K64" s="316">
        <f t="shared" ref="K64:K66" si="21">C164</f>
        <v>350</v>
      </c>
      <c r="L64" s="317">
        <f t="shared" ref="L64:Q66" si="22">L49</f>
        <v>35</v>
      </c>
      <c r="M64" s="317">
        <f t="shared" si="22"/>
        <v>85</v>
      </c>
      <c r="N64" s="317">
        <f t="shared" si="22"/>
        <v>115</v>
      </c>
      <c r="O64" s="317">
        <f t="shared" si="22"/>
        <v>100</v>
      </c>
      <c r="P64" s="317">
        <f t="shared" si="22"/>
        <v>140</v>
      </c>
      <c r="Q64" s="320">
        <f t="shared" si="22"/>
        <v>170</v>
      </c>
      <c r="R64" s="3"/>
      <c r="S64" s="1"/>
      <c r="T64" s="1"/>
      <c r="U64" s="1"/>
      <c r="V64" s="1" t="s">
        <v>78</v>
      </c>
      <c r="W64" s="2"/>
    </row>
    <row r="65" spans="1:23" x14ac:dyDescent="0.25">
      <c r="A65" s="306" t="s">
        <v>46</v>
      </c>
      <c r="B65" s="316">
        <f t="shared" si="19"/>
        <v>160</v>
      </c>
      <c r="C65" s="317">
        <f t="shared" si="20"/>
        <v>35</v>
      </c>
      <c r="D65" s="317">
        <f t="shared" si="20"/>
        <v>65</v>
      </c>
      <c r="E65" s="317">
        <f t="shared" si="20"/>
        <v>95</v>
      </c>
      <c r="F65" s="317">
        <f t="shared" si="20"/>
        <v>80</v>
      </c>
      <c r="G65" s="317">
        <f t="shared" si="20"/>
        <v>120</v>
      </c>
      <c r="H65" s="320">
        <f t="shared" si="20"/>
        <v>150</v>
      </c>
      <c r="J65" s="306" t="s">
        <v>24</v>
      </c>
      <c r="K65" s="316">
        <f t="shared" si="21"/>
        <v>360</v>
      </c>
      <c r="L65" s="317">
        <f t="shared" si="22"/>
        <v>40</v>
      </c>
      <c r="M65" s="317">
        <f t="shared" si="22"/>
        <v>90</v>
      </c>
      <c r="N65" s="317">
        <f t="shared" si="22"/>
        <v>120</v>
      </c>
      <c r="O65" s="317">
        <f t="shared" si="22"/>
        <v>100</v>
      </c>
      <c r="P65" s="317">
        <f t="shared" si="22"/>
        <v>140</v>
      </c>
      <c r="Q65" s="320">
        <f t="shared" si="22"/>
        <v>170</v>
      </c>
      <c r="R65" s="454" t="s">
        <v>82</v>
      </c>
      <c r="S65" s="455"/>
      <c r="T65" s="455"/>
      <c r="U65" s="455"/>
      <c r="V65" s="456"/>
      <c r="W65" s="2"/>
    </row>
    <row r="66" spans="1:23" ht="15.75" thickBot="1" x14ac:dyDescent="0.3">
      <c r="A66" s="306" t="s">
        <v>47</v>
      </c>
      <c r="B66" s="316">
        <f t="shared" si="19"/>
        <v>170</v>
      </c>
      <c r="C66" s="317">
        <f t="shared" si="20"/>
        <v>40</v>
      </c>
      <c r="D66" s="317">
        <f t="shared" si="20"/>
        <v>75</v>
      </c>
      <c r="E66" s="317">
        <f t="shared" si="20"/>
        <v>105</v>
      </c>
      <c r="F66" s="317">
        <f t="shared" si="20"/>
        <v>80</v>
      </c>
      <c r="G66" s="317">
        <f t="shared" si="20"/>
        <v>120</v>
      </c>
      <c r="H66" s="320">
        <f t="shared" si="20"/>
        <v>150</v>
      </c>
      <c r="J66" s="306" t="s">
        <v>25</v>
      </c>
      <c r="K66" s="316">
        <f t="shared" si="21"/>
        <v>370</v>
      </c>
      <c r="L66" s="317">
        <f t="shared" si="22"/>
        <v>40</v>
      </c>
      <c r="M66" s="317">
        <f t="shared" si="22"/>
        <v>90</v>
      </c>
      <c r="N66" s="317">
        <f t="shared" si="22"/>
        <v>120</v>
      </c>
      <c r="O66" s="317">
        <f t="shared" si="22"/>
        <v>100</v>
      </c>
      <c r="P66" s="317">
        <f t="shared" si="22"/>
        <v>140</v>
      </c>
      <c r="Q66" s="320">
        <f t="shared" si="22"/>
        <v>170</v>
      </c>
      <c r="R66" s="458"/>
      <c r="S66" s="459"/>
      <c r="T66" s="459"/>
      <c r="U66" s="459"/>
      <c r="V66" s="460"/>
      <c r="W66" s="2"/>
    </row>
    <row r="67" spans="1:23" x14ac:dyDescent="0.25">
      <c r="A67" s="306" t="s">
        <v>48</v>
      </c>
      <c r="B67" s="316">
        <f t="shared" si="19"/>
        <v>180</v>
      </c>
      <c r="C67" s="317">
        <f t="shared" si="20"/>
        <v>40</v>
      </c>
      <c r="D67" s="317">
        <f t="shared" si="20"/>
        <v>75</v>
      </c>
      <c r="E67" s="317">
        <f t="shared" si="20"/>
        <v>105</v>
      </c>
      <c r="F67" s="317">
        <f t="shared" si="20"/>
        <v>80</v>
      </c>
      <c r="G67" s="317">
        <f t="shared" si="20"/>
        <v>120</v>
      </c>
      <c r="H67" s="320">
        <f t="shared" si="20"/>
        <v>150</v>
      </c>
      <c r="J67" s="23"/>
      <c r="K67" s="8"/>
      <c r="L67" s="1"/>
      <c r="M67" s="1"/>
      <c r="N67" s="1"/>
      <c r="O67" s="1"/>
      <c r="P67" s="1"/>
      <c r="Q67" s="2"/>
      <c r="R67" s="247"/>
      <c r="S67" s="248"/>
      <c r="T67" s="248"/>
      <c r="U67" s="248"/>
      <c r="V67" s="249"/>
      <c r="W67" s="2"/>
    </row>
    <row r="68" spans="1:23" x14ac:dyDescent="0.25">
      <c r="A68" s="304" t="s">
        <v>49</v>
      </c>
      <c r="B68" s="318">
        <f t="shared" si="19"/>
        <v>160</v>
      </c>
      <c r="C68" s="319">
        <f>C53</f>
        <v>35</v>
      </c>
      <c r="D68" s="319">
        <f t="shared" ref="D68:G68" si="23">D53</f>
        <v>85</v>
      </c>
      <c r="E68" s="319">
        <f t="shared" si="23"/>
        <v>115</v>
      </c>
      <c r="F68" s="319">
        <f t="shared" si="23"/>
        <v>100</v>
      </c>
      <c r="G68" s="319">
        <f t="shared" si="23"/>
        <v>140</v>
      </c>
      <c r="H68" s="321">
        <f>H53</f>
        <v>170</v>
      </c>
      <c r="J68" s="23"/>
      <c r="K68" s="8"/>
      <c r="L68" s="1"/>
      <c r="M68" s="1"/>
      <c r="N68" s="1"/>
      <c r="O68" s="1"/>
      <c r="P68" s="1"/>
      <c r="Q68" s="2"/>
      <c r="R68" s="247"/>
      <c r="S68" s="250" t="s">
        <v>12</v>
      </c>
      <c r="T68" s="250" t="s">
        <v>14</v>
      </c>
      <c r="U68" s="250" t="s">
        <v>15</v>
      </c>
      <c r="V68" s="251" t="s">
        <v>79</v>
      </c>
      <c r="W68" s="2"/>
    </row>
    <row r="69" spans="1:23" x14ac:dyDescent="0.25">
      <c r="A69" s="304" t="s">
        <v>50</v>
      </c>
      <c r="B69" s="318">
        <f t="shared" si="19"/>
        <v>170</v>
      </c>
      <c r="C69" s="319">
        <f t="shared" ref="C69:H72" si="24">C54</f>
        <v>35</v>
      </c>
      <c r="D69" s="319">
        <f t="shared" si="24"/>
        <v>85</v>
      </c>
      <c r="E69" s="319">
        <f t="shared" si="24"/>
        <v>115</v>
      </c>
      <c r="F69" s="319">
        <f t="shared" si="24"/>
        <v>100</v>
      </c>
      <c r="G69" s="319">
        <f t="shared" si="24"/>
        <v>140</v>
      </c>
      <c r="H69" s="321">
        <f t="shared" si="24"/>
        <v>170</v>
      </c>
      <c r="J69" s="23"/>
      <c r="K69" s="8"/>
      <c r="L69" s="1"/>
      <c r="M69" s="1"/>
      <c r="N69" s="1"/>
      <c r="O69" s="1"/>
      <c r="P69" s="1"/>
      <c r="Q69" s="2"/>
      <c r="R69" s="247"/>
      <c r="S69" s="250" t="b">
        <f>IF(A6=S42,IF(D6=S47,V41,IF(D6=S48,V42,IF(D6=S49,V43,IF(D6=S50,V44,IF(D6=S51,V45,IF(D6=S52,V46)))))))</f>
        <v>0</v>
      </c>
      <c r="T69" s="250" t="b">
        <f>IF(A6=S43,IF(D6=S47,V47,IF(D6=S48,V48,IF(D6=S49,V49,IF(D6=S50,V50,IF(D6=S51,V51,IF(D6=S52,V52)))))))</f>
        <v>0</v>
      </c>
      <c r="U69" s="250" t="b">
        <f>IF(A6=S44,IF(D6=S47,V53,IF(D6=S48,V54,IF(D6=S49,V55,IF(D6=S50,V56,IF(D6=S51,V57,IF(D6=S52,V58)))))))</f>
        <v>0</v>
      </c>
      <c r="V69" s="251" t="b">
        <f>IF(A6=S45,IF(D6=S47,V59,IF(D6=S48,V60,IF(D6=S49,V61,IF(D6=S50,V62,IF(D6=S51,V63,IF(D6=S52,V64)))))))</f>
        <v>0</v>
      </c>
      <c r="W69" s="2"/>
    </row>
    <row r="70" spans="1:23" x14ac:dyDescent="0.25">
      <c r="A70" s="304" t="s">
        <v>51</v>
      </c>
      <c r="B70" s="318">
        <f t="shared" si="19"/>
        <v>180</v>
      </c>
      <c r="C70" s="319">
        <f t="shared" si="24"/>
        <v>40</v>
      </c>
      <c r="D70" s="319">
        <f t="shared" si="24"/>
        <v>90</v>
      </c>
      <c r="E70" s="319">
        <f t="shared" si="24"/>
        <v>120</v>
      </c>
      <c r="F70" s="319">
        <f t="shared" si="24"/>
        <v>100</v>
      </c>
      <c r="G70" s="319">
        <f t="shared" si="24"/>
        <v>140</v>
      </c>
      <c r="H70" s="321">
        <f t="shared" si="24"/>
        <v>170</v>
      </c>
      <c r="J70" s="23"/>
      <c r="K70" s="8"/>
      <c r="L70" s="1"/>
      <c r="M70" s="1"/>
      <c r="N70" s="1"/>
      <c r="O70" s="1"/>
      <c r="P70" s="1"/>
      <c r="Q70" s="2"/>
      <c r="R70" s="247"/>
      <c r="S70" s="250">
        <f>IF(S69=V41,IF(B6=A43,C43,IF(B6=A44,C44,IF(B6=A45,C45,IF(B6=A46,C46,IF(B6=A47,C47,IF(B6=A48,C48,IF(B6=A49,C49,IF(B6=A50,C50,IF(B6=A51,C51,IF(B6=A52,C52,IF(B6=A53,C53,IF(B6=A54,C54,IF(B6=A55,C55,IF(B6=A56,C56,IF(B6=A57,C57,IF(B6=A58,C58,IF(B6=A59,C59,0))))))))))))))))))+IF(S69=V42,IF(B6=A43,D43,IF(B6=A44,D44,IF(B6=A45,D45,IF(B6=A46,D46,IF(B6=A47,D47,IF(B6=A48,D48,IF(B6=A49,D49,IF(B6=A50,D50,IF(B6=A51,D51,IF(B6=A52,D52,IF(B6=A53,D53,IF(B6=A54,D54,IF(B6=A55,D55,IF(B6=A56,D56,IF(B6=A57,D57,IF(B6=A58,D58,IF(B6=A59,D59,0))))))))))))))))))+IF(S69=V43,IF(B6=A43,E43,IF(B6=A44,E44,IF(B6=A45,E45,IF(B6=A46,E46,IF(B6=A47,E47,IF(B6=A48,E48,IF(B6=A49,E49,IF(B6=A50,E50,IF(B6=A51,E51,IF(B6=A52,E52,IF(B6=A53,E53,IF(B6=A54,E54,IF(B6=A55,E55,IF(B6=A56,E56,IF(B6=A57,E57,IF(B6=A58,E58,IF(B6=A59,E59,0))))))))))))))))))+IF(S69=V44,IF(B6=A43,F43,IF(B6=A44,F44,IF(B6=A45,F45,IF(B6=A46,F46,IF(B6=A47,F47,IF(B6=A48,F48,IF(B6=A49,F49,IF(B6=A50,F50,IF(B6=A51,F51,IF(B6=A52,F52,IF(B6=A53,F53,IF(B6=A54,F54,IF(B6=A55,F55,IF(B6=A56,F56,IF(B6=A57,F57,IF(B6=A58,F58,IF(B6=A59,F59,0))))))))))))))))))+IF(S69=V45,IF(B6=A43,G43,IF(B6=A44,G44,IF(B6=A45,G45,IF(B6=A46,G46,IF(B6=A47,G47,IF(B6=A48,G48,IF(B6=A49,G49,IF(B6=A50,G50,IF(B6=A51,G51,IF(B6=A52,G52,IF(B6=A53,G53,IF(B6=A54,G54,IF(B6=A55,G55,IF(B6=A56,G56,IF(B6=A57,G57,IF(B6=A58,G58,IF(B6=A59,G59,0))))))))))))))))))+IF(S69=V46,IF(B6=A43,H43,IF(B6=A44,H44,IF(B6=A45,H45,IF(B6=A46,H46,IF(B6=A47,H47,IF(B6=A48,H48,IF(B6=A49,H49,IF(B6=A50,H50,IF(B6=A51,H51,IF(B6=A52,H52,IF(B6=A53,H53,IF(B6=A54,H54,IF(B6=A55,H55,IF(B6=A56,H56,IF(B6=A57,H57,IF(B6=A58,H58,IF(B6=A59,H59))))))))))))))))))</f>
        <v>0</v>
      </c>
      <c r="T70" s="250">
        <f>IF(T69=V47,IF(B6=J43,L43,IF(B6=J44,L44,IF(B6=J45,L45,IF(B6=J46,L46,IF(B6=J47,L47,IF(B6=J48,L48,IF(B6=J49,L49,IF(B6=J50,L50,IF(B6=J51,L51,IF(B6=J52,L52)))))))))))+IF(T69=V48,IF(B6=J43,M43,IF(B6=J44,M44,IF(B6=J45,M45,IF(B6=J46,M46,IF(B6=J47,M47,IF(B6=J48,M48,IF(B6=J49,M49,IF(B6=J50,M50,IF(B6=J51,M51,IF(B6=J52,M52)))))))))))+IF(T69=V49,IF(B6=J43,N43,IF(B6=J44,N44,IF(B6=J45,N45,IF(B6=J46,N46,IF(B6=J47,N47,IF(B6=J48,N48,IF(B6=J49,N49,IF(B6=J50,N50,IF(B6=J51,N51,IF(B6=J52,N52)))))))))))+IF(T69=V50,IF(B6=J43,O43,IF(B6=J44,O44,IF(B6=J45,O45,IF(B6=J46,O46,IF(B6=J47,O47,IF(B6=J48,O48,IF(B6=J49,O49,IF(B6=J50,O50,IF(B6=J51,O51,IF(B6=J52,O52)))))))))))+IF(T69=V51,IF(B6=J43,P43,IF(B6=J44,P44,IF(B6=J45,P45,IF(B6=J46,P46,IF(B6=J47,P47,IF(B6=J48,P48,IF(B6=J49,P49,IF(B6=J50,P50,IF(B6=J51,P51,IF(B6=J52,P52)))))))))))+IF(T69=V52,IF(B6=J43,Q43,IF(B6=J44,Q44,IF(B6=J45,Q45,IF(B6=J46,Q46,IF(B6=J47,Q47,IF(B6=J48,Q48,IF(B6=J49,Q49,IF(B6=J50,Q50,IF(B6=J51,Q51,IF(B6=J52,Q52)))))))))))</f>
        <v>0</v>
      </c>
      <c r="U70" s="250">
        <f>IF(U69=V53,IF(B6=A63,C63,IF(B6=A64,C64,IF(B6=A65,C65,IF(B6=A66,C66,IF(B6=A67,C67,IF(B6=A68,C68,IF(B6=A69,C69,IF(B6=A70,C70,IF(B6=A71,C71,IF(B6=A72,C72)))))))))))+IF(U69=V54,IF(B6=A63,D63,IF(B6=A64,D64,IF(B6=A65,D65,IF(B6=A66,D66,IF(B6=A67,D67,IF(B6=A68,D68,IF(B6=A69,D69,IF(B6=A70,D70,IF(B6=A71,D71,IF(B6=A72,D72)))))))))))+IF(U69=V55,IF(B6=A63,E63,IF(B6=A64,E64,IF(B6=A65,E65,IF(B6=A66,E66,IF(B6=A67,E67,IF(B6=A68,E68,IF(B6=A69,E69,IF(B6=A70,E70,IF(B6=A71,E71,IF(B6=A72,E72)))))))))))+IF(U69=V56,IF(B6=A63,F63,IF(B6=A64,F64,IF(B6=A65,F65,IF(B6=A66,F66,IF(B6=A67,F67,IF(B6=A68,F68,IF(B6=A69,F69,IF(B6=A70,F70,IF(B6=A71,F71,IF(B6=A72,F72)))))))))))+IF(U69=V57,IF(B6=A63,G63,IF(B6=A64,G64,IF(B6=A65,G65,IF(B6=A66,G66,IF(B6=A67,G67,IF(B6=A68,G68,IF(B6=A69,G69,IF(B6=A70,G70,IF(B6=A71,G71,IF(B6=A72,G72)))))))))))+IF(U69=V58,IF(B6=A63,H63,IF(B6=A64,H64,IF(B6=A65,H65,IF(B6=A66,H66,IF(B6=A67,H67,IF(B6=A68,H68,IF(B6=A69,H69,IF(B6=A70,H70,IF(B6=A71,H71,IF(B6=A72,H72)))))))))))</f>
        <v>0</v>
      </c>
      <c r="V70" s="251">
        <f>IF(V69=V59,IF(B6=J63,L63,IF(B6=J64,L64,IF(B6=J65,L65,IF(B6=J66,L66)))))+IF(V69=V60,IF(B6=J63,M63,IF(B6=J64,M64,IF(B6=J65,M65,IF(B6=J66,M66)))))+IF(V69=V61,IF(B6=J63,N63,IF(B6=J64,N64,IF(B6=J65,N65,IF(B6=J66,N66)))))+IF(V69=V62,IF(B6=J63,O63,IF(B6=J64,O64,IF(B6=J65,O65,IF(B6=J66,O66)))))+IF(V69=V63,IF(B6=J63,P63,IF(B6=J64,P64,IF(B6=J65,P65,IF(B6=J66,P66)))))+IF(V69=V64,IF(B6=J63,Q63,IF(B6=J64,Q64,IF(B6=J65,Q65,IF(B6=J66,Q66)))))</f>
        <v>0</v>
      </c>
      <c r="W70" s="2"/>
    </row>
    <row r="71" spans="1:23" x14ac:dyDescent="0.25">
      <c r="A71" s="304" t="s">
        <v>52</v>
      </c>
      <c r="B71" s="318">
        <f t="shared" si="19"/>
        <v>190</v>
      </c>
      <c r="C71" s="319">
        <f t="shared" si="24"/>
        <v>40</v>
      </c>
      <c r="D71" s="319">
        <f t="shared" si="24"/>
        <v>90</v>
      </c>
      <c r="E71" s="319">
        <f t="shared" si="24"/>
        <v>120</v>
      </c>
      <c r="F71" s="319">
        <f t="shared" si="24"/>
        <v>100</v>
      </c>
      <c r="G71" s="319">
        <f t="shared" si="24"/>
        <v>140</v>
      </c>
      <c r="H71" s="321">
        <f t="shared" si="24"/>
        <v>170</v>
      </c>
      <c r="J71" s="23"/>
      <c r="K71" s="8"/>
      <c r="L71" s="1"/>
      <c r="M71" s="1"/>
      <c r="N71" s="1"/>
      <c r="O71" s="1"/>
      <c r="P71" s="1"/>
      <c r="Q71" s="2"/>
      <c r="R71" s="247"/>
      <c r="S71" s="248"/>
      <c r="T71" s="248"/>
      <c r="U71" s="248"/>
      <c r="V71" s="249"/>
      <c r="W71" s="2"/>
    </row>
    <row r="72" spans="1:23" ht="15.75" thickBot="1" x14ac:dyDescent="0.3">
      <c r="A72" s="304" t="s">
        <v>53</v>
      </c>
      <c r="B72" s="318">
        <f t="shared" si="19"/>
        <v>200</v>
      </c>
      <c r="C72" s="319">
        <f t="shared" si="24"/>
        <v>45</v>
      </c>
      <c r="D72" s="319">
        <f t="shared" si="24"/>
        <v>95</v>
      </c>
      <c r="E72" s="319">
        <f t="shared" si="24"/>
        <v>125</v>
      </c>
      <c r="F72" s="319">
        <f t="shared" si="24"/>
        <v>100</v>
      </c>
      <c r="G72" s="319">
        <f t="shared" si="24"/>
        <v>140</v>
      </c>
      <c r="H72" s="321">
        <f t="shared" si="24"/>
        <v>170</v>
      </c>
      <c r="J72" s="23"/>
      <c r="K72" s="8"/>
      <c r="L72" s="1"/>
      <c r="M72" s="1"/>
      <c r="N72" s="1"/>
      <c r="O72" s="1"/>
      <c r="P72" s="1"/>
      <c r="Q72" s="2"/>
      <c r="R72" s="252"/>
      <c r="S72" s="253" t="s">
        <v>80</v>
      </c>
      <c r="T72" s="253">
        <f>SUM(S70:V70)</f>
        <v>0</v>
      </c>
      <c r="U72" s="253"/>
      <c r="V72" s="254"/>
      <c r="W72" s="6"/>
    </row>
    <row r="73" spans="1:23" x14ac:dyDescent="0.25">
      <c r="A73" s="304"/>
      <c r="B73" s="8"/>
      <c r="C73" s="1"/>
      <c r="D73" s="1"/>
      <c r="E73" s="1"/>
      <c r="F73" s="1"/>
      <c r="G73" s="1"/>
      <c r="H73" s="2"/>
      <c r="J73" s="23"/>
      <c r="K73" s="8"/>
      <c r="L73" s="1"/>
      <c r="M73" s="1"/>
      <c r="N73" s="1"/>
      <c r="O73" s="1"/>
      <c r="P73" s="1"/>
      <c r="Q73" s="2"/>
      <c r="R73" s="475" t="s">
        <v>83</v>
      </c>
      <c r="S73" s="476"/>
      <c r="T73" s="476"/>
      <c r="U73" s="476"/>
      <c r="V73" s="477"/>
    </row>
    <row r="74" spans="1:23" ht="15.75" thickBot="1" x14ac:dyDescent="0.3">
      <c r="A74" s="304"/>
      <c r="B74" s="8"/>
      <c r="C74" s="1"/>
      <c r="D74" s="1"/>
      <c r="E74" s="1"/>
      <c r="F74" s="1"/>
      <c r="G74" s="1"/>
      <c r="H74" s="2"/>
      <c r="J74" s="23"/>
      <c r="K74" s="8"/>
      <c r="L74" s="1"/>
      <c r="M74" s="1"/>
      <c r="N74" s="1"/>
      <c r="O74" s="1"/>
      <c r="P74" s="1"/>
      <c r="Q74" s="2"/>
      <c r="R74" s="458"/>
      <c r="S74" s="459"/>
      <c r="T74" s="459"/>
      <c r="U74" s="459"/>
      <c r="V74" s="460"/>
    </row>
    <row r="75" spans="1:23" x14ac:dyDescent="0.25">
      <c r="A75" s="304"/>
      <c r="B75" s="8"/>
      <c r="C75" s="1"/>
      <c r="D75" s="1"/>
      <c r="E75" s="1"/>
      <c r="F75" s="1"/>
      <c r="G75" s="1"/>
      <c r="H75" s="2"/>
      <c r="J75" s="23"/>
      <c r="K75" s="8"/>
      <c r="L75" s="1"/>
      <c r="M75" s="1"/>
      <c r="N75" s="1"/>
      <c r="O75" s="1"/>
      <c r="P75" s="1"/>
      <c r="Q75" s="2"/>
      <c r="R75" s="242"/>
      <c r="S75" s="243"/>
      <c r="T75" s="243"/>
      <c r="U75" s="243"/>
      <c r="V75" s="244"/>
    </row>
    <row r="76" spans="1:23" x14ac:dyDescent="0.25">
      <c r="A76" s="304"/>
      <c r="B76" s="8"/>
      <c r="C76" s="1"/>
      <c r="D76" s="1"/>
      <c r="E76" s="1"/>
      <c r="F76" s="1"/>
      <c r="G76" s="1"/>
      <c r="H76" s="2"/>
      <c r="J76" s="23"/>
      <c r="K76" s="8"/>
      <c r="L76" s="1"/>
      <c r="M76" s="1"/>
      <c r="N76" s="1"/>
      <c r="O76" s="1"/>
      <c r="P76" s="1"/>
      <c r="Q76" s="2"/>
      <c r="R76" s="242"/>
      <c r="S76" s="245" t="s">
        <v>12</v>
      </c>
      <c r="T76" s="245" t="s">
        <v>14</v>
      </c>
      <c r="U76" s="245" t="s">
        <v>15</v>
      </c>
      <c r="V76" s="246" t="s">
        <v>79</v>
      </c>
    </row>
    <row r="77" spans="1:23" x14ac:dyDescent="0.25">
      <c r="A77" s="304"/>
      <c r="B77" s="8"/>
      <c r="C77" s="1"/>
      <c r="D77" s="1"/>
      <c r="E77" s="1"/>
      <c r="F77" s="1"/>
      <c r="G77" s="1"/>
      <c r="H77" s="2"/>
      <c r="J77" s="23"/>
      <c r="K77" s="8"/>
      <c r="L77" s="1"/>
      <c r="M77" s="1"/>
      <c r="N77" s="1"/>
      <c r="O77" s="1"/>
      <c r="P77" s="1"/>
      <c r="Q77" s="2"/>
      <c r="R77" s="242"/>
      <c r="S77" s="245" t="b">
        <f>IF(A8=S42,IF(D8=S47,V41,IF(D8=S48,V42,IF(D8=S49,V43,IF(D8=S50,V44,IF(D8=S51,V45,IF(D8=S52,V46)))))))</f>
        <v>0</v>
      </c>
      <c r="T77" s="245" t="b">
        <f>IF(A8=S43,IF(D8=S47,V47,IF(D8=S48,V48,IF(D8=S49,V49,IF(D8=S50,V50,IF(D8=S51,V51,IF(D8=S52,V52)))))))</f>
        <v>0</v>
      </c>
      <c r="U77" s="245" t="b">
        <f>IF(A8=S44,IF(D8=S47,V53,IF(D8=S48,V54,IF(D8=S49,V55,IF(D8=S50,V56,IF(D8=S51,V57,IF(D8=S52,V58)))))))</f>
        <v>0</v>
      </c>
      <c r="V77" s="246" t="b">
        <f>IF(A8=S45,IF(D8=S47,V59,IF(D8=S48,V60,IF(D8=S49,V61,IF(D8=S50,V62,IF(D8=S51,V63,IF(D8=S52,V64)))))))</f>
        <v>0</v>
      </c>
    </row>
    <row r="78" spans="1:23" x14ac:dyDescent="0.25">
      <c r="A78" s="304"/>
      <c r="B78" s="8"/>
      <c r="C78" s="1"/>
      <c r="D78" s="1"/>
      <c r="E78" s="1"/>
      <c r="F78" s="1"/>
      <c r="G78" s="1"/>
      <c r="H78" s="2"/>
      <c r="J78" s="23"/>
      <c r="K78" s="8"/>
      <c r="L78" s="1"/>
      <c r="M78" s="1"/>
      <c r="N78" s="1"/>
      <c r="O78" s="1"/>
      <c r="P78" s="1"/>
      <c r="Q78" s="2"/>
      <c r="R78" s="242"/>
      <c r="S78" s="245">
        <f>IF(S77=V41,IF(B8=A43,C43,IF(B8=A44,C44,IF(B8=A45,C45,IF(B8=A46,C46,IF(B8=A47,C47,IF(B8=A48,C48,IF(B8=A49,C49,IF(B8=A50,C50,IF(B8=A51,C51,IF(B8=A52,C52,IF(B8=A53,C53,IF(B8=A54,C54,IF(B8=A55,C55,IF(B8=A56,C56,IF(B8=A57,C57,IF(B8=A58,C58,IF(B8=A59,C59,0))))))))))))))))))+IF(S77=V42,IF(B8=A43,D43,IF(B8=A44,D44,IF(B8=A45,D45,IF(B8=A46,D46,IF(B8=A47,D47,IF(B8=A48,D48,IF(B8=A49,D49,IF(B8=A50,D50,IF(B8=A51,D51,IF(B8=A52,D52,IF(B8=A53,D53,IF(B8=A54,D54,IF(B8=A55,D55,IF(B8=A56,D56,IF(B8=A57,D57,IF(B8=A58,D58,IF(B8=A59,D59,0))))))))))))))))))+IF(S77=V43,IF(B8=A43,E43,IF(B8=A44,E44,IF(B8=A45,E45,IF(B8=A46,E46,IF(B8=A47,E47,IF(B8=A48,E48,IF(B8=A49,E49,IF(B8=A50,E50,IF(B8=A51,E51,IF(B8=A52,E52,IF(B8=A53,E53,IF(B8=A54,E54,IF(B8=A55,E55,IF(B8=A56,E56,IF(B8=A57,E57,IF(B8=A58,E58,IF(B8=A59,E59,0))))))))))))))))))+IF(S77=V44,IF(B8=A43,F43,IF(B8=A44,F44,IF(B8=A45,F45,IF(B8=A46,F46,IF(B8=A47,F47,IF(B8=A48,F48,IF(B8=A49,F49,IF(B8=A50,F50,IF(B8=A51,F51,IF(B8=A52,F52,IF(B8=A53,F53,IF(B8=A54,F54,IF(B8=A55,F55,IF(B8=A56,F56,IF(B8=A57,F57,IF(B8=A58,F58,IF(B8=A59,F59,0))))))))))))))))))+IF(S77=V45,IF(B8=A43,G43,IF(B8=A44,G44,IF(B8=A45,G45,IF(B8=A46,G46,IF(B8=A47,G47,IF(B8=A48,G48,IF(B8=A49,G49,IF(B8=A50,G50,IF(B8=A51,G51,IF(B8=A52,G52,IF(B8=A53,G53,IF(B8=A54,G54,IF(B8=A55,G55,IF(B8=A56,G56,IF(B8=A57,G57,IF(B8=A58,G58,IF(B8=A59,G59,0))))))))))))))))))+IF(S77=V46,IF(B8=A43,H43,IF(B8=A44,H44,IF(B8=A45,H45,IF(B8=A46,H46,IF(B8=A47,H47,IF(B8=A48,H48,IF(B8=A49,H49,IF(B8=A50,H50,IF(B8=A51,H51,IF(B8=A52,H52,IF(B8=A53,H53,IF(B8=A54,H54,IF(B8=A55,H55,IF(B8=A56,H56,IF(B8=A57,H57,IF(B8=A58,H58,IF(B8=A59,H59))))))))))))))))))</f>
        <v>0</v>
      </c>
      <c r="T78" s="245">
        <f>IF(T77=V47,IF(B8=J43,L43,IF(B8=J44,L44,IF(B8=J45,L45,IF(B8=J46,L46,IF(B8=J47,L47,IF(B8=J48,L48,IF(B8=J49,L49,IF(B8=J50,L50,IF(B8=J51,L51,IF(B8=J52,L52)))))))))))+IF(T77=V48,IF(B8=J43,M43,IF(B8=J44,M44,IF(B8=J45,M45,IF(B8=J46,M46,IF(B8=J47,M47,IF(B8=J48,M48,IF(B8=J49,M49,IF(B8=J50,M50,IF(B8=J51,M51,IF(B8=J52,M52)))))))))))+IF(T77=V49,IF(B8=J43,N43,IF(B8=J44,N44,IF(B8=J45,N45,IF(B8=J46,N46,IF(B8=J47,N47,IF(B8=J48,N48,IF(B8=J49,N49,IF(B8=J50,N50,IF(B8=J51,N51,IF(B8=J52,N52)))))))))))+IF(T77=V50,IF(B8=J43,O43,IF(B8=J44,O44,IF(B8=J45,O45,IF(B8=J46,O46,IF(B8=J47,O47,IF(B8=J48,O48,IF(B8=J49,O49,IF(B8=J50,O50,IF(B8=J51,O51,IF(B8=J52,O52)))))))))))+IF(T77=V51,IF(B8=J43,P43,IF(B8=J44,P44,IF(B8=J45,P45,IF(B8=J46,P46,IF(B8=J47,P47,IF(B8=J48,P48,IF(B8=J49,P49,IF(B8=J50,P50,IF(B8=J51,P51,IF(B8=J52,P52)))))))))))+IF(T77=V52,IF(B8=J43,Q43,IF(B8=J44,Q44,IF(B8=J45,Q45,IF(B8=J46,Q46,IF(B8=J47,Q47,IF(B8=J48,Q48,IF(B8=J49,Q49,IF(B8=J50,Q50,IF(B8=J51,Q51,IF(B8=J52,Q52)))))))))))</f>
        <v>0</v>
      </c>
      <c r="U78" s="245">
        <f>IF(U77=V53,IF(B8=A63,C63,IF(B8=A64,C64,IF(B8=A65,C65,IF(B8=A66,C66,IF(B8=A67,C67,IF(B8=A68,C68,IF(B8=A69,C69,IF(B8=A70,C70,IF(B8=A71,C71,IF(B8=A72,C72)))))))))))+IF(U77=V54,IF(B8=A63,D63,IF(B8=A64,D64,IF(B8=A65,D65,IF(B8=A66,D66,IF(B8=A67,D67,IF(B8=A68,D68,IF(B8=A69,D69,IF(B8=A70,D70,IF(B8=A71,D71,IF(B8=A72,D72)))))))))))+IF(U77=V55,IF(B8=A63,E63,IF(B8=A64,E64,IF(B8=A65,E65,IF(B8=A66,E66,IF(B8=A67,E67,IF(B8=A68,E68,IF(B8=A69,E69,IF(B8=A70,E70,IF(B8=A71,E71,IF(B8=A72,E72)))))))))))+IF(U77=V56,IF(B8=A63,F63,IF(B8=A64,F64,IF(B8=A65,F65,IF(B8=A66,F66,IF(B8=A67,F67,IF(B8=A68,F68,IF(B8=A69,F69,IF(B8=A70,F70,IF(B8=A71,F71,IF(B8=A72,F72)))))))))))+IF(U77=V57,IF(B8=A63,G63,IF(B8=A64,G64,IF(B8=A65,G65,IF(B8=A66,G66,IF(B8=A67,G67,IF(B8=A68,G68,IF(B8=A69,G69,IF(B8=A70,G70,IF(B8=A71,G71,IF(B8=A72,G72)))))))))))+IF(U77=V58,IF(B8=A63,H63,IF(B8=A64,H64,IF(B8=A65,H65,IF(B8=A66,H66,IF(B8=A67,H67,IF(B8=A68,H68,IF(B8=A69,H69,IF(B8=A70,H70,IF(B8=A71,H71,IF(B8=A72,H72)))))))))))</f>
        <v>0</v>
      </c>
      <c r="V78" s="246">
        <f>IF(V77=V59,IF(B8=J63,L63,IF(B8=J64,L64,IF(B8=J65,L65,IF(B8=J66,L66)))))+IF(V77=V60,IF(B8=J63,M63,IF(B8=J64,M64,IF(B8=J65,M65,IF(B8=J66,M66)))))+IF(V77=V61,IF(B8=J63,N63,IF(B8=J64,N64,IF(B8=J65,N65,IF(B8=J66,N66)))))+IF(V77=V62,IF(B8=J63,O63,IF(B8=J64,O64,IF(B8=J65,O65,IF(B8=J66,O66)))))+IF(V77=V63,IF(B8=J63,P63,IF(B8=J64,P64,IF(B8=J65,P65,IF(B8=J66,P66)))))+IF(V77=V64,IF(B8=J63,Q63,IF(B8=J64,Q64,IF(B8=J65,Q65,IF(B8=J66,Q66)))))</f>
        <v>0</v>
      </c>
    </row>
    <row r="79" spans="1:23" ht="15.75" thickBot="1" x14ac:dyDescent="0.3">
      <c r="A79" s="305"/>
      <c r="B79" s="14"/>
      <c r="C79" s="5"/>
      <c r="D79" s="5"/>
      <c r="E79" s="5"/>
      <c r="F79" s="5"/>
      <c r="G79" s="5"/>
      <c r="H79" s="6"/>
      <c r="J79" s="217"/>
      <c r="K79" s="14"/>
      <c r="L79" s="5"/>
      <c r="M79" s="5"/>
      <c r="N79" s="5"/>
      <c r="O79" s="5"/>
      <c r="P79" s="5"/>
      <c r="Q79" s="6"/>
      <c r="R79" s="242"/>
      <c r="S79" s="243"/>
      <c r="T79" s="243"/>
      <c r="U79" s="243"/>
      <c r="V79" s="244"/>
    </row>
    <row r="80" spans="1:23" ht="15.75" customHeight="1" thickBot="1" x14ac:dyDescent="0.3">
      <c r="A80" s="454" t="s">
        <v>90</v>
      </c>
      <c r="B80" s="455"/>
      <c r="C80" s="455"/>
      <c r="D80" s="455"/>
      <c r="E80" s="456"/>
      <c r="Q80" s="1"/>
      <c r="R80" s="242"/>
      <c r="S80" s="243" t="s">
        <v>80</v>
      </c>
      <c r="T80" s="243">
        <f>SUM(S78:V78)</f>
        <v>0</v>
      </c>
      <c r="U80" s="243"/>
      <c r="V80" s="244"/>
    </row>
    <row r="81" spans="1:22" ht="15.75" customHeight="1" x14ac:dyDescent="0.25">
      <c r="A81" s="490" t="s">
        <v>145</v>
      </c>
      <c r="B81" s="491"/>
      <c r="C81" s="25" t="s">
        <v>11</v>
      </c>
      <c r="D81" s="25" t="s">
        <v>107</v>
      </c>
      <c r="E81" s="228" t="s">
        <v>109</v>
      </c>
      <c r="F81" s="16" t="s">
        <v>157</v>
      </c>
      <c r="G81" s="404" t="s">
        <v>106</v>
      </c>
      <c r="H81" s="404"/>
      <c r="I81" s="404"/>
      <c r="J81" s="16"/>
      <c r="K81" s="16"/>
      <c r="L81" s="16"/>
      <c r="M81" s="16"/>
      <c r="N81" s="16"/>
      <c r="O81" s="16"/>
      <c r="P81" s="16"/>
      <c r="Q81" s="16"/>
      <c r="R81" s="454" t="s">
        <v>83</v>
      </c>
      <c r="S81" s="455"/>
      <c r="T81" s="455"/>
      <c r="U81" s="455"/>
      <c r="V81" s="456"/>
    </row>
    <row r="82" spans="1:22" ht="15.75" thickBot="1" x14ac:dyDescent="0.3">
      <c r="A82" s="20" t="s">
        <v>92</v>
      </c>
      <c r="B82" s="1"/>
      <c r="C82" s="8">
        <v>10</v>
      </c>
      <c r="D82" s="8">
        <v>6</v>
      </c>
      <c r="E82" s="13">
        <f>C82-D82</f>
        <v>4</v>
      </c>
      <c r="F82" s="1"/>
      <c r="G82" s="465"/>
      <c r="H82" s="465"/>
      <c r="I82" s="465"/>
      <c r="J82" s="1"/>
      <c r="K82" s="1"/>
      <c r="L82" s="1"/>
      <c r="M82" s="1"/>
      <c r="N82" s="1"/>
      <c r="O82" s="1"/>
      <c r="P82" s="1"/>
      <c r="Q82" s="1"/>
      <c r="R82" s="458"/>
      <c r="S82" s="459"/>
      <c r="T82" s="459"/>
      <c r="U82" s="459"/>
      <c r="V82" s="460"/>
    </row>
    <row r="83" spans="1:22" x14ac:dyDescent="0.25">
      <c r="A83" s="20" t="s">
        <v>91</v>
      </c>
      <c r="B83" s="8"/>
      <c r="C83" s="8">
        <v>10</v>
      </c>
      <c r="D83" s="8">
        <v>3</v>
      </c>
      <c r="E83" s="13">
        <f t="shared" ref="E83:E109" si="25">C83-D83</f>
        <v>7</v>
      </c>
      <c r="F83" s="1"/>
      <c r="G83" s="292" t="s">
        <v>194</v>
      </c>
      <c r="H83" s="292" t="s">
        <v>195</v>
      </c>
      <c r="I83" s="292" t="s">
        <v>196</v>
      </c>
      <c r="J83" s="1"/>
      <c r="K83" s="1"/>
      <c r="L83" s="1"/>
      <c r="M83" s="1"/>
      <c r="N83" s="1"/>
      <c r="O83" s="1"/>
      <c r="P83" s="1"/>
      <c r="Q83" s="1"/>
      <c r="R83" s="255"/>
      <c r="S83" s="256"/>
      <c r="T83" s="256"/>
      <c r="U83" s="256"/>
      <c r="V83" s="257"/>
    </row>
    <row r="84" spans="1:22" x14ac:dyDescent="0.25">
      <c r="A84" s="20" t="s">
        <v>93</v>
      </c>
      <c r="B84" s="8"/>
      <c r="C84" s="8">
        <v>25</v>
      </c>
      <c r="D84" s="8">
        <v>15</v>
      </c>
      <c r="E84" s="13">
        <f t="shared" si="25"/>
        <v>10</v>
      </c>
      <c r="F84" s="1" t="s">
        <v>141</v>
      </c>
      <c r="G84" s="26">
        <f>IF(A6=S42,IF(B6=A114,B114,IF(B6=A115,B115,IF(B6=A116,B116,IF(B6=A117,B117,IF(B6=A118,B118,IF(B6=A119,B119,IF(B6=A120,B120,IF(B6=A121,B121,IF(B6=A122,B122,IF(B6=A123,B123,IF(B6=A124,B124,IF(B6=A125,B125,IF(B6=A126,B126,IF(B6=A127,B127,IF(B6=A128,B128,IF(B6=A129,B129,IF(B6=A130,B130))))))))))))))))))+IF(A6=S43,IF(B6=A135,B135,IF(B6=A136,B136,IF(B6=A137,B137,IF(B6=A138,B138,IF(B6=A139,B139,IF(B6=A140,B140,IF(B6=A141,B141,IF(B6=A142,B142,IF(B6=A143,B143,IF(B6=A144,B144)))))))))))+IF(A6=S44,IF(B6=A149,B149,IF(B6=A150,B150,IF(B6=A151,B151,IF(B6=A152,B152,IF(B6=A153,B153,IF(B6=A154,B154,IF(B6=A155,B155,IF(B6=A156,B156,IF(B6=A157,B157,IF(B6=A158,B158)))))))))))+IF(A6=S45,IF(B6=A163,B163,IF(B6=A164,B164,IF(B6=A165,B165,IF(B6=A166,B166)))))</f>
        <v>0</v>
      </c>
      <c r="H84" s="26">
        <f>IF(A8=S42,IF(B8=A114,B114,IF(B8=A115,B115,IF(B8=A116,B116,IF(B8=A117,B117,IF(B8=A118,B118,IF(B8=A119,B119,IF(B8=A120,B120,IF(B8=A121,B121,IF(B8=A122,B122,IF(B8=A123,B123,IF(B8=A124,B124,IF(B8=A125,B125,IF(B8=A126,B126,IF(B8=A127,B127,IF(B8=A128,B128,IF(B8=A129,B129,IF(B8=A130,B130))))))))))))))))))+IF(A8=S43,IF(B8=A135,B135,IF(B8=A136,B136,IF(B8=A137,B137,IF(B8=A138,B138,IF(B8=A139,B139,IF(B8=A140,B140,IF(B8=A141,B141,IF(B8=A142,B142,IF(B8=A143,B143,IF(B8=A144,B144)))))))))))+IF(A8=S44,IF(B8=A149,B149,IF(B8=A150,B150,IF(B8=A151,B151,IF(B8=A152,B152,IF(B8=A153,B153,IF(B8=A154,B154,IF(B8=A155,B155,IF(B8=A156,B156,IF(B8=A157,B157,IF(B8=A158,B158)))))))))))+IF(A8=S45,IF(B8=A163,B163,IF(B8=A164,B164,IF(B8=A165,B165,IF(B8=A166,B166)))))</f>
        <v>0</v>
      </c>
      <c r="I84" s="26">
        <f>IF(A10=S42,IF(B10=A114,B114,IF(B10=A115,B115,IF(B10=A116,B116,IF(B10=A117,B117,IF(B10=A118,B118,IF(B10=A119,B119,IF(B10=A120,B120,IF(B10=A121,B121,IF(B10=A122,B122,IF(B10=A123,B123,IF(B10=A124,B124,IF(B10=A125,B125,IF(B10=A126,B126,IF(B10=A127,B127,IF(B10=A128,B128,IF(B10=A129,B129,IF(B10=A130,B130))))))))))))))))))+IF(A10=S43,IF(B10=A135,B135,IF(B10=A136,B136,IF(B10=A137,B137,IF(B10=A138,B138,IF(B10=A139,B139,IF(B10=A140,B140,IF(B10=A141,B141,IF(B10=A142,B142,IF(B10=A143,B143,IF(B10=A144,B144)))))))))))+IF(A10=S44,IF(B10=A149,B149,IF(B10=A150,B150,IF(B10=A151,B151,IF(B10=A152,B152,IF(B10=A153,B153,IF(B10=A154,B154,IF(B10=A155,B155,IF(B10=A156,B156,IF(B10=A157,B157,IF(B10=A158,B158)))))))))))+IF(A10=S45,IF(B10=A163,B163,IF(B10=A164,B164,IF(B10=A165,B165,IF(B10=A166,B166)))))</f>
        <v>0</v>
      </c>
      <c r="J84" s="1"/>
      <c r="K84" s="1"/>
      <c r="L84" s="1"/>
      <c r="M84" s="1"/>
      <c r="N84" s="1"/>
      <c r="O84" s="1"/>
      <c r="P84" s="1"/>
      <c r="Q84" s="1"/>
      <c r="R84" s="255"/>
      <c r="S84" s="258" t="s">
        <v>12</v>
      </c>
      <c r="T84" s="258" t="s">
        <v>14</v>
      </c>
      <c r="U84" s="258" t="s">
        <v>15</v>
      </c>
      <c r="V84" s="259" t="s">
        <v>79</v>
      </c>
    </row>
    <row r="85" spans="1:22" x14ac:dyDescent="0.25">
      <c r="A85" s="20" t="s">
        <v>94</v>
      </c>
      <c r="B85" s="8"/>
      <c r="C85" s="8">
        <v>10</v>
      </c>
      <c r="D85" s="8">
        <v>0</v>
      </c>
      <c r="E85" s="13">
        <f t="shared" si="25"/>
        <v>10</v>
      </c>
      <c r="F85" s="1" t="s">
        <v>142</v>
      </c>
      <c r="G85" s="26">
        <f>IF(S69=V41,E114,IF(S69=V42,H114,IF(S69=V43,K114,IF(S69=V44,N114,IF(S69=V45,Q114,IF(S69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H85" s="26">
        <f>IF(S77=V41,E114,IF(S77=V42,H114,IF(S77=V43,K114,IF(S77=V44,N114,IF(S77=V45,Q114,IF(S77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I85" s="26">
        <f>IF(S85=V41,E114,IF(S85=V42,H114,IF(S85=V43,K114,IF(S85=V44,N114,IF(S85=V45,Q114,IF(S85=V46,T114,0))))))+IF(T69=V47,E135,IF(T69=V48,H135,IF(T69=V49,K135,IF(T69=V50,N135,IF(T69=V51,Q135,IF(T69=V52,T135))))))+IF(U69=V53,E149,IF(U69=V54,H149,IF(U69=V55,K149,IF(U69=V56,N149,IF(U69=V57,Q149,IF(U69=V58,T149))))))+IF(V69=V59,E163,IF(V69=V60,H163,IF(V69=V61,K163,IF(V69=V62,N163,IF(V69=V63,Q163,IF(V69=V64,T163))))))</f>
        <v>0</v>
      </c>
      <c r="J85" s="1"/>
      <c r="K85" s="1"/>
      <c r="L85" s="1"/>
      <c r="M85" s="1"/>
      <c r="N85" s="1"/>
      <c r="O85" s="1"/>
      <c r="P85" s="1"/>
      <c r="Q85" s="1"/>
      <c r="R85" s="255"/>
      <c r="S85" s="258" t="b">
        <f>IF(A10=S42,IF(D10=S47,V41,IF(D10=S48,V42,IF(D10=S49,V43,IF(D10=S50,V44,IF(D10=S51,V45,IF(D10=S52,V46)))))))</f>
        <v>0</v>
      </c>
      <c r="T85" s="258" t="b">
        <f>IF(A10=S43,IF(D10=S47,V47,IF(D10=S48,V48,IF(D10=S49,V49,IF(D10=S50,V50,IF(D10=S51,V51,IF(D10=S52,V52)))))))</f>
        <v>0</v>
      </c>
      <c r="U85" s="258" t="b">
        <f>IF(A10=S44,IF(D10=S47,V53,IF(D10=S48,V54,IF(D10=S49,V55,IF(D10=S50,V56,IF(D10=S51,V57,IF(D10=S52,V58)))))))</f>
        <v>0</v>
      </c>
      <c r="V85" s="259" t="b">
        <f>IF(A10=S45,IF(D10=S47,V59,IF(D10=S48,V60,IF(D10=S49,V61,IF(D10=S50,V62,IF(D10=S51,V63,IF(D10=S52,V64)))))))</f>
        <v>0</v>
      </c>
    </row>
    <row r="86" spans="1:22" x14ac:dyDescent="0.25">
      <c r="A86" s="20" t="s">
        <v>95</v>
      </c>
      <c r="B86" s="8"/>
      <c r="C86" s="8">
        <v>25</v>
      </c>
      <c r="D86" s="8">
        <v>20</v>
      </c>
      <c r="E86" s="13">
        <f t="shared" si="25"/>
        <v>5</v>
      </c>
      <c r="F86" s="1" t="s">
        <v>143</v>
      </c>
      <c r="G86" s="26">
        <f>IF(H6=A82,D82,IF(H6=A83,D83,IF(H6=A84,D84,IF(H6=A85,D85,IF(H6=A86,D86,IF(H6=A87,D87,IF(H6=A88,D88,IF(H6=A89,D89,IF(H6=A90,D90,IF(H6=A91,D91,IF(H6=A92,D92,IF(H6=A93,D93,IF(H6=A94,D94,IF(H6=A95,D95,IF(H6=A96,D96,IF(H6=A97,D97,IF(H6=A98,D98,IF(H6=A99,D99,IF(H6=A100,D100,IF(H6=A101,D101,IF(H6=A102,D102,IF(H6=A103,D103,IF(H6=A104,D104,IF(H6=A105,D105,IF(H6=A106,D106,IF(H6=A107,D107,IF(H6=A108,D108,IF(H6=A109,D109))))))))))))))))))))))))))))+IF(J6=A82,D82,IF(J6=A83,D83,IF(J6=A84,D84,IF(J6=A85,D85,IF(J6=A86,D86,IF(J6=A87,D87,IF(J6=A88,D88,IF(J6=A89,D89,IF(J6=A90,D90,IF(J6=A91,D91,IF(J6=A92,D92,IF(J6=A93,D93,IF(J6=A94,D94,IF(J6=A95,D95,IF(J6=A96,D96,IF(J6=A97,D97,IF(J6=A98,D98,IF(J6=A99,D99,IF(J6=A100,D100,IF(J6=A101,D101,IF(J6=A102,D102,IF(J6=A103,D103,IF(J6=A104,D104,IF(J6=A105,D105,IF(J6=A106,D106,IF(J6=A107,D107,IF(J6=A108,D108,IF(J6=A109,D109))))))))))))))))))))))))))))+IF(L6=A82,D82,IF(L6=A83,D83,IF(L6=A84,D84,IF(L6=A85,D85,IF(L6=A86,D86,IF(L6=A87,D87,IF(L6=A88,D88,IF(L6=A89,D89,IF(L6=A90,D90,IF(L6=A91,D91,IF(L6=A92,D92,IF(L6=A93,D93,IF(L6=A94,D94,IF(L6=A95,D95,IF(L6=A96,D96,IF(L6=A97,D97,IF(L6=A98,D98,IF(L6=A99,D99,IF(L6=A100,D100,IF(L6=A101,D101,IF(L6=A102,D102,IF(L6=A103,D103,IF(L6=A104,D104,IF(L6=A105,D105,IF(L6=A106,D106,IF(L6=A107,D107,IF(L6=A108,D108,IF(L6=A109,D109))))))))))))))))))))))))))))+IF(N6=A82,D82,IF(N6=A83,D83,IF(N6=A84,D84,IF(N6=A85,D85,IF(N6=A86,D86,IF(N6=A87,D87,IF(N6=A88,D88,IF(N6=A89,D89,IF(N6=A90,D90,IF(N6=A91,D91,IF(N6=A92,D92,IF(N6=A93,D93,IF(N6=A94,D94,IF(N6=A95,D95,IF(N6=A96,D96,IF(N6=A97,D97,IF(N6=A98,D98,IF(N6=A99,D99,IF(N6=A100,D100,IF(N6=A101,D101,IF(N6=A102,D102,IF(N6=A103,D103,IF(N6=A104,D104,IF(N6=A105,D105,IF(N6=A106,D106,IF(N6=A107,D107,IF(N6=A108,D108,IF(N6=A109,D109))))))))))))))))))))))))))))+IF(P6=A82,D82,IF(P6=A83,D83,IF(P6=A84,D84,IF(P6=A85,D85,IF(P6=A86,D86,IF(P6=A87,D87,IF(P6=A88,D88,IF(P6=A89,D89,IF(P6=A90,D90,IF(P6=A91,D91,IF(P6=A92,D92,IF(P6=A93,D93,IF(P6=A94,D94,IF(P6=A95,D95,IF(P6=A96,D96,IF(P6=A97,D97,IF(P6=A98,D98,IF(P6=A99,D99,IF(P6=A100,D100,IF(P6=A101,D101,IF(P6=A102,D102,IF(P6=A103,D103,IF(P6=A104,D104,IF(P6=A105,D105,IF(P6=A106,D106,IF(P6=A107,D107,IF(P6=A108,D108,IF(P6=A109,D109))))))))))))))))))))))))))))</f>
        <v>0</v>
      </c>
      <c r="H86" s="26">
        <f>IF(H8=A82,D82,IF(H8=A83,D83,IF(H8=A84,D84,IF(H8=A85,D85,IF(H8=A86,D86,IF(H8=A87,D87,IF(H8=A88,D88,IF(H8=A89,D89,IF(H8=A90,D90,IF(H8=A91,D91,IF(H8=A92,D92,IF(H8=A93,D93,IF(H8=A94,D94,IF(H8=A95,D95,IF(H8=A96,D96,IF(H8=A97,D97,IF(H8=A98,D98,IF(H8=A99,D99,IF(H8=A100,D100,IF(H8=A101,D101,IF(H8=A102,D102,IF(H8=A103,D103,IF(H8=A104,D104,IF(H8=A105,D105,IF(H8=A106,D106,IF(H8=A107,D107,IF(H8=A108,D108,IF(H8=A109,D109))))))))))))))))))))))))))))+IF(J8=A82,D82,IF(J8=A83,D83,IF(J8=A84,D84,IF(J8=A85,D85,IF(J8=A86,D86,IF(J8=A87,D87,IF(J8=A88,D88,IF(J8=A89,D89,IF(J8=A90,D90,IF(J8=A91,D91,IF(J8=A92,D92,IF(J8=A93,D93,IF(J8=A94,D94,IF(J8=A95,D95,IF(J8=A96,D96,IF(J8=A97,D97,IF(J8=A98,D98,IF(J8=A99,D99,IF(J8=A100,D100,IF(J8=A101,D101,IF(J8=A102,D102,IF(J8=A103,D103,IF(J8=A104,D104,IF(J8=A105,D105,IF(J8=A106,D106,IF(J8=A107,D107,IF(J8=A108,D108,IF(J8=A109,D109))))))))))))))))))))))))))))+IF(L8=A82,D82,IF(L8=A83,D83,IF(L8=A84,D84,IF(L8=A85,D85,IF(L8=A86,D86,IF(L8=A87,D87,IF(L8=A88,D88,IF(L8=A89,D89,IF(L8=A90,D90,IF(L8=A91,D91,IF(L8=A92,D92,IF(L8=A93,D93,IF(L8=A94,D94,IF(L8=A95,D95,IF(L8=A96,D96,IF(L8=A97,D97,IF(L8=A98,D98,IF(L8=A99,D99,IF(L8=A100,D100,IF(L8=A101,D101,IF(L8=A102,D102,IF(L8=A103,D103,IF(L8=A104,D104,IF(L8=A105,D105,IF(L8=A106,D106,IF(L8=A107,D107,IF(L8=A108,D108,IF(L8=A109,D109))))))))))))))))))))))))))))+IF(N8=A82,D82,IF(N8=A83,D83,IF(N8=A84,D84,IF(N8=A85,D85,IF(N8=A86,D86,IF(N8=A87,D87,IF(N8=A88,D88,IF(N8=A89,D89,IF(N8=A90,D90,IF(N8=A91,D91,IF(N8=A92,D92,IF(N8=A93,D93,IF(N8=A94,D94,IF(N8=A95,D95,IF(N8=A96,D96,IF(N8=A97,D97,IF(N8=A98,D98,IF(N8=A99,D99,IF(N8=A100,D100,IF(N8=A101,D101,IF(N8=A102,D102,IF(N8=A103,D103,IF(N8=A104,D104,IF(N8=A105,D105,IF(N8=A106,D106,IF(N8=A107,D107,IF(N8=A108,D108,IF(N8=A109,D109))))))))))))))))))))))))))))+IF(P8=A82,D82,IF(P8=A83,D83,IF(P8=A84,D84,IF(P8=A85,D85,IF(P8=A86,D86,IF(P8=A87,D87,IF(P8=A88,D88,IF(P8=A89,D89,IF(P8=A90,D90,IF(P8=A91,D91,IF(P8=A92,D92,IF(P8=A93,D93,IF(P8=A94,D94,IF(P8=A95,D95,IF(P8=A96,D96,IF(P8=A97,D97,IF(P8=A98,D98,IF(P8=A99,D99,IF(P8=A100,D100,IF(P8=A101,D101,IF(P8=A102,D102,IF(P8=A103,D103,IF(P8=A104,D104,IF(P8=A105,D105,IF(P8=A106,D106,IF(P8=A107,D107,IF(P8=A108,D108,IF(P8=A109,D109))))))))))))))))))))))))))))</f>
        <v>0</v>
      </c>
      <c r="I86" s="26">
        <f>IF(H10=A82,D82,IF(H10=A83,D83,IF(H10=A84,D84,IF(H10=A85,D85,IF(H10=A86,D86,IF(H10=A87,D87,IF(H10=A88,D88,IF(H10=A89,D89,IF(H10=A90,D90,IF(H10=A91,D91,IF(H10=A92,D92,IF(H10=A93,D93,IF(H10=A94,D94,IF(H10=A95,D95,IF(H10=A96,D96,IF(H10=A97,D97,IF(H10=A98,D98,IF(H10=A99,D99,IF(H10=A100,D100,IF(H10=A101,D101,IF(H10=A102,D102,IF(H10=A103,D103,IF(H10=A104,D104,IF(H10=A105,D105,IF(H10=A106,D106,IF(H10=A107,D107,IF(H10=A108,D108,IF(H10=A109,D109))))))))))))))))))))))))))))+IF(J10=A82,D82,IF(J10=A83,D83,IF(J10=A84,D84,IF(J10=A85,D85,IF(J10=A86,D86,IF(J10=A87,D87,IF(J10=A88,D88,IF(J10=A89,D89,IF(J10=A90,D90,IF(J10=A91,D91,IF(J10=A92,D92,IF(J10=A93,D93,IF(J10=A94,D94,IF(J10=A95,D95,IF(J10=A96,D96,IF(J10=A97,D97,IF(J10=A98,D98,IF(J10=A99,D99,IF(J10=A100,D100,IF(J10=A101,D101,IF(J10=A102,D102,IF(J10=A103,D103,IF(J10=A104,D104,IF(J10=A105,D105,IF(J10=A106,D106,IF(J10=A107,D107,IF(J10=A108,D108,IF(J10=A109,D109))))))))))))))))))))))))))))+IF(L10=A82,D82,IF(L10=A83,D83,IF(L10=A84,D84,IF(L10=A85,D85,IF(L10=A86,D86,IF(L10=A87,D87,IF(L10=A88,D88,IF(L10=A89,D89,IF(L10=A90,D90,IF(L10=A91,D91,IF(L10=A92,D92,IF(L10=A93,D93,IF(L10=A94,D94,IF(L10=A95,D95,IF(L10=A96,D96,IF(L10=A97,D97,IF(L10=A98,D98,IF(L10=A99,D99,IF(L10=A100,D100,IF(L10=A101,D101,IF(L10=A102,D102,IF(L10=A103,D103,IF(L10=A104,D104,IF(L10=A105,D105,IF(L10=A106,D106,IF(L10=A107,D107,IF(L10=A108,D108,IF(L10=A109,D109))))))))))))))))))))))))))))+IF(N10=A82,D82,IF(N10=A83,D83,IF(N10=A84,D84,IF(N10=A85,D85,IF(N10=A86,D86,IF(N10=A87,D87,IF(N10=A88,D88,IF(N10=A89,D89,IF(N10=A90,D90,IF(N10=A91,D91,IF(N10=A92,D92,IF(N10=A93,D93,IF(N10=A94,D94,IF(N10=A95,D95,IF(N10=A96,D96,IF(N10=A97,D97,IF(N10=A98,D98,IF(N10=A99,D99,IF(N10=A100,D100,IF(N10=A101,D101,IF(N10=A102,D102,IF(N10=A103,D103,IF(N10=A104,D104,IF(N10=A105,D105,IF(N10=A106,D106,IF(N10=A107,D107,IF(N10=A108,D108,IF(N10=A109,D109))))))))))))))))))))))))))))+IF(P10=A82,D82,IF(P10=A83,D83,IF(P10=A84,D84,IF(P10=A85,D85,IF(P10=A86,D86,IF(P10=A87,D87,IF(P10=A88,D88,IF(P10=A89,D89,IF(P10=A90,D90,IF(P10=A91,D91,IF(P10=A92,D92,IF(P10=A93,D93,IF(P10=A94,D94,IF(P10=A95,D95,IF(P10=A96,D96,IF(P10=A97,D97,IF(P10=A98,D98,IF(P10=A99,D99,IF(P10=A100,D100,IF(P10=A101,D101,IF(P10=A102,D102,IF(P10=A103,D103,IF(P10=A104,D104,IF(P10=A105,D105,IF(P10=A106,D106,IF(P10=A107,D107,IF(P10=A108,D108,IF(P10=A109,D109))))))))))))))))))))))))))))</f>
        <v>0</v>
      </c>
      <c r="J86" s="1"/>
      <c r="K86" s="1"/>
      <c r="L86" s="1"/>
      <c r="M86" s="1"/>
      <c r="N86" s="1"/>
      <c r="O86" s="1"/>
      <c r="P86" s="1"/>
      <c r="Q86" s="1"/>
      <c r="R86" s="255"/>
      <c r="S86" s="258">
        <f>IF(S85=V41,IF(B10=A43,C43,IF(B10=A44,C44,IF(B10=A45,C45,IF(B10=A46,C46,IF(B10=A47,C47,IF(B10=A48,C48,IF(B10=A49,C49,IF(B10=A50,C50,IF(B10=A51,C51,IF(B10=A52,C52,IF(B10=A53,C53,IF(B10=A54,C54,IF(B10=A55,C55,IF(B10=A56,C56,IF(B10=A57,C57,IF(B10=A58,C58,IF(B10=A59,C59,0))))))))))))))))))+IF(S85=V42,IF(B10=A43,D43,IF(B10=A44,D44,IF(B10=A45,D45,IF(B10=A46,D46,IF(B10=A47,D47,IF(B10=A48,D48,IF(B10=A49,D49,IF(B10=A50,D50,IF(B10=A51,D51,IF(B10=A52,D52,IF(B10=A53,D53,IF(B10=A54,D54,IF(B10=A55,D55,IF(B10=A56,D56,IF(B10=A57,D57,IF(B10=A58,D58,IF(B10=A59,D59,0))))))))))))))))))+IF(S85=V43,IF(B10=A43,E43,IF(B10=A44,E44,IF(B10=A45,E45,IF(B10=A46,E46,IF(B10=A47,E47,IF(B10=A48,E48,IF(B10=A49,E49,IF(B10=A50,E50,IF(B10=A51,E51,IF(B10=A52,E52,IF(B10=A53,E53,IF(B10=A54,E54,IF(B10=A55,E55,IF(B10=A56,E56,IF(B10=A57,E57,IF(B10=A58,E58,IF(B10=A59,E59,0))))))))))))))))))+IF(S85=V44,IF(B10=A43,F43,IF(B10=A44,F44,IF(B10=A45,F45,IF(B10=A46,F46,IF(B10=A47,F47,IF(B10=A48,F48,IF(B10=A49,F49,IF(B10=A50,F50,IF(B10=A51,F51,IF(B10=A52,F52,IF(B10=A53,F53,IF(B10=A54,F54,IF(B10=A55,F55,IF(B10=A56,F56,IF(B10=A57,F57,IF(B10=A58,F58,IF(B10=A59,F59,0))))))))))))))))))+IF(S85=V45,IF(B10=A43,G43,IF(B10=A44,G44,IF(B10=A45,G45,IF(B10=A46,G46,IF(B10=A47,G47,IF(B10=A48,G48,IF(B10=A49,G49,IF(B10=A50,G50,IF(B10=A51,G51,IF(B10=A52,G52,IF(B10=A53,G53,IF(B10=A54,G54,IF(B10=A55,G55,IF(B10=A56,G56,IF(B10=A57,G57,IF(B10=A58,G58,IF(B10=A59,G59,0))))))))))))))))))+IF(S85=V46,IF(B10=A43,H43,IF(B10=A44,H44,IF(B10=A45,H45,IF(B10=A46,H46,IF(B10=A47,H47,IF(B10=A48,H48,IF(B10=A49,H49,IF(B10=A50,H50,IF(B10=A51,H51,IF(B10=A52,H52,IF(B10=A53,H53,IF(B10=A54,H54,IF(B10=A55,H55,IF(B10=A56,H56,IF(B10=A57,H57,IF(B10=A58,H58,IF(B10=A59,H59))))))))))))))))))</f>
        <v>0</v>
      </c>
      <c r="T86" s="258">
        <f>IF(T85=V47,IF(B10=J43,L43,IF(B10=J44,L44,IF(B10=J45,L45,IF(B10=J46,L46,IF(B10=J47,L47,IF(B10=J48,L48,IF(B10=J49,L49,IF(B10=J50,L50,IF(B10=J51,L51,IF(B10=J52,L52)))))))))))+IF(T85=V48,IF(B10=J43,M43,IF(B10=J44,M44,IF(B10=J45,M45,IF(B10=J46,M46,IF(B10=J47,M47,IF(B10=J48,M48,IF(B10=J49,M49,IF(B10=J50,M50,IF(B10=J51,M51,IF(B10=J52,M52)))))))))))+IF(T85=V49,IF(B10=J43,N43,IF(B10=J44,N44,IF(B10=J45,N45,IF(B10=J46,N46,IF(B10=J47,N47,IF(B10=J48,N48,IF(B10=J49,N49,IF(B10=J50,N50,IF(B10=J51,N51,IF(B10=J52,N52)))))))))))+IF(T85=V50,IF(B10=J43,O43,IF(B10=J44,O44,IF(B10=J45,O45,IF(B10=J46,O46,IF(B10=J47,O47,IF(B10=J48,O48,IF(B10=J49,O49,IF(B10=J50,O50,IF(B10=J51,O51,IF(B10=J52,O52)))))))))))+IF(T85=V51,IF(B10=J43,P43,IF(B10=J44,P44,IF(B10=J45,P45,IF(B10=J46,P46,IF(B10=J47,P47,IF(B10=J48,P48,IF(B10=J49,P49,IF(B10=J50,P50,IF(B10=J51,P51,IF(B10=J52,P52)))))))))))+IF(T85=V52,IF(B10=J43,Q43,IF(B10=J44,Q44,IF(B10=J45,Q45,IF(B10=J46,Q46,IF(B10=J47,Q47,IF(B10=J48,Q48,IF(B10=J49,Q49,IF(B10=J50,Q50,IF(B10=J51,Q51,IF(B10=J52,Q52)))))))))))</f>
        <v>0</v>
      </c>
      <c r="U86" s="258">
        <f>IF(U85=V53,IF(B10=A63,C63,IF(B10=A64,C64,IF(B10=A65,C65,IF(B10=A66,C66,IF(B10=A67,C67,IF(B10=A68,C68,IF(B10=A69,C69,IF(B10=A70,C70,IF(B10=A71,C71,IF(B10=A72,C72)))))))))))+IF(U85=V54,IF(B10=A63,D63,IF(B10=A64,D64,IF(B10=A65,D65,IF(B10=A66,D66,IF(B10=A67,D67,IF(B10=A68,D68,IF(B10=A69,D69,IF(B10=A70,D70,IF(B10=A71,D71,IF(B10=A72,D72)))))))))))+IF(U85=V55,IF(B10=A63,E63,IF(B10=A64,E64,IF(B10=A65,E65,IF(B10=A66,E66,IF(B10=A67,E67,IF(B10=A68,E68,IF(B10=A69,E69,IF(B10=A70,E70,IF(B10=A71,E71,IF(B10=A72,E72)))))))))))+IF(U85=V56,IF(B10=A63,F63,IF(B10=A64,F64,IF(B10=A65,F65,IF(B10=A66,F66,IF(B10=A67,F67,IF(B10=A68,F68,IF(B10=A69,F69,IF(B10=A70,F70,IF(B10=A71,F71,IF(B10=A72,F72)))))))))))+IF(U85=V57,IF(B10=A63,G63,IF(B10=A64,G64,IF(B10=A65,G65,IF(B10=A66,G66,IF(B10=A67,G67,IF(B10=A68,G68,IF(B10=A69,G69,IF(B10=A70,G70,IF(B10=A71,G71,IF(B10=A72,G72)))))))))))+IF(U85=V58,IF(B10=A63,H63,IF(B10=A64,H64,IF(B10=A65,H65,IF(B10=A66,H66,IF(B10=A67,H67,IF(B10=A68,H68,IF(B10=A69,H69,IF(B10=A70,H70,IF(B10=A71,H71,IF(B10=A72,H72)))))))))))</f>
        <v>0</v>
      </c>
      <c r="V86" s="259">
        <f>IF(V85=V59,IF(B10=J63,L63,IF(B10=J64,L64,IF(B10=J65,L65,IF(B10=J66,L66)))))+IF(V85=V60,IF(B10=J63,M63,IF(B10=J64,M64,IF(B10=J65,M65,IF(B10=J66,M66)))))+IF(V85=V61,IF(B10=J63,N63,IF(B10=J64,N64,IF(B10=J65,N65,IF(B10=J66,N66)))))+IF(V85=V62,IF(B10=J63,O63,IF(B10=J64,O64,IF(B10=J65,O65,IF(B10=J66,O66)))))+IF(V85=V63,IF(B10=J63,P63,IF(B10=J64,P64,IF(B10=J65,P65,IF(B10=J66,P66)))))+IF(V85=V64,IF(B10=J63,Q63,IF(B10=J64,Q64,IF(B10=J65,Q65,IF(B10=J66,Q66)))))</f>
        <v>0</v>
      </c>
    </row>
    <row r="87" spans="1:22" x14ac:dyDescent="0.25">
      <c r="A87" s="20" t="s">
        <v>96</v>
      </c>
      <c r="B87" s="8"/>
      <c r="C87" s="8">
        <v>14</v>
      </c>
      <c r="D87" s="8">
        <v>8</v>
      </c>
      <c r="E87" s="13">
        <f t="shared" si="25"/>
        <v>6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255"/>
      <c r="S87" s="256"/>
      <c r="T87" s="256"/>
      <c r="U87" s="256"/>
      <c r="V87" s="257"/>
    </row>
    <row r="88" spans="1:22" ht="15.75" thickBot="1" x14ac:dyDescent="0.3">
      <c r="A88" s="20" t="s">
        <v>97</v>
      </c>
      <c r="B88" s="8"/>
      <c r="C88" s="8">
        <v>25</v>
      </c>
      <c r="D88" s="8">
        <v>15</v>
      </c>
      <c r="E88" s="13">
        <f t="shared" si="25"/>
        <v>10</v>
      </c>
      <c r="F88" s="1" t="s">
        <v>144</v>
      </c>
      <c r="G88" s="26">
        <f>SUM(G84:G86)</f>
        <v>0</v>
      </c>
      <c r="H88" s="26">
        <f t="shared" ref="H88:I88" si="26">SUM(H84:H86)</f>
        <v>0</v>
      </c>
      <c r="I88" s="26">
        <f t="shared" si="26"/>
        <v>0</v>
      </c>
      <c r="J88" s="1"/>
      <c r="K88" s="1"/>
      <c r="L88" s="1"/>
      <c r="M88" s="1"/>
      <c r="N88" s="1"/>
      <c r="O88" s="1"/>
      <c r="P88" s="1"/>
      <c r="Q88" s="1"/>
      <c r="R88" s="260"/>
      <c r="S88" s="261" t="s">
        <v>80</v>
      </c>
      <c r="T88" s="261">
        <f>SUM(S86:V86)</f>
        <v>0</v>
      </c>
      <c r="U88" s="261"/>
      <c r="V88" s="262"/>
    </row>
    <row r="89" spans="1:22" x14ac:dyDescent="0.25">
      <c r="A89" s="20" t="s">
        <v>98</v>
      </c>
      <c r="B89" s="8"/>
      <c r="C89" s="8">
        <v>20</v>
      </c>
      <c r="D89" s="8">
        <v>15</v>
      </c>
      <c r="E89" s="13">
        <f t="shared" si="25"/>
        <v>5</v>
      </c>
      <c r="F89" s="1"/>
      <c r="G89" s="1"/>
      <c r="H89" s="1"/>
      <c r="I89" s="1"/>
      <c r="J89" s="1"/>
      <c r="K89" s="1"/>
      <c r="L89" s="1"/>
      <c r="M89" s="1"/>
      <c r="N89" s="1"/>
      <c r="S89" s="1"/>
      <c r="T89" s="1"/>
      <c r="U89" s="1"/>
      <c r="V89" s="2"/>
    </row>
    <row r="90" spans="1:22" x14ac:dyDescent="0.25">
      <c r="A90" s="20" t="s">
        <v>99</v>
      </c>
      <c r="B90" s="8"/>
      <c r="C90" s="8">
        <v>25</v>
      </c>
      <c r="D90" s="8">
        <v>10</v>
      </c>
      <c r="E90" s="13">
        <f t="shared" si="25"/>
        <v>15</v>
      </c>
      <c r="F90" s="7" t="s">
        <v>144</v>
      </c>
      <c r="G90" s="295">
        <f>SUM(G88:I88)</f>
        <v>0</v>
      </c>
      <c r="H90" s="1"/>
      <c r="I90" s="1"/>
      <c r="J90" s="1"/>
      <c r="K90" s="1"/>
      <c r="L90" s="1"/>
      <c r="M90" s="1"/>
      <c r="N90" s="1"/>
      <c r="S90" s="1"/>
      <c r="T90" s="1"/>
      <c r="U90" s="1"/>
      <c r="V90" s="2"/>
    </row>
    <row r="91" spans="1:22" x14ac:dyDescent="0.25">
      <c r="A91" s="20" t="s">
        <v>100</v>
      </c>
      <c r="B91" s="8"/>
      <c r="C91" s="8">
        <v>35</v>
      </c>
      <c r="D91" s="8">
        <v>10</v>
      </c>
      <c r="E91" s="13">
        <f t="shared" si="25"/>
        <v>25</v>
      </c>
      <c r="F91" s="1"/>
      <c r="G91" s="1"/>
      <c r="H91" s="1"/>
      <c r="I91" s="1"/>
      <c r="J91" s="1"/>
      <c r="K91" s="1"/>
      <c r="L91" s="1"/>
      <c r="M91" s="1"/>
      <c r="N91" s="1"/>
      <c r="S91" s="1"/>
      <c r="T91" s="1"/>
      <c r="U91" s="1"/>
      <c r="V91" s="2"/>
    </row>
    <row r="92" spans="1:22" x14ac:dyDescent="0.25">
      <c r="A92" s="20" t="s">
        <v>101</v>
      </c>
      <c r="B92" s="8"/>
      <c r="C92" s="8">
        <v>25</v>
      </c>
      <c r="D92" s="8">
        <v>15</v>
      </c>
      <c r="E92" s="13">
        <f t="shared" si="25"/>
        <v>10</v>
      </c>
      <c r="F92" s="1"/>
      <c r="G92" s="1"/>
      <c r="H92" s="1"/>
      <c r="I92" s="1"/>
      <c r="J92" s="1"/>
      <c r="K92" s="1"/>
      <c r="L92" s="1"/>
      <c r="M92" s="1"/>
      <c r="N92" s="1"/>
      <c r="S92" s="1"/>
      <c r="T92" s="1"/>
      <c r="U92" s="1"/>
      <c r="V92" s="2"/>
    </row>
    <row r="93" spans="1:22" x14ac:dyDescent="0.25">
      <c r="A93" s="20" t="s">
        <v>102</v>
      </c>
      <c r="B93" s="8"/>
      <c r="C93" s="8">
        <v>28</v>
      </c>
      <c r="D93" s="8">
        <v>20</v>
      </c>
      <c r="E93" s="13">
        <f t="shared" si="25"/>
        <v>8</v>
      </c>
      <c r="F93" s="1"/>
      <c r="G93" s="1"/>
      <c r="H93" s="1"/>
      <c r="I93" s="1"/>
      <c r="J93" s="1"/>
      <c r="K93" s="1"/>
      <c r="L93" s="1"/>
      <c r="M93" s="1"/>
      <c r="N93" s="1"/>
      <c r="S93" s="1"/>
      <c r="T93" s="1"/>
      <c r="U93" s="1"/>
      <c r="V93" s="2"/>
    </row>
    <row r="94" spans="1:22" x14ac:dyDescent="0.25">
      <c r="A94" s="20" t="s">
        <v>103</v>
      </c>
      <c r="B94" s="8"/>
      <c r="C94" s="8">
        <v>32</v>
      </c>
      <c r="D94" s="8">
        <v>25</v>
      </c>
      <c r="E94" s="13">
        <f t="shared" si="25"/>
        <v>7</v>
      </c>
      <c r="F94" s="1"/>
      <c r="G94" s="1"/>
      <c r="H94" s="1"/>
      <c r="I94" s="1"/>
      <c r="J94" s="1"/>
      <c r="K94" s="1"/>
      <c r="L94" s="1"/>
      <c r="M94" s="1"/>
      <c r="N94" s="1"/>
      <c r="S94" s="1"/>
      <c r="T94" s="1"/>
      <c r="U94" s="1"/>
      <c r="V94" s="2"/>
    </row>
    <row r="95" spans="1:22" x14ac:dyDescent="0.25">
      <c r="A95" s="20" t="s">
        <v>104</v>
      </c>
      <c r="B95" s="8"/>
      <c r="C95" s="8">
        <v>30</v>
      </c>
      <c r="D95" s="8">
        <v>20</v>
      </c>
      <c r="E95" s="13">
        <f t="shared" si="25"/>
        <v>10</v>
      </c>
      <c r="F95" s="1"/>
      <c r="G95" s="1"/>
      <c r="H95" s="1"/>
      <c r="I95" s="1"/>
      <c r="J95" s="1"/>
      <c r="K95" s="1"/>
      <c r="L95" s="1"/>
      <c r="M95" s="1"/>
      <c r="N95" s="1"/>
      <c r="S95" s="1"/>
      <c r="T95" s="1"/>
      <c r="U95" s="1"/>
      <c r="V95" s="2"/>
    </row>
    <row r="96" spans="1:22" x14ac:dyDescent="0.25">
      <c r="A96" s="20" t="s">
        <v>147</v>
      </c>
      <c r="B96" s="8"/>
      <c r="C96" s="8">
        <v>20</v>
      </c>
      <c r="D96" s="8">
        <v>10</v>
      </c>
      <c r="E96" s="13">
        <f t="shared" si="25"/>
        <v>10</v>
      </c>
      <c r="F96" s="1"/>
      <c r="G96" s="1"/>
      <c r="H96" s="1"/>
      <c r="I96" s="1"/>
      <c r="J96" s="1"/>
      <c r="K96" s="1"/>
      <c r="L96" s="1"/>
      <c r="M96" s="1"/>
      <c r="N96" s="1"/>
      <c r="S96" s="1"/>
      <c r="T96" s="1"/>
      <c r="U96" s="1"/>
      <c r="V96" s="2"/>
    </row>
    <row r="97" spans="1:22" x14ac:dyDescent="0.25">
      <c r="A97" s="20" t="s">
        <v>146</v>
      </c>
      <c r="B97" s="8"/>
      <c r="C97" s="8">
        <v>25</v>
      </c>
      <c r="D97" s="8">
        <v>10</v>
      </c>
      <c r="E97" s="13">
        <f t="shared" si="25"/>
        <v>15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2"/>
    </row>
    <row r="98" spans="1:22" x14ac:dyDescent="0.25">
      <c r="A98" s="20" t="s">
        <v>105</v>
      </c>
      <c r="B98" s="8"/>
      <c r="C98" s="8">
        <v>30</v>
      </c>
      <c r="D98" s="8">
        <v>25</v>
      </c>
      <c r="E98" s="13">
        <f t="shared" si="25"/>
        <v>5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"/>
    </row>
    <row r="99" spans="1:22" x14ac:dyDescent="0.25">
      <c r="A99" s="20"/>
      <c r="B99" s="8"/>
      <c r="C99" s="8"/>
      <c r="D99" s="8"/>
      <c r="E99" s="13">
        <f t="shared" si="25"/>
        <v>0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2"/>
    </row>
    <row r="100" spans="1:22" x14ac:dyDescent="0.25">
      <c r="A100" s="20"/>
      <c r="B100" s="8"/>
      <c r="C100" s="8"/>
      <c r="D100" s="8"/>
      <c r="E100" s="13">
        <f t="shared" si="25"/>
        <v>0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2"/>
    </row>
    <row r="101" spans="1:22" x14ac:dyDescent="0.25">
      <c r="A101" s="20"/>
      <c r="B101" s="8"/>
      <c r="C101" s="8"/>
      <c r="D101" s="8"/>
      <c r="E101" s="13">
        <f t="shared" si="25"/>
        <v>0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2"/>
    </row>
    <row r="102" spans="1:22" x14ac:dyDescent="0.25">
      <c r="A102" s="20"/>
      <c r="B102" s="8"/>
      <c r="C102" s="8"/>
      <c r="D102" s="8"/>
      <c r="E102" s="13">
        <f t="shared" si="25"/>
        <v>0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2"/>
    </row>
    <row r="103" spans="1:22" x14ac:dyDescent="0.25">
      <c r="A103" s="20"/>
      <c r="B103" s="1"/>
      <c r="C103" s="8"/>
      <c r="D103" s="8"/>
      <c r="E103" s="13">
        <f t="shared" si="25"/>
        <v>0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2"/>
    </row>
    <row r="104" spans="1:22" x14ac:dyDescent="0.25">
      <c r="A104" s="20"/>
      <c r="B104" s="1"/>
      <c r="C104" s="8"/>
      <c r="D104" s="8"/>
      <c r="E104" s="13">
        <f t="shared" si="25"/>
        <v>0</v>
      </c>
      <c r="F104" s="9"/>
      <c r="G104" s="9"/>
      <c r="H104" s="9"/>
      <c r="I104" s="8"/>
      <c r="J104" s="8"/>
      <c r="K104" s="8"/>
      <c r="L104" s="8"/>
      <c r="M104" s="8"/>
      <c r="N104" s="9"/>
      <c r="O104" s="9"/>
      <c r="P104" s="9"/>
      <c r="Q104" s="1"/>
      <c r="R104" s="1"/>
      <c r="S104" s="1"/>
      <c r="T104" s="1"/>
      <c r="U104" s="1"/>
      <c r="V104" s="2"/>
    </row>
    <row r="105" spans="1:22" x14ac:dyDescent="0.25">
      <c r="A105" s="20"/>
      <c r="B105" s="1"/>
      <c r="C105" s="8"/>
      <c r="D105" s="8"/>
      <c r="E105" s="13">
        <f t="shared" si="25"/>
        <v>0</v>
      </c>
      <c r="F105" s="9"/>
      <c r="G105" s="1"/>
      <c r="H105" s="1"/>
      <c r="I105" s="8"/>
      <c r="J105" s="8"/>
      <c r="K105" s="8"/>
      <c r="L105" s="8"/>
      <c r="M105" s="8"/>
      <c r="N105" s="9"/>
      <c r="O105" s="1"/>
      <c r="P105" s="1"/>
      <c r="Q105" s="1"/>
      <c r="R105" s="1"/>
      <c r="S105" s="1"/>
      <c r="T105" s="1"/>
      <c r="U105" s="1"/>
      <c r="V105" s="2"/>
    </row>
    <row r="106" spans="1:22" x14ac:dyDescent="0.25">
      <c r="A106" s="20"/>
      <c r="B106" s="1"/>
      <c r="C106" s="8"/>
      <c r="D106" s="8"/>
      <c r="E106" s="13">
        <f t="shared" si="25"/>
        <v>0</v>
      </c>
      <c r="F106" s="9"/>
      <c r="G106" s="1"/>
      <c r="H106" s="1"/>
      <c r="I106" s="8"/>
      <c r="J106" s="8"/>
      <c r="K106" s="8"/>
      <c r="L106" s="8"/>
      <c r="M106" s="8"/>
      <c r="N106" s="9"/>
      <c r="O106" s="1"/>
      <c r="P106" s="1"/>
      <c r="Q106" s="1"/>
      <c r="R106" s="1"/>
      <c r="S106" s="1"/>
      <c r="T106" s="1"/>
      <c r="U106" s="1"/>
      <c r="V106" s="2"/>
    </row>
    <row r="107" spans="1:22" x14ac:dyDescent="0.25">
      <c r="A107" s="20"/>
      <c r="B107" s="1"/>
      <c r="C107" s="8"/>
      <c r="D107" s="8"/>
      <c r="E107" s="13">
        <f t="shared" si="25"/>
        <v>0</v>
      </c>
      <c r="F107" s="9"/>
      <c r="G107" s="1"/>
      <c r="H107" s="1"/>
      <c r="I107" s="8"/>
      <c r="J107" s="8"/>
      <c r="K107" s="8"/>
      <c r="L107" s="8"/>
      <c r="M107" s="8"/>
      <c r="N107" s="9"/>
      <c r="O107" s="1"/>
      <c r="P107" s="1"/>
      <c r="Q107" s="1"/>
      <c r="R107" s="1"/>
      <c r="S107" s="1"/>
      <c r="T107" s="1"/>
      <c r="U107" s="1"/>
      <c r="V107" s="2"/>
    </row>
    <row r="108" spans="1:22" x14ac:dyDescent="0.25">
      <c r="A108" s="20"/>
      <c r="B108" s="1"/>
      <c r="C108" s="8"/>
      <c r="D108" s="8"/>
      <c r="E108" s="13">
        <f t="shared" si="25"/>
        <v>0</v>
      </c>
      <c r="F108" s="9"/>
      <c r="G108" s="1"/>
      <c r="H108" s="1"/>
      <c r="I108" s="8"/>
      <c r="J108" s="8"/>
      <c r="K108" s="8"/>
      <c r="L108" s="8"/>
      <c r="M108" s="8"/>
      <c r="N108" s="9"/>
      <c r="O108" s="1"/>
      <c r="P108" s="1"/>
      <c r="Q108" s="1"/>
      <c r="R108" s="1"/>
      <c r="S108" s="1"/>
      <c r="T108" s="1"/>
      <c r="U108" s="1"/>
      <c r="V108" s="2"/>
    </row>
    <row r="109" spans="1:22" ht="15.75" thickBot="1" x14ac:dyDescent="0.3">
      <c r="A109" s="21"/>
      <c r="B109" s="5"/>
      <c r="C109" s="14"/>
      <c r="D109" s="14"/>
      <c r="E109" s="225">
        <f t="shared" si="25"/>
        <v>0</v>
      </c>
      <c r="F109" s="14"/>
      <c r="G109" s="22"/>
      <c r="H109" s="5"/>
      <c r="I109" s="5"/>
      <c r="J109" s="14"/>
      <c r="K109" s="14"/>
      <c r="L109" s="14"/>
      <c r="M109" s="14"/>
      <c r="N109" s="14"/>
      <c r="O109" s="22"/>
      <c r="P109" s="5"/>
      <c r="Q109" s="5"/>
      <c r="R109" s="5"/>
      <c r="S109" s="5"/>
      <c r="T109" s="5"/>
      <c r="U109" s="5"/>
      <c r="V109" s="6"/>
    </row>
    <row r="110" spans="1:22" ht="15" customHeight="1" x14ac:dyDescent="0.25">
      <c r="A110" s="432" t="s">
        <v>188</v>
      </c>
      <c r="B110" s="433"/>
      <c r="C110" s="433"/>
      <c r="D110" s="433"/>
      <c r="E110" s="433"/>
      <c r="F110" s="433"/>
      <c r="G110" s="433"/>
      <c r="H110" s="433"/>
      <c r="I110" s="433"/>
      <c r="J110" s="433"/>
      <c r="K110" s="433"/>
      <c r="L110" s="433"/>
      <c r="M110" s="433"/>
      <c r="N110" s="433"/>
      <c r="O110" s="433"/>
      <c r="P110" s="433"/>
      <c r="Q110" s="433"/>
      <c r="R110" s="433"/>
      <c r="S110" s="433"/>
      <c r="T110" s="433"/>
      <c r="U110" s="433"/>
      <c r="V110" s="434"/>
    </row>
    <row r="111" spans="1:22" ht="15" customHeight="1" thickBot="1" x14ac:dyDescent="0.3">
      <c r="A111" s="435"/>
      <c r="B111" s="436"/>
      <c r="C111" s="436"/>
      <c r="D111" s="436"/>
      <c r="E111" s="436"/>
      <c r="F111" s="436"/>
      <c r="G111" s="436"/>
      <c r="H111" s="436"/>
      <c r="I111" s="436"/>
      <c r="J111" s="436"/>
      <c r="K111" s="436"/>
      <c r="L111" s="436"/>
      <c r="M111" s="436"/>
      <c r="N111" s="436"/>
      <c r="O111" s="436"/>
      <c r="P111" s="436"/>
      <c r="Q111" s="436"/>
      <c r="R111" s="436"/>
      <c r="S111" s="436"/>
      <c r="T111" s="436"/>
      <c r="U111" s="436"/>
      <c r="V111" s="437"/>
    </row>
    <row r="112" spans="1:22" x14ac:dyDescent="0.25">
      <c r="A112" s="438" t="s">
        <v>190</v>
      </c>
      <c r="B112" s="439"/>
      <c r="C112" s="439"/>
      <c r="D112" s="439"/>
      <c r="E112" s="430" t="s">
        <v>29</v>
      </c>
      <c r="F112" s="430"/>
      <c r="G112" s="430"/>
      <c r="H112" s="430" t="s">
        <v>30</v>
      </c>
      <c r="I112" s="430"/>
      <c r="J112" s="430"/>
      <c r="K112" s="430" t="s">
        <v>31</v>
      </c>
      <c r="L112" s="430"/>
      <c r="M112" s="430"/>
      <c r="N112" s="430" t="s">
        <v>138</v>
      </c>
      <c r="O112" s="430"/>
      <c r="P112" s="430"/>
      <c r="Q112" s="430" t="s">
        <v>139</v>
      </c>
      <c r="R112" s="430"/>
      <c r="S112" s="430"/>
      <c r="T112" s="430" t="s">
        <v>140</v>
      </c>
      <c r="U112" s="430"/>
      <c r="V112" s="431"/>
    </row>
    <row r="113" spans="1:22" ht="15.75" thickBot="1" x14ac:dyDescent="0.3">
      <c r="A113" s="23" t="s">
        <v>110</v>
      </c>
      <c r="B113" s="24" t="s">
        <v>107</v>
      </c>
      <c r="C113" s="24" t="s">
        <v>108</v>
      </c>
      <c r="D113" s="24" t="s">
        <v>109</v>
      </c>
      <c r="E113" s="24" t="s">
        <v>107</v>
      </c>
      <c r="F113" s="24" t="s">
        <v>108</v>
      </c>
      <c r="G113" s="24" t="s">
        <v>109</v>
      </c>
      <c r="H113" s="24" t="s">
        <v>107</v>
      </c>
      <c r="I113" s="24" t="s">
        <v>108</v>
      </c>
      <c r="J113" s="24" t="s">
        <v>109</v>
      </c>
      <c r="K113" s="24" t="s">
        <v>107</v>
      </c>
      <c r="L113" s="24" t="s">
        <v>108</v>
      </c>
      <c r="M113" s="24" t="s">
        <v>109</v>
      </c>
      <c r="N113" s="24" t="s">
        <v>107</v>
      </c>
      <c r="O113" s="24" t="s">
        <v>108</v>
      </c>
      <c r="P113" s="24" t="s">
        <v>109</v>
      </c>
      <c r="Q113" s="24" t="s">
        <v>107</v>
      </c>
      <c r="R113" s="24" t="s">
        <v>108</v>
      </c>
      <c r="S113" s="24" t="s">
        <v>109</v>
      </c>
      <c r="T113" s="24" t="s">
        <v>107</v>
      </c>
      <c r="U113" s="24" t="s">
        <v>108</v>
      </c>
      <c r="V113" s="216" t="s">
        <v>109</v>
      </c>
    </row>
    <row r="114" spans="1:22" ht="15.75" thickBot="1" x14ac:dyDescent="0.3">
      <c r="A114" s="23" t="s">
        <v>1</v>
      </c>
      <c r="B114" s="219">
        <f>'Calcul Classique'!K8</f>
        <v>31.9</v>
      </c>
      <c r="C114" s="220">
        <f>B43</f>
        <v>90</v>
      </c>
      <c r="D114" s="221">
        <f>C114-B114</f>
        <v>58.1</v>
      </c>
      <c r="E114" s="293">
        <f>'Calcul Classique'!G29</f>
        <v>5</v>
      </c>
      <c r="F114" s="220">
        <f>C43</f>
        <v>25</v>
      </c>
      <c r="G114" s="221">
        <f>F114-E114</f>
        <v>20</v>
      </c>
      <c r="H114" s="293">
        <f>'Calcul Classique'!G51</f>
        <v>40</v>
      </c>
      <c r="I114" s="220">
        <f>D43</f>
        <v>55</v>
      </c>
      <c r="J114" s="221">
        <f>I114-H114</f>
        <v>15</v>
      </c>
      <c r="K114" s="293">
        <f>'Calcul Classique'!G73</f>
        <v>50</v>
      </c>
      <c r="L114" s="220">
        <f>E43</f>
        <v>85</v>
      </c>
      <c r="M114" s="221">
        <f>L114-K114</f>
        <v>35</v>
      </c>
      <c r="N114" s="219">
        <f>'Calcul Classique'!K29-'Calcul Classique'!K8</f>
        <v>45.000000000000007</v>
      </c>
      <c r="O114" s="220">
        <f>F43</f>
        <v>80</v>
      </c>
      <c r="P114" s="221">
        <f>O114-N114</f>
        <v>34.999999999999993</v>
      </c>
      <c r="Q114" s="219">
        <f>'Calcul Classique'!K51-'Calcul Classique'!K8</f>
        <v>80</v>
      </c>
      <c r="R114" s="220">
        <f>G43</f>
        <v>120</v>
      </c>
      <c r="S114" s="221">
        <f>R114-Q114</f>
        <v>40</v>
      </c>
      <c r="T114" s="219">
        <f>'Calcul Classique'!K73-'Calcul Classique'!K8</f>
        <v>90</v>
      </c>
      <c r="U114" s="294">
        <f>H43</f>
        <v>150</v>
      </c>
      <c r="V114" s="221">
        <f>U114-T114</f>
        <v>60</v>
      </c>
    </row>
    <row r="115" spans="1:22" ht="15.75" thickBot="1" x14ac:dyDescent="0.3">
      <c r="A115" s="23" t="s">
        <v>2</v>
      </c>
      <c r="B115" s="291">
        <f>'Calcul Classique'!K9</f>
        <v>43.35</v>
      </c>
      <c r="C115" s="270">
        <f t="shared" ref="C115:C130" si="27">B44</f>
        <v>100</v>
      </c>
      <c r="D115" s="222">
        <f t="shared" ref="D115:D130" si="28">C115-B115</f>
        <v>56.65</v>
      </c>
      <c r="E115" s="293">
        <f>'Calcul Classique'!G30</f>
        <v>5</v>
      </c>
      <c r="F115" s="270">
        <f t="shared" ref="F115:F130" si="29">C44</f>
        <v>25</v>
      </c>
      <c r="G115" s="222">
        <f t="shared" ref="G115:G130" si="30">F115-E115</f>
        <v>20</v>
      </c>
      <c r="H115" s="293">
        <f>'Calcul Classique'!G52</f>
        <v>40</v>
      </c>
      <c r="I115" s="220">
        <f t="shared" ref="I115:I130" si="31">D44</f>
        <v>55</v>
      </c>
      <c r="J115" s="222">
        <f t="shared" ref="J115:J130" si="32">I115-H115</f>
        <v>15</v>
      </c>
      <c r="K115" s="293">
        <f>'Calcul Classique'!G74</f>
        <v>50</v>
      </c>
      <c r="L115" s="220">
        <f t="shared" ref="L115:L130" si="33">E44</f>
        <v>85</v>
      </c>
      <c r="M115" s="222">
        <f t="shared" ref="M115:M130" si="34">L115-K115</f>
        <v>35</v>
      </c>
      <c r="N115" s="219">
        <f>'Calcul Classique'!K30-'Calcul Classique'!K9</f>
        <v>44.999999999999993</v>
      </c>
      <c r="O115" s="220">
        <f t="shared" ref="O115:O130" si="35">F44</f>
        <v>80</v>
      </c>
      <c r="P115" s="222">
        <f t="shared" ref="P115:P130" si="36">O115-N115</f>
        <v>35.000000000000007</v>
      </c>
      <c r="Q115" s="219">
        <f>'Calcul Classique'!K52-'Calcul Classique'!K9</f>
        <v>80</v>
      </c>
      <c r="R115" s="220">
        <f t="shared" ref="R115:R130" si="37">G44</f>
        <v>120</v>
      </c>
      <c r="S115" s="222">
        <f t="shared" ref="S115:S130" si="38">R115-Q115</f>
        <v>40</v>
      </c>
      <c r="T115" s="219">
        <f>'Calcul Classique'!K74-'Calcul Classique'!K9</f>
        <v>90</v>
      </c>
      <c r="U115" s="294">
        <f t="shared" ref="U115:U130" si="39">H44</f>
        <v>150</v>
      </c>
      <c r="V115" s="222">
        <f t="shared" ref="V115:V130" si="40">U115-T115</f>
        <v>60</v>
      </c>
    </row>
    <row r="116" spans="1:22" ht="15.75" thickBot="1" x14ac:dyDescent="0.3">
      <c r="A116" s="23" t="s">
        <v>3</v>
      </c>
      <c r="B116" s="291">
        <f>'Calcul Classique'!K10</f>
        <v>45.8</v>
      </c>
      <c r="C116" s="270">
        <f t="shared" si="27"/>
        <v>110</v>
      </c>
      <c r="D116" s="222">
        <f t="shared" si="28"/>
        <v>64.2</v>
      </c>
      <c r="E116" s="293">
        <f>'Calcul Classique'!G31</f>
        <v>5</v>
      </c>
      <c r="F116" s="270">
        <f t="shared" si="29"/>
        <v>30</v>
      </c>
      <c r="G116" s="222">
        <f t="shared" si="30"/>
        <v>25</v>
      </c>
      <c r="H116" s="293">
        <f>'Calcul Classique'!G53</f>
        <v>40</v>
      </c>
      <c r="I116" s="220">
        <f t="shared" si="31"/>
        <v>60</v>
      </c>
      <c r="J116" s="222">
        <f t="shared" si="32"/>
        <v>20</v>
      </c>
      <c r="K116" s="293">
        <f>'Calcul Classique'!G75</f>
        <v>50</v>
      </c>
      <c r="L116" s="220">
        <f t="shared" si="33"/>
        <v>90</v>
      </c>
      <c r="M116" s="222">
        <f t="shared" si="34"/>
        <v>40</v>
      </c>
      <c r="N116" s="219">
        <f>'Calcul Classique'!K31-'Calcul Classique'!K10</f>
        <v>45</v>
      </c>
      <c r="O116" s="220">
        <f t="shared" si="35"/>
        <v>80</v>
      </c>
      <c r="P116" s="222">
        <f t="shared" si="36"/>
        <v>35</v>
      </c>
      <c r="Q116" s="219">
        <f>'Calcul Classique'!K53-'Calcul Classique'!K10</f>
        <v>80</v>
      </c>
      <c r="R116" s="220">
        <f t="shared" si="37"/>
        <v>120</v>
      </c>
      <c r="S116" s="222">
        <f t="shared" si="38"/>
        <v>40</v>
      </c>
      <c r="T116" s="219">
        <f>'Calcul Classique'!K75-'Calcul Classique'!K10</f>
        <v>90.000000000000014</v>
      </c>
      <c r="U116" s="294">
        <f t="shared" si="39"/>
        <v>150</v>
      </c>
      <c r="V116" s="222">
        <f t="shared" si="40"/>
        <v>59.999999999999986</v>
      </c>
    </row>
    <row r="117" spans="1:22" ht="15.75" thickBot="1" x14ac:dyDescent="0.3">
      <c r="A117" s="23" t="s">
        <v>4</v>
      </c>
      <c r="B117" s="291">
        <f>'Calcul Classique'!K11</f>
        <v>48.25</v>
      </c>
      <c r="C117" s="270">
        <f t="shared" si="27"/>
        <v>120</v>
      </c>
      <c r="D117" s="222">
        <f t="shared" si="28"/>
        <v>71.75</v>
      </c>
      <c r="E117" s="293">
        <f>'Calcul Classique'!G32</f>
        <v>5</v>
      </c>
      <c r="F117" s="270">
        <f t="shared" si="29"/>
        <v>30</v>
      </c>
      <c r="G117" s="222">
        <f t="shared" si="30"/>
        <v>25</v>
      </c>
      <c r="H117" s="293">
        <f>'Calcul Classique'!G54</f>
        <v>40</v>
      </c>
      <c r="I117" s="220">
        <f t="shared" si="31"/>
        <v>60</v>
      </c>
      <c r="J117" s="222">
        <f t="shared" si="32"/>
        <v>20</v>
      </c>
      <c r="K117" s="293">
        <f>'Calcul Classique'!G76</f>
        <v>50</v>
      </c>
      <c r="L117" s="220">
        <f t="shared" si="33"/>
        <v>90</v>
      </c>
      <c r="M117" s="222">
        <f t="shared" si="34"/>
        <v>40</v>
      </c>
      <c r="N117" s="219">
        <f>'Calcul Classique'!K32-'Calcul Classique'!K11</f>
        <v>45</v>
      </c>
      <c r="O117" s="220">
        <f t="shared" si="35"/>
        <v>80</v>
      </c>
      <c r="P117" s="222">
        <f t="shared" si="36"/>
        <v>35</v>
      </c>
      <c r="Q117" s="219">
        <f>'Calcul Classique'!K54-'Calcul Classique'!K11</f>
        <v>80</v>
      </c>
      <c r="R117" s="220">
        <f t="shared" si="37"/>
        <v>120</v>
      </c>
      <c r="S117" s="222">
        <f t="shared" si="38"/>
        <v>40</v>
      </c>
      <c r="T117" s="219">
        <f>'Calcul Classique'!K76-'Calcul Classique'!K11</f>
        <v>90</v>
      </c>
      <c r="U117" s="294">
        <f t="shared" si="39"/>
        <v>150</v>
      </c>
      <c r="V117" s="222">
        <f t="shared" si="40"/>
        <v>60</v>
      </c>
    </row>
    <row r="118" spans="1:22" ht="15.75" thickBot="1" x14ac:dyDescent="0.3">
      <c r="A118" s="23" t="s">
        <v>5</v>
      </c>
      <c r="B118" s="291">
        <f>'Calcul Classique'!K12</f>
        <v>59.7</v>
      </c>
      <c r="C118" s="270">
        <f t="shared" si="27"/>
        <v>130</v>
      </c>
      <c r="D118" s="222">
        <f t="shared" si="28"/>
        <v>70.3</v>
      </c>
      <c r="E118" s="293">
        <f>'Calcul Classique'!G33</f>
        <v>5</v>
      </c>
      <c r="F118" s="270">
        <f t="shared" si="29"/>
        <v>35</v>
      </c>
      <c r="G118" s="222">
        <f t="shared" si="30"/>
        <v>30</v>
      </c>
      <c r="H118" s="293">
        <f>'Calcul Classique'!G55</f>
        <v>40</v>
      </c>
      <c r="I118" s="220">
        <f t="shared" si="31"/>
        <v>65</v>
      </c>
      <c r="J118" s="222">
        <f t="shared" si="32"/>
        <v>25</v>
      </c>
      <c r="K118" s="293">
        <f>'Calcul Classique'!G77</f>
        <v>50</v>
      </c>
      <c r="L118" s="220">
        <f t="shared" si="33"/>
        <v>95</v>
      </c>
      <c r="M118" s="222">
        <f t="shared" si="34"/>
        <v>45</v>
      </c>
      <c r="N118" s="219">
        <f>'Calcul Classique'!K33-'Calcul Classique'!K12</f>
        <v>45</v>
      </c>
      <c r="O118" s="220">
        <f t="shared" si="35"/>
        <v>80</v>
      </c>
      <c r="P118" s="222">
        <f t="shared" si="36"/>
        <v>35</v>
      </c>
      <c r="Q118" s="219">
        <f>'Calcul Classique'!K55-'Calcul Classique'!K12</f>
        <v>79.999999999999986</v>
      </c>
      <c r="R118" s="220">
        <f t="shared" si="37"/>
        <v>120</v>
      </c>
      <c r="S118" s="222">
        <f t="shared" si="38"/>
        <v>40.000000000000014</v>
      </c>
      <c r="T118" s="219">
        <f>'Calcul Classique'!K77-'Calcul Classique'!K12</f>
        <v>89.999999999999986</v>
      </c>
      <c r="U118" s="294">
        <f t="shared" si="39"/>
        <v>150</v>
      </c>
      <c r="V118" s="222">
        <f t="shared" si="40"/>
        <v>60.000000000000014</v>
      </c>
    </row>
    <row r="119" spans="1:22" ht="15.75" thickBot="1" x14ac:dyDescent="0.3">
      <c r="A119" s="23" t="s">
        <v>6</v>
      </c>
      <c r="B119" s="291">
        <f>'Calcul Classique'!K13</f>
        <v>62.15</v>
      </c>
      <c r="C119" s="270">
        <f t="shared" si="27"/>
        <v>140</v>
      </c>
      <c r="D119" s="222">
        <f t="shared" si="28"/>
        <v>77.849999999999994</v>
      </c>
      <c r="E119" s="293">
        <f>'Calcul Classique'!G34</f>
        <v>5</v>
      </c>
      <c r="F119" s="270">
        <f t="shared" si="29"/>
        <v>35</v>
      </c>
      <c r="G119" s="222">
        <f t="shared" si="30"/>
        <v>30</v>
      </c>
      <c r="H119" s="293">
        <f>'Calcul Classique'!G56</f>
        <v>40</v>
      </c>
      <c r="I119" s="220">
        <f t="shared" si="31"/>
        <v>65</v>
      </c>
      <c r="J119" s="222">
        <f t="shared" si="32"/>
        <v>25</v>
      </c>
      <c r="K119" s="293">
        <f>'Calcul Classique'!G78</f>
        <v>50</v>
      </c>
      <c r="L119" s="220">
        <f t="shared" si="33"/>
        <v>95</v>
      </c>
      <c r="M119" s="222">
        <f t="shared" si="34"/>
        <v>45</v>
      </c>
      <c r="N119" s="219">
        <f>'Calcul Classique'!K34-'Calcul Classique'!K13</f>
        <v>45.000000000000007</v>
      </c>
      <c r="O119" s="220">
        <f t="shared" si="35"/>
        <v>80</v>
      </c>
      <c r="P119" s="222">
        <f t="shared" si="36"/>
        <v>34.999999999999993</v>
      </c>
      <c r="Q119" s="219">
        <f>'Calcul Classique'!K56-'Calcul Classique'!K13</f>
        <v>80</v>
      </c>
      <c r="R119" s="220">
        <f t="shared" si="37"/>
        <v>120</v>
      </c>
      <c r="S119" s="222">
        <f t="shared" si="38"/>
        <v>40</v>
      </c>
      <c r="T119" s="219">
        <f>'Calcul Classique'!K78-'Calcul Classique'!K13</f>
        <v>90</v>
      </c>
      <c r="U119" s="294">
        <f t="shared" si="39"/>
        <v>150</v>
      </c>
      <c r="V119" s="222">
        <f t="shared" si="40"/>
        <v>60</v>
      </c>
    </row>
    <row r="120" spans="1:22" ht="15.75" thickBot="1" x14ac:dyDescent="0.3">
      <c r="A120" s="23" t="s">
        <v>7</v>
      </c>
      <c r="B120" s="291">
        <f>'Calcul Classique'!K14</f>
        <v>73.599999999999994</v>
      </c>
      <c r="C120" s="270">
        <f t="shared" si="27"/>
        <v>150</v>
      </c>
      <c r="D120" s="222">
        <f t="shared" si="28"/>
        <v>76.400000000000006</v>
      </c>
      <c r="E120" s="293">
        <f>'Calcul Classique'!G35</f>
        <v>5</v>
      </c>
      <c r="F120" s="270">
        <f t="shared" si="29"/>
        <v>40</v>
      </c>
      <c r="G120" s="222">
        <f t="shared" si="30"/>
        <v>35</v>
      </c>
      <c r="H120" s="293">
        <f>'Calcul Classique'!G57</f>
        <v>40</v>
      </c>
      <c r="I120" s="220">
        <f t="shared" si="31"/>
        <v>75</v>
      </c>
      <c r="J120" s="222">
        <f t="shared" si="32"/>
        <v>35</v>
      </c>
      <c r="K120" s="293">
        <f>'Calcul Classique'!G79</f>
        <v>50</v>
      </c>
      <c r="L120" s="220">
        <f t="shared" si="33"/>
        <v>105</v>
      </c>
      <c r="M120" s="222">
        <f t="shared" si="34"/>
        <v>55</v>
      </c>
      <c r="N120" s="219">
        <f>'Calcul Classique'!K35-'Calcul Classique'!K14</f>
        <v>45</v>
      </c>
      <c r="O120" s="220">
        <f t="shared" si="35"/>
        <v>80</v>
      </c>
      <c r="P120" s="222">
        <f t="shared" si="36"/>
        <v>35</v>
      </c>
      <c r="Q120" s="219">
        <f>'Calcul Classique'!K57-'Calcul Classique'!K14</f>
        <v>80</v>
      </c>
      <c r="R120" s="220">
        <f t="shared" si="37"/>
        <v>120</v>
      </c>
      <c r="S120" s="222">
        <f t="shared" si="38"/>
        <v>40</v>
      </c>
      <c r="T120" s="219">
        <f>'Calcul Classique'!K79-'Calcul Classique'!K14</f>
        <v>90</v>
      </c>
      <c r="U120" s="294">
        <f t="shared" si="39"/>
        <v>150</v>
      </c>
      <c r="V120" s="222">
        <f t="shared" si="40"/>
        <v>60</v>
      </c>
    </row>
    <row r="121" spans="1:22" ht="15.75" thickBot="1" x14ac:dyDescent="0.3">
      <c r="A121" s="23" t="s">
        <v>8</v>
      </c>
      <c r="B121" s="291">
        <f>'Calcul Classique'!K15</f>
        <v>85.05</v>
      </c>
      <c r="C121" s="270">
        <f t="shared" si="27"/>
        <v>160</v>
      </c>
      <c r="D121" s="222">
        <f t="shared" si="28"/>
        <v>74.95</v>
      </c>
      <c r="E121" s="293">
        <f>'Calcul Classique'!G36</f>
        <v>5</v>
      </c>
      <c r="F121" s="270">
        <f t="shared" si="29"/>
        <v>40</v>
      </c>
      <c r="G121" s="222">
        <f t="shared" si="30"/>
        <v>35</v>
      </c>
      <c r="H121" s="293">
        <f>'Calcul Classique'!G58</f>
        <v>40</v>
      </c>
      <c r="I121" s="220">
        <f t="shared" si="31"/>
        <v>75</v>
      </c>
      <c r="J121" s="222">
        <f t="shared" si="32"/>
        <v>35</v>
      </c>
      <c r="K121" s="293">
        <f>'Calcul Classique'!G80</f>
        <v>50</v>
      </c>
      <c r="L121" s="220">
        <f t="shared" si="33"/>
        <v>105</v>
      </c>
      <c r="M121" s="222">
        <f t="shared" si="34"/>
        <v>55</v>
      </c>
      <c r="N121" s="219">
        <f>'Calcul Classique'!K36-'Calcul Classique'!K15</f>
        <v>45.000000000000014</v>
      </c>
      <c r="O121" s="220">
        <f t="shared" si="35"/>
        <v>80</v>
      </c>
      <c r="P121" s="222">
        <f t="shared" si="36"/>
        <v>34.999999999999986</v>
      </c>
      <c r="Q121" s="219">
        <f>'Calcul Classique'!K58-'Calcul Classique'!K15</f>
        <v>80.000000000000014</v>
      </c>
      <c r="R121" s="220">
        <f t="shared" si="37"/>
        <v>120</v>
      </c>
      <c r="S121" s="222">
        <f t="shared" si="38"/>
        <v>39.999999999999986</v>
      </c>
      <c r="T121" s="219">
        <f>'Calcul Classique'!K80-'Calcul Classique'!K15</f>
        <v>90.000000000000014</v>
      </c>
      <c r="U121" s="294">
        <f t="shared" si="39"/>
        <v>150</v>
      </c>
      <c r="V121" s="222">
        <f t="shared" si="40"/>
        <v>59.999999999999986</v>
      </c>
    </row>
    <row r="122" spans="1:22" ht="15.75" thickBot="1" x14ac:dyDescent="0.3">
      <c r="A122" s="23" t="s">
        <v>9</v>
      </c>
      <c r="B122" s="291">
        <f>'Calcul Classique'!K16</f>
        <v>87.5</v>
      </c>
      <c r="C122" s="270">
        <f t="shared" si="27"/>
        <v>170</v>
      </c>
      <c r="D122" s="222">
        <f t="shared" si="28"/>
        <v>82.5</v>
      </c>
      <c r="E122" s="293">
        <f>'Calcul Classique'!G37</f>
        <v>5</v>
      </c>
      <c r="F122" s="270">
        <f t="shared" si="29"/>
        <v>45</v>
      </c>
      <c r="G122" s="222">
        <f t="shared" si="30"/>
        <v>40</v>
      </c>
      <c r="H122" s="293">
        <f>'Calcul Classique'!G59</f>
        <v>40</v>
      </c>
      <c r="I122" s="220">
        <f t="shared" si="31"/>
        <v>80</v>
      </c>
      <c r="J122" s="222">
        <f t="shared" si="32"/>
        <v>40</v>
      </c>
      <c r="K122" s="293">
        <f>'Calcul Classique'!G81</f>
        <v>50</v>
      </c>
      <c r="L122" s="220">
        <f t="shared" si="33"/>
        <v>110</v>
      </c>
      <c r="M122" s="222">
        <f t="shared" si="34"/>
        <v>60</v>
      </c>
      <c r="N122" s="219">
        <f>'Calcul Classique'!K37-'Calcul Classique'!K16</f>
        <v>45</v>
      </c>
      <c r="O122" s="220">
        <f t="shared" si="35"/>
        <v>80</v>
      </c>
      <c r="P122" s="222">
        <f t="shared" si="36"/>
        <v>35</v>
      </c>
      <c r="Q122" s="219">
        <f>'Calcul Classique'!K59-'Calcul Classique'!K16</f>
        <v>80</v>
      </c>
      <c r="R122" s="220">
        <f t="shared" si="37"/>
        <v>120</v>
      </c>
      <c r="S122" s="222">
        <f t="shared" si="38"/>
        <v>40</v>
      </c>
      <c r="T122" s="219">
        <f>'Calcul Classique'!K81-'Calcul Classique'!K16</f>
        <v>90</v>
      </c>
      <c r="U122" s="294">
        <f t="shared" si="39"/>
        <v>150</v>
      </c>
      <c r="V122" s="222">
        <f t="shared" si="40"/>
        <v>60</v>
      </c>
    </row>
    <row r="123" spans="1:22" ht="15.75" thickBot="1" x14ac:dyDescent="0.3">
      <c r="A123" s="23" t="s">
        <v>10</v>
      </c>
      <c r="B123" s="291">
        <f>'Calcul Classique'!K17</f>
        <v>89.95</v>
      </c>
      <c r="C123" s="270">
        <f t="shared" si="27"/>
        <v>180</v>
      </c>
      <c r="D123" s="222">
        <f t="shared" si="28"/>
        <v>90.05</v>
      </c>
      <c r="E123" s="293">
        <f>'Calcul Classique'!G38</f>
        <v>5</v>
      </c>
      <c r="F123" s="270">
        <f t="shared" si="29"/>
        <v>45</v>
      </c>
      <c r="G123" s="222">
        <f t="shared" si="30"/>
        <v>40</v>
      </c>
      <c r="H123" s="293">
        <f>'Calcul Classique'!G60</f>
        <v>40</v>
      </c>
      <c r="I123" s="220">
        <f t="shared" si="31"/>
        <v>80</v>
      </c>
      <c r="J123" s="222">
        <f t="shared" si="32"/>
        <v>40</v>
      </c>
      <c r="K123" s="293">
        <f>'Calcul Classique'!G82</f>
        <v>50</v>
      </c>
      <c r="L123" s="220">
        <f t="shared" si="33"/>
        <v>110</v>
      </c>
      <c r="M123" s="222">
        <f t="shared" si="34"/>
        <v>60</v>
      </c>
      <c r="N123" s="219">
        <f>'Calcul Classique'!K38-'Calcul Classique'!K17</f>
        <v>44.999999999999986</v>
      </c>
      <c r="O123" s="220">
        <f t="shared" si="35"/>
        <v>80</v>
      </c>
      <c r="P123" s="222">
        <f t="shared" si="36"/>
        <v>35.000000000000014</v>
      </c>
      <c r="Q123" s="219">
        <f>'Calcul Classique'!K60-'Calcul Classique'!K17</f>
        <v>79.999999999999986</v>
      </c>
      <c r="R123" s="220">
        <f t="shared" si="37"/>
        <v>120</v>
      </c>
      <c r="S123" s="222">
        <f t="shared" si="38"/>
        <v>40.000000000000014</v>
      </c>
      <c r="T123" s="219">
        <f>'Calcul Classique'!K82-'Calcul Classique'!K17</f>
        <v>89.999999999999986</v>
      </c>
      <c r="U123" s="294">
        <f t="shared" si="39"/>
        <v>150</v>
      </c>
      <c r="V123" s="222">
        <f t="shared" si="40"/>
        <v>60.000000000000014</v>
      </c>
    </row>
    <row r="124" spans="1:22" ht="15.75" thickBot="1" x14ac:dyDescent="0.3">
      <c r="A124" s="23" t="s">
        <v>17</v>
      </c>
      <c r="B124" s="291">
        <f>'Calcul Classique'!K18</f>
        <v>60</v>
      </c>
      <c r="C124" s="270">
        <f t="shared" si="27"/>
        <v>140</v>
      </c>
      <c r="D124" s="222">
        <f t="shared" si="28"/>
        <v>80</v>
      </c>
      <c r="E124" s="293">
        <f>'Calcul Classique'!G39</f>
        <v>5</v>
      </c>
      <c r="F124" s="270">
        <f t="shared" si="29"/>
        <v>35</v>
      </c>
      <c r="G124" s="222">
        <f t="shared" si="30"/>
        <v>30</v>
      </c>
      <c r="H124" s="293">
        <f>'Calcul Classique'!G61</f>
        <v>40</v>
      </c>
      <c r="I124" s="220">
        <f t="shared" si="31"/>
        <v>85</v>
      </c>
      <c r="J124" s="222">
        <f t="shared" si="32"/>
        <v>45</v>
      </c>
      <c r="K124" s="293">
        <f>'Calcul Classique'!G83</f>
        <v>50</v>
      </c>
      <c r="L124" s="220">
        <f t="shared" si="33"/>
        <v>115</v>
      </c>
      <c r="M124" s="222">
        <f t="shared" si="34"/>
        <v>65</v>
      </c>
      <c r="N124" s="219">
        <f>'Calcul Classique'!K39-'Calcul Classique'!K18</f>
        <v>45</v>
      </c>
      <c r="O124" s="220">
        <f t="shared" si="35"/>
        <v>100</v>
      </c>
      <c r="P124" s="222">
        <f t="shared" si="36"/>
        <v>55</v>
      </c>
      <c r="Q124" s="219">
        <f>'Calcul Classique'!K61-'Calcul Classique'!K18</f>
        <v>80</v>
      </c>
      <c r="R124" s="220">
        <f t="shared" si="37"/>
        <v>140</v>
      </c>
      <c r="S124" s="222">
        <f t="shared" si="38"/>
        <v>60</v>
      </c>
      <c r="T124" s="219">
        <f>'Calcul Classique'!K83-'Calcul Classique'!K18</f>
        <v>90</v>
      </c>
      <c r="U124" s="294">
        <f t="shared" si="39"/>
        <v>170</v>
      </c>
      <c r="V124" s="222">
        <f t="shared" si="40"/>
        <v>80</v>
      </c>
    </row>
    <row r="125" spans="1:22" ht="15.75" thickBot="1" x14ac:dyDescent="0.3">
      <c r="A125" s="23" t="s">
        <v>18</v>
      </c>
      <c r="B125" s="291">
        <f>'Calcul Classique'!K19</f>
        <v>65.2</v>
      </c>
      <c r="C125" s="270">
        <f t="shared" si="27"/>
        <v>150</v>
      </c>
      <c r="D125" s="222">
        <f t="shared" si="28"/>
        <v>84.8</v>
      </c>
      <c r="E125" s="293">
        <f>'Calcul Classique'!G40</f>
        <v>5</v>
      </c>
      <c r="F125" s="270">
        <f t="shared" si="29"/>
        <v>35</v>
      </c>
      <c r="G125" s="222">
        <f t="shared" si="30"/>
        <v>30</v>
      </c>
      <c r="H125" s="293">
        <f>'Calcul Classique'!G62</f>
        <v>40</v>
      </c>
      <c r="I125" s="220">
        <f t="shared" si="31"/>
        <v>85</v>
      </c>
      <c r="J125" s="222">
        <f t="shared" si="32"/>
        <v>45</v>
      </c>
      <c r="K125" s="293">
        <f>'Calcul Classique'!G84</f>
        <v>50</v>
      </c>
      <c r="L125" s="220">
        <f t="shared" si="33"/>
        <v>115</v>
      </c>
      <c r="M125" s="222">
        <f t="shared" si="34"/>
        <v>65</v>
      </c>
      <c r="N125" s="219">
        <f>'Calcul Classique'!K40-'Calcul Classique'!K19</f>
        <v>45</v>
      </c>
      <c r="O125" s="220">
        <f t="shared" si="35"/>
        <v>100</v>
      </c>
      <c r="P125" s="222">
        <f t="shared" si="36"/>
        <v>55</v>
      </c>
      <c r="Q125" s="219">
        <f>'Calcul Classique'!K62-'Calcul Classique'!K19</f>
        <v>79.999999999999986</v>
      </c>
      <c r="R125" s="220">
        <f t="shared" si="37"/>
        <v>140</v>
      </c>
      <c r="S125" s="222">
        <f t="shared" si="38"/>
        <v>60.000000000000014</v>
      </c>
      <c r="T125" s="219">
        <f>'Calcul Classique'!K84-'Calcul Classique'!K19</f>
        <v>89.999999999999986</v>
      </c>
      <c r="U125" s="294">
        <f t="shared" si="39"/>
        <v>170</v>
      </c>
      <c r="V125" s="222">
        <f t="shared" si="40"/>
        <v>80.000000000000014</v>
      </c>
    </row>
    <row r="126" spans="1:22" ht="15.75" thickBot="1" x14ac:dyDescent="0.3">
      <c r="A126" s="23" t="s">
        <v>19</v>
      </c>
      <c r="B126" s="291">
        <f>'Calcul Classique'!K20</f>
        <v>78.400000000000006</v>
      </c>
      <c r="C126" s="270">
        <f t="shared" si="27"/>
        <v>160</v>
      </c>
      <c r="D126" s="222">
        <f t="shared" si="28"/>
        <v>81.599999999999994</v>
      </c>
      <c r="E126" s="293">
        <f>'Calcul Classique'!G41</f>
        <v>5</v>
      </c>
      <c r="F126" s="270">
        <f t="shared" si="29"/>
        <v>40</v>
      </c>
      <c r="G126" s="222">
        <f t="shared" si="30"/>
        <v>35</v>
      </c>
      <c r="H126" s="293">
        <f>'Calcul Classique'!G63</f>
        <v>40</v>
      </c>
      <c r="I126" s="220">
        <f t="shared" si="31"/>
        <v>90</v>
      </c>
      <c r="J126" s="222">
        <f t="shared" si="32"/>
        <v>50</v>
      </c>
      <c r="K126" s="293">
        <f>'Calcul Classique'!G85</f>
        <v>50</v>
      </c>
      <c r="L126" s="220">
        <f t="shared" si="33"/>
        <v>120</v>
      </c>
      <c r="M126" s="222">
        <f t="shared" si="34"/>
        <v>70</v>
      </c>
      <c r="N126" s="219">
        <f>'Calcul Classique'!K41-'Calcul Classique'!K20</f>
        <v>45</v>
      </c>
      <c r="O126" s="220">
        <f t="shared" si="35"/>
        <v>100</v>
      </c>
      <c r="P126" s="222">
        <f t="shared" si="36"/>
        <v>55</v>
      </c>
      <c r="Q126" s="219">
        <f>'Calcul Classique'!K63-'Calcul Classique'!K20</f>
        <v>80</v>
      </c>
      <c r="R126" s="220">
        <f t="shared" si="37"/>
        <v>140</v>
      </c>
      <c r="S126" s="222">
        <f t="shared" si="38"/>
        <v>60</v>
      </c>
      <c r="T126" s="219">
        <f>'Calcul Classique'!K85-'Calcul Classique'!K20</f>
        <v>90</v>
      </c>
      <c r="U126" s="294">
        <f t="shared" si="39"/>
        <v>170</v>
      </c>
      <c r="V126" s="222">
        <f t="shared" si="40"/>
        <v>80</v>
      </c>
    </row>
    <row r="127" spans="1:22" ht="15.75" thickBot="1" x14ac:dyDescent="0.3">
      <c r="A127" s="23" t="s">
        <v>20</v>
      </c>
      <c r="B127" s="291">
        <f>'Calcul Classique'!K21</f>
        <v>82.6</v>
      </c>
      <c r="C127" s="270">
        <f t="shared" si="27"/>
        <v>170</v>
      </c>
      <c r="D127" s="222">
        <f t="shared" si="28"/>
        <v>87.4</v>
      </c>
      <c r="E127" s="293">
        <f>'Calcul Classique'!G42</f>
        <v>5</v>
      </c>
      <c r="F127" s="270">
        <f t="shared" si="29"/>
        <v>40</v>
      </c>
      <c r="G127" s="222">
        <f t="shared" si="30"/>
        <v>35</v>
      </c>
      <c r="H127" s="293">
        <f>'Calcul Classique'!G64</f>
        <v>40</v>
      </c>
      <c r="I127" s="220">
        <f t="shared" si="31"/>
        <v>90</v>
      </c>
      <c r="J127" s="222">
        <f t="shared" si="32"/>
        <v>50</v>
      </c>
      <c r="K127" s="293">
        <f>'Calcul Classique'!G86</f>
        <v>50</v>
      </c>
      <c r="L127" s="220">
        <f t="shared" si="33"/>
        <v>120</v>
      </c>
      <c r="M127" s="222">
        <f t="shared" si="34"/>
        <v>70</v>
      </c>
      <c r="N127" s="219">
        <f>'Calcul Classique'!K42-'Calcul Classique'!K21</f>
        <v>45</v>
      </c>
      <c r="O127" s="220">
        <f t="shared" si="35"/>
        <v>100</v>
      </c>
      <c r="P127" s="222">
        <f t="shared" si="36"/>
        <v>55</v>
      </c>
      <c r="Q127" s="219">
        <f>'Calcul Classique'!K64-'Calcul Classique'!K21</f>
        <v>80</v>
      </c>
      <c r="R127" s="220">
        <f t="shared" si="37"/>
        <v>140</v>
      </c>
      <c r="S127" s="222">
        <f t="shared" si="38"/>
        <v>60</v>
      </c>
      <c r="T127" s="219">
        <f>'Calcul Classique'!K86-'Calcul Classique'!K21</f>
        <v>90</v>
      </c>
      <c r="U127" s="294">
        <f t="shared" si="39"/>
        <v>170</v>
      </c>
      <c r="V127" s="222">
        <f t="shared" si="40"/>
        <v>80</v>
      </c>
    </row>
    <row r="128" spans="1:22" ht="15.75" thickBot="1" x14ac:dyDescent="0.3">
      <c r="A128" s="23" t="s">
        <v>21</v>
      </c>
      <c r="B128" s="291">
        <f>'Calcul Classique'!K22</f>
        <v>95.800000000000011</v>
      </c>
      <c r="C128" s="270">
        <f t="shared" si="27"/>
        <v>180</v>
      </c>
      <c r="D128" s="222">
        <f t="shared" si="28"/>
        <v>84.199999999999989</v>
      </c>
      <c r="E128" s="293">
        <f>'Calcul Classique'!G43</f>
        <v>5</v>
      </c>
      <c r="F128" s="270">
        <f t="shared" si="29"/>
        <v>45</v>
      </c>
      <c r="G128" s="222">
        <f t="shared" si="30"/>
        <v>40</v>
      </c>
      <c r="H128" s="293">
        <f>'Calcul Classique'!G65</f>
        <v>40</v>
      </c>
      <c r="I128" s="220">
        <f t="shared" si="31"/>
        <v>95</v>
      </c>
      <c r="J128" s="222">
        <f t="shared" si="32"/>
        <v>55</v>
      </c>
      <c r="K128" s="293">
        <f>'Calcul Classique'!G87</f>
        <v>50</v>
      </c>
      <c r="L128" s="220">
        <f t="shared" si="33"/>
        <v>125</v>
      </c>
      <c r="M128" s="222">
        <f t="shared" si="34"/>
        <v>75</v>
      </c>
      <c r="N128" s="219">
        <f>'Calcul Classique'!K43-'Calcul Classique'!K22</f>
        <v>45</v>
      </c>
      <c r="O128" s="220">
        <f t="shared" si="35"/>
        <v>100</v>
      </c>
      <c r="P128" s="222">
        <f t="shared" si="36"/>
        <v>55</v>
      </c>
      <c r="Q128" s="219">
        <f>'Calcul Classique'!K65-'Calcul Classique'!K22</f>
        <v>80</v>
      </c>
      <c r="R128" s="220">
        <f t="shared" si="37"/>
        <v>140</v>
      </c>
      <c r="S128" s="222">
        <f t="shared" si="38"/>
        <v>60</v>
      </c>
      <c r="T128" s="219">
        <f>'Calcul Classique'!K87-'Calcul Classique'!K22</f>
        <v>90</v>
      </c>
      <c r="U128" s="294">
        <f t="shared" si="39"/>
        <v>170</v>
      </c>
      <c r="V128" s="222">
        <f t="shared" si="40"/>
        <v>80</v>
      </c>
    </row>
    <row r="129" spans="1:22" ht="15.75" thickBot="1" x14ac:dyDescent="0.3">
      <c r="A129" s="23" t="s">
        <v>134</v>
      </c>
      <c r="B129" s="291">
        <f>'Calcul Classique'!K23</f>
        <v>109</v>
      </c>
      <c r="C129" s="270">
        <f t="shared" si="27"/>
        <v>190</v>
      </c>
      <c r="D129" s="222">
        <f t="shared" si="28"/>
        <v>81</v>
      </c>
      <c r="E129" s="293">
        <f>'Calcul Classique'!G44</f>
        <v>5</v>
      </c>
      <c r="F129" s="270">
        <f t="shared" si="29"/>
        <v>45</v>
      </c>
      <c r="G129" s="222">
        <f t="shared" si="30"/>
        <v>40</v>
      </c>
      <c r="H129" s="293">
        <f>'Calcul Classique'!G66</f>
        <v>40</v>
      </c>
      <c r="I129" s="220">
        <f t="shared" si="31"/>
        <v>95</v>
      </c>
      <c r="J129" s="222">
        <f t="shared" si="32"/>
        <v>55</v>
      </c>
      <c r="K129" s="293">
        <f>'Calcul Classique'!G88</f>
        <v>50</v>
      </c>
      <c r="L129" s="220">
        <f t="shared" si="33"/>
        <v>125</v>
      </c>
      <c r="M129" s="222">
        <f t="shared" si="34"/>
        <v>75</v>
      </c>
      <c r="N129" s="219">
        <f>'Calcul Classique'!K44-'Calcul Classique'!K23</f>
        <v>45</v>
      </c>
      <c r="O129" s="220">
        <f t="shared" si="35"/>
        <v>100</v>
      </c>
      <c r="P129" s="222">
        <f t="shared" si="36"/>
        <v>55</v>
      </c>
      <c r="Q129" s="219">
        <f>'Calcul Classique'!K66-'Calcul Classique'!K23</f>
        <v>80</v>
      </c>
      <c r="R129" s="220">
        <f t="shared" si="37"/>
        <v>140</v>
      </c>
      <c r="S129" s="222">
        <f t="shared" si="38"/>
        <v>60</v>
      </c>
      <c r="T129" s="219">
        <f>'Calcul Classique'!K88-'Calcul Classique'!K23</f>
        <v>90</v>
      </c>
      <c r="U129" s="294">
        <f t="shared" si="39"/>
        <v>170</v>
      </c>
      <c r="V129" s="222">
        <f t="shared" si="40"/>
        <v>80</v>
      </c>
    </row>
    <row r="130" spans="1:22" ht="15.75" thickBot="1" x14ac:dyDescent="0.3">
      <c r="A130" s="217" t="s">
        <v>135</v>
      </c>
      <c r="B130" s="223">
        <f>'Calcul Classique'!K24</f>
        <v>113.2</v>
      </c>
      <c r="C130" s="218">
        <f t="shared" si="27"/>
        <v>200</v>
      </c>
      <c r="D130" s="224">
        <f t="shared" si="28"/>
        <v>86.8</v>
      </c>
      <c r="E130" s="293">
        <f>'Calcul Classique'!G45</f>
        <v>5</v>
      </c>
      <c r="F130" s="218">
        <f t="shared" si="29"/>
        <v>50</v>
      </c>
      <c r="G130" s="224">
        <f t="shared" si="30"/>
        <v>45</v>
      </c>
      <c r="H130" s="293">
        <f>'Calcul Classique'!G67</f>
        <v>40</v>
      </c>
      <c r="I130" s="220">
        <f t="shared" si="31"/>
        <v>100</v>
      </c>
      <c r="J130" s="224">
        <f t="shared" si="32"/>
        <v>60</v>
      </c>
      <c r="K130" s="293">
        <f>'Calcul Classique'!G89</f>
        <v>50</v>
      </c>
      <c r="L130" s="220">
        <f t="shared" si="33"/>
        <v>130</v>
      </c>
      <c r="M130" s="224">
        <f t="shared" si="34"/>
        <v>80</v>
      </c>
      <c r="N130" s="219">
        <f>'Calcul Classique'!K45-'Calcul Classique'!K24</f>
        <v>44.999999999999986</v>
      </c>
      <c r="O130" s="220">
        <f t="shared" si="35"/>
        <v>100</v>
      </c>
      <c r="P130" s="224">
        <f t="shared" si="36"/>
        <v>55.000000000000014</v>
      </c>
      <c r="Q130" s="219">
        <f>'Calcul Classique'!K67-'Calcul Classique'!K24</f>
        <v>79.999999999999986</v>
      </c>
      <c r="R130" s="220">
        <f t="shared" si="37"/>
        <v>140</v>
      </c>
      <c r="S130" s="224">
        <f t="shared" si="38"/>
        <v>60.000000000000014</v>
      </c>
      <c r="T130" s="219">
        <f>'Calcul Classique'!K89-'Calcul Classique'!K24</f>
        <v>89.999999999999986</v>
      </c>
      <c r="U130" s="294">
        <f t="shared" si="39"/>
        <v>170</v>
      </c>
      <c r="V130" s="224">
        <f t="shared" si="40"/>
        <v>80.000000000000014</v>
      </c>
    </row>
    <row r="131" spans="1:22" x14ac:dyDescent="0.25">
      <c r="A131" s="440" t="s">
        <v>189</v>
      </c>
      <c r="B131" s="441"/>
      <c r="C131" s="441"/>
      <c r="D131" s="441"/>
      <c r="E131" s="441"/>
      <c r="F131" s="441"/>
      <c r="G131" s="441"/>
      <c r="H131" s="442"/>
      <c r="I131" s="442"/>
      <c r="J131" s="442"/>
      <c r="K131" s="442"/>
      <c r="L131" s="442"/>
      <c r="M131" s="442"/>
      <c r="N131" s="442"/>
      <c r="O131" s="442"/>
      <c r="P131" s="442"/>
      <c r="Q131" s="442"/>
      <c r="R131" s="442"/>
      <c r="S131" s="442"/>
      <c r="T131" s="442"/>
      <c r="U131" s="442"/>
      <c r="V131" s="443"/>
    </row>
    <row r="132" spans="1:22" ht="15.75" thickBot="1" x14ac:dyDescent="0.3">
      <c r="A132" s="444"/>
      <c r="B132" s="445"/>
      <c r="C132" s="445"/>
      <c r="D132" s="445"/>
      <c r="E132" s="445"/>
      <c r="F132" s="445"/>
      <c r="G132" s="445"/>
      <c r="H132" s="445"/>
      <c r="I132" s="445"/>
      <c r="J132" s="445"/>
      <c r="K132" s="445"/>
      <c r="L132" s="445"/>
      <c r="M132" s="445"/>
      <c r="N132" s="445"/>
      <c r="O132" s="445"/>
      <c r="P132" s="445"/>
      <c r="Q132" s="445"/>
      <c r="R132" s="445"/>
      <c r="S132" s="445"/>
      <c r="T132" s="445"/>
      <c r="U132" s="445"/>
      <c r="V132" s="446"/>
    </row>
    <row r="133" spans="1:22" x14ac:dyDescent="0.25">
      <c r="A133" s="447" t="s">
        <v>190</v>
      </c>
      <c r="B133" s="448"/>
      <c r="C133" s="448"/>
      <c r="D133" s="448"/>
      <c r="E133" s="392" t="s">
        <v>29</v>
      </c>
      <c r="F133" s="392"/>
      <c r="G133" s="392"/>
      <c r="H133" s="392" t="s">
        <v>30</v>
      </c>
      <c r="I133" s="392"/>
      <c r="J133" s="392"/>
      <c r="K133" s="392" t="s">
        <v>31</v>
      </c>
      <c r="L133" s="392"/>
      <c r="M133" s="392"/>
      <c r="N133" s="392" t="s">
        <v>138</v>
      </c>
      <c r="O133" s="392"/>
      <c r="P133" s="392"/>
      <c r="Q133" s="392" t="s">
        <v>139</v>
      </c>
      <c r="R133" s="392"/>
      <c r="S133" s="392"/>
      <c r="T133" s="392" t="s">
        <v>140</v>
      </c>
      <c r="U133" s="392"/>
      <c r="V133" s="413"/>
    </row>
    <row r="134" spans="1:22" ht="15.75" thickBot="1" x14ac:dyDescent="0.3">
      <c r="A134" s="276" t="s">
        <v>110</v>
      </c>
      <c r="B134" s="277" t="s">
        <v>107</v>
      </c>
      <c r="C134" s="277" t="s">
        <v>108</v>
      </c>
      <c r="D134" s="277" t="s">
        <v>109</v>
      </c>
      <c r="E134" s="277" t="s">
        <v>107</v>
      </c>
      <c r="F134" s="277" t="s">
        <v>108</v>
      </c>
      <c r="G134" s="277" t="s">
        <v>109</v>
      </c>
      <c r="H134" s="277" t="s">
        <v>107</v>
      </c>
      <c r="I134" s="277" t="s">
        <v>108</v>
      </c>
      <c r="J134" s="277" t="s">
        <v>109</v>
      </c>
      <c r="K134" s="277" t="s">
        <v>107</v>
      </c>
      <c r="L134" s="277" t="s">
        <v>108</v>
      </c>
      <c r="M134" s="277" t="s">
        <v>109</v>
      </c>
      <c r="N134" s="277" t="s">
        <v>107</v>
      </c>
      <c r="O134" s="277" t="s">
        <v>108</v>
      </c>
      <c r="P134" s="277" t="s">
        <v>109</v>
      </c>
      <c r="Q134" s="277" t="s">
        <v>107</v>
      </c>
      <c r="R134" s="277" t="s">
        <v>108</v>
      </c>
      <c r="S134" s="277" t="s">
        <v>109</v>
      </c>
      <c r="T134" s="277" t="s">
        <v>107</v>
      </c>
      <c r="U134" s="277" t="s">
        <v>108</v>
      </c>
      <c r="V134" s="278" t="s">
        <v>109</v>
      </c>
    </row>
    <row r="135" spans="1:22" ht="15.75" thickBot="1" x14ac:dyDescent="0.3">
      <c r="A135" s="276" t="s">
        <v>4</v>
      </c>
      <c r="B135" s="219">
        <f>B117+70</f>
        <v>118.25</v>
      </c>
      <c r="C135" s="220">
        <f>C117+120</f>
        <v>240</v>
      </c>
      <c r="D135" s="221">
        <f>C135-B135</f>
        <v>121.75</v>
      </c>
      <c r="E135" s="293">
        <f>E114</f>
        <v>5</v>
      </c>
      <c r="F135" s="220">
        <f>F117</f>
        <v>30</v>
      </c>
      <c r="G135" s="296">
        <f>F135-E135</f>
        <v>25</v>
      </c>
      <c r="H135" s="293">
        <f>H114</f>
        <v>40</v>
      </c>
      <c r="I135" s="220">
        <f>I118</f>
        <v>65</v>
      </c>
      <c r="J135" s="296">
        <f>I135-H135</f>
        <v>25</v>
      </c>
      <c r="K135" s="293">
        <f>K114</f>
        <v>50</v>
      </c>
      <c r="L135" s="220">
        <f>L117</f>
        <v>90</v>
      </c>
      <c r="M135" s="296">
        <f>L135-K135</f>
        <v>40</v>
      </c>
      <c r="N135" s="219">
        <f>N114</f>
        <v>45.000000000000007</v>
      </c>
      <c r="O135" s="220">
        <f>O117</f>
        <v>80</v>
      </c>
      <c r="P135" s="221">
        <f>O135-N135</f>
        <v>34.999999999999993</v>
      </c>
      <c r="Q135" s="219">
        <f>Q114</f>
        <v>80</v>
      </c>
      <c r="R135" s="220">
        <f>R118</f>
        <v>120</v>
      </c>
      <c r="S135" s="221">
        <f>R135-Q135</f>
        <v>40</v>
      </c>
      <c r="T135" s="219">
        <f>T114</f>
        <v>90</v>
      </c>
      <c r="U135" s="294">
        <f>U117</f>
        <v>150</v>
      </c>
      <c r="V135" s="221">
        <f>U135-T135</f>
        <v>60</v>
      </c>
    </row>
    <row r="136" spans="1:22" ht="15.75" thickBot="1" x14ac:dyDescent="0.3">
      <c r="A136" s="276" t="s">
        <v>5</v>
      </c>
      <c r="B136" s="219">
        <f t="shared" ref="B136:B139" si="41">B118+70</f>
        <v>129.69999999999999</v>
      </c>
      <c r="C136" s="220">
        <f>C118+120</f>
        <v>250</v>
      </c>
      <c r="D136" s="221">
        <f t="shared" ref="D136:D144" si="42">C136-B136</f>
        <v>120.30000000000001</v>
      </c>
      <c r="E136" s="293">
        <f t="shared" ref="E136:E144" si="43">E115</f>
        <v>5</v>
      </c>
      <c r="F136" s="220">
        <f t="shared" ref="F136:F139" si="44">F118</f>
        <v>35</v>
      </c>
      <c r="G136" s="296">
        <f t="shared" ref="G136:G144" si="45">F136-E136</f>
        <v>30</v>
      </c>
      <c r="H136" s="293">
        <f t="shared" ref="H136:H144" si="46">H115</f>
        <v>40</v>
      </c>
      <c r="I136" s="220">
        <f t="shared" ref="I136:I139" si="47">I119</f>
        <v>65</v>
      </c>
      <c r="J136" s="296">
        <f t="shared" ref="J136:J144" si="48">I136-H136</f>
        <v>25</v>
      </c>
      <c r="K136" s="293">
        <f t="shared" ref="K136:K144" si="49">K115</f>
        <v>50</v>
      </c>
      <c r="L136" s="220">
        <f t="shared" ref="L136:L139" si="50">L118</f>
        <v>95</v>
      </c>
      <c r="M136" s="296">
        <f t="shared" ref="M136:M144" si="51">L136-K136</f>
        <v>45</v>
      </c>
      <c r="N136" s="219">
        <f t="shared" ref="N136:N144" si="52">N115</f>
        <v>44.999999999999993</v>
      </c>
      <c r="O136" s="220">
        <f t="shared" ref="O136:O139" si="53">O118</f>
        <v>80</v>
      </c>
      <c r="P136" s="221">
        <f t="shared" ref="P136:P144" si="54">O136-N136</f>
        <v>35.000000000000007</v>
      </c>
      <c r="Q136" s="219">
        <f t="shared" ref="Q136:Q144" si="55">Q115</f>
        <v>80</v>
      </c>
      <c r="R136" s="220">
        <f t="shared" ref="R136:R139" si="56">R119</f>
        <v>120</v>
      </c>
      <c r="S136" s="221">
        <f t="shared" ref="S136:S144" si="57">R136-Q136</f>
        <v>40</v>
      </c>
      <c r="T136" s="219">
        <f t="shared" ref="T136:T144" si="58">T115</f>
        <v>90</v>
      </c>
      <c r="U136" s="294">
        <f t="shared" ref="U136:U139" si="59">U118</f>
        <v>150</v>
      </c>
      <c r="V136" s="221">
        <f t="shared" ref="V136:V144" si="60">U136-T136</f>
        <v>60</v>
      </c>
    </row>
    <row r="137" spans="1:22" ht="15.75" thickBot="1" x14ac:dyDescent="0.3">
      <c r="A137" s="276" t="s">
        <v>6</v>
      </c>
      <c r="B137" s="219">
        <f t="shared" si="41"/>
        <v>132.15</v>
      </c>
      <c r="C137" s="220">
        <f>C119+120</f>
        <v>260</v>
      </c>
      <c r="D137" s="221">
        <f t="shared" si="42"/>
        <v>127.85</v>
      </c>
      <c r="E137" s="293">
        <f t="shared" si="43"/>
        <v>5</v>
      </c>
      <c r="F137" s="220">
        <f t="shared" si="44"/>
        <v>35</v>
      </c>
      <c r="G137" s="296">
        <f t="shared" si="45"/>
        <v>30</v>
      </c>
      <c r="H137" s="293">
        <f t="shared" si="46"/>
        <v>40</v>
      </c>
      <c r="I137" s="220">
        <f t="shared" si="47"/>
        <v>75</v>
      </c>
      <c r="J137" s="296">
        <f t="shared" si="48"/>
        <v>35</v>
      </c>
      <c r="K137" s="293">
        <f t="shared" si="49"/>
        <v>50</v>
      </c>
      <c r="L137" s="220">
        <f t="shared" si="50"/>
        <v>95</v>
      </c>
      <c r="M137" s="296">
        <f t="shared" si="51"/>
        <v>45</v>
      </c>
      <c r="N137" s="219">
        <f t="shared" si="52"/>
        <v>45</v>
      </c>
      <c r="O137" s="220">
        <f t="shared" si="53"/>
        <v>80</v>
      </c>
      <c r="P137" s="221">
        <f t="shared" si="54"/>
        <v>35</v>
      </c>
      <c r="Q137" s="219">
        <f t="shared" si="55"/>
        <v>80</v>
      </c>
      <c r="R137" s="220">
        <f t="shared" si="56"/>
        <v>120</v>
      </c>
      <c r="S137" s="221">
        <f t="shared" si="57"/>
        <v>40</v>
      </c>
      <c r="T137" s="219">
        <f t="shared" si="58"/>
        <v>90.000000000000014</v>
      </c>
      <c r="U137" s="294">
        <f t="shared" si="59"/>
        <v>150</v>
      </c>
      <c r="V137" s="221">
        <f t="shared" si="60"/>
        <v>59.999999999999986</v>
      </c>
    </row>
    <row r="138" spans="1:22" ht="15.75" thickBot="1" x14ac:dyDescent="0.3">
      <c r="A138" s="276" t="s">
        <v>7</v>
      </c>
      <c r="B138" s="219">
        <f t="shared" si="41"/>
        <v>143.6</v>
      </c>
      <c r="C138" s="220">
        <f>C120+120</f>
        <v>270</v>
      </c>
      <c r="D138" s="221">
        <f t="shared" si="42"/>
        <v>126.4</v>
      </c>
      <c r="E138" s="293">
        <f t="shared" si="43"/>
        <v>5</v>
      </c>
      <c r="F138" s="220">
        <f t="shared" si="44"/>
        <v>40</v>
      </c>
      <c r="G138" s="296">
        <f t="shared" si="45"/>
        <v>35</v>
      </c>
      <c r="H138" s="293">
        <f t="shared" si="46"/>
        <v>40</v>
      </c>
      <c r="I138" s="220">
        <f t="shared" si="47"/>
        <v>75</v>
      </c>
      <c r="J138" s="296">
        <f t="shared" si="48"/>
        <v>35</v>
      </c>
      <c r="K138" s="293">
        <f t="shared" si="49"/>
        <v>50</v>
      </c>
      <c r="L138" s="220">
        <f t="shared" si="50"/>
        <v>105</v>
      </c>
      <c r="M138" s="296">
        <f t="shared" si="51"/>
        <v>55</v>
      </c>
      <c r="N138" s="219">
        <f t="shared" si="52"/>
        <v>45</v>
      </c>
      <c r="O138" s="220">
        <f t="shared" si="53"/>
        <v>80</v>
      </c>
      <c r="P138" s="221">
        <f t="shared" si="54"/>
        <v>35</v>
      </c>
      <c r="Q138" s="219">
        <f t="shared" si="55"/>
        <v>80</v>
      </c>
      <c r="R138" s="220">
        <f t="shared" si="56"/>
        <v>120</v>
      </c>
      <c r="S138" s="221">
        <f t="shared" si="57"/>
        <v>40</v>
      </c>
      <c r="T138" s="219">
        <f t="shared" si="58"/>
        <v>90</v>
      </c>
      <c r="U138" s="294">
        <f t="shared" si="59"/>
        <v>150</v>
      </c>
      <c r="V138" s="221">
        <f t="shared" si="60"/>
        <v>60</v>
      </c>
    </row>
    <row r="139" spans="1:22" ht="15.75" thickBot="1" x14ac:dyDescent="0.3">
      <c r="A139" s="276" t="s">
        <v>8</v>
      </c>
      <c r="B139" s="219">
        <f t="shared" si="41"/>
        <v>155.05000000000001</v>
      </c>
      <c r="C139" s="220">
        <f>C121+120</f>
        <v>280</v>
      </c>
      <c r="D139" s="221">
        <f t="shared" si="42"/>
        <v>124.94999999999999</v>
      </c>
      <c r="E139" s="293">
        <f t="shared" si="43"/>
        <v>5</v>
      </c>
      <c r="F139" s="220">
        <f t="shared" si="44"/>
        <v>40</v>
      </c>
      <c r="G139" s="296">
        <f t="shared" si="45"/>
        <v>35</v>
      </c>
      <c r="H139" s="293">
        <f t="shared" si="46"/>
        <v>40</v>
      </c>
      <c r="I139" s="220">
        <f t="shared" si="47"/>
        <v>80</v>
      </c>
      <c r="J139" s="296">
        <f t="shared" si="48"/>
        <v>40</v>
      </c>
      <c r="K139" s="293">
        <f t="shared" si="49"/>
        <v>50</v>
      </c>
      <c r="L139" s="220">
        <f t="shared" si="50"/>
        <v>105</v>
      </c>
      <c r="M139" s="296">
        <f t="shared" si="51"/>
        <v>55</v>
      </c>
      <c r="N139" s="219">
        <f t="shared" si="52"/>
        <v>45</v>
      </c>
      <c r="O139" s="220">
        <f t="shared" si="53"/>
        <v>80</v>
      </c>
      <c r="P139" s="221">
        <f t="shared" si="54"/>
        <v>35</v>
      </c>
      <c r="Q139" s="219">
        <f t="shared" si="55"/>
        <v>79.999999999999986</v>
      </c>
      <c r="R139" s="220">
        <f t="shared" si="56"/>
        <v>120</v>
      </c>
      <c r="S139" s="221">
        <f t="shared" si="57"/>
        <v>40.000000000000014</v>
      </c>
      <c r="T139" s="219">
        <f t="shared" si="58"/>
        <v>89.999999999999986</v>
      </c>
      <c r="U139" s="294">
        <f t="shared" si="59"/>
        <v>150</v>
      </c>
      <c r="V139" s="221">
        <f t="shared" si="60"/>
        <v>60.000000000000014</v>
      </c>
    </row>
    <row r="140" spans="1:22" ht="15.75" thickBot="1" x14ac:dyDescent="0.3">
      <c r="A140" s="276" t="s">
        <v>17</v>
      </c>
      <c r="B140" s="219">
        <f>B124+70</f>
        <v>130</v>
      </c>
      <c r="C140" s="220">
        <f>C124+120</f>
        <v>260</v>
      </c>
      <c r="D140" s="221">
        <f t="shared" si="42"/>
        <v>130</v>
      </c>
      <c r="E140" s="293">
        <f t="shared" si="43"/>
        <v>5</v>
      </c>
      <c r="F140" s="270">
        <f>F124</f>
        <v>35</v>
      </c>
      <c r="G140" s="296">
        <f t="shared" si="45"/>
        <v>30</v>
      </c>
      <c r="H140" s="293">
        <f t="shared" si="46"/>
        <v>40</v>
      </c>
      <c r="I140" s="270">
        <f>I124</f>
        <v>85</v>
      </c>
      <c r="J140" s="296">
        <f t="shared" si="48"/>
        <v>45</v>
      </c>
      <c r="K140" s="293">
        <f t="shared" si="49"/>
        <v>50</v>
      </c>
      <c r="L140" s="220">
        <f>L124</f>
        <v>115</v>
      </c>
      <c r="M140" s="296">
        <f t="shared" si="51"/>
        <v>65</v>
      </c>
      <c r="N140" s="219">
        <f t="shared" si="52"/>
        <v>45.000000000000007</v>
      </c>
      <c r="O140" s="220">
        <f>O125</f>
        <v>100</v>
      </c>
      <c r="P140" s="221">
        <f t="shared" si="54"/>
        <v>54.999999999999993</v>
      </c>
      <c r="Q140" s="219">
        <f t="shared" si="55"/>
        <v>80</v>
      </c>
      <c r="R140" s="220">
        <f>R124</f>
        <v>140</v>
      </c>
      <c r="S140" s="221">
        <f t="shared" si="57"/>
        <v>60</v>
      </c>
      <c r="T140" s="219">
        <f t="shared" si="58"/>
        <v>90</v>
      </c>
      <c r="U140" s="297">
        <f>U124</f>
        <v>170</v>
      </c>
      <c r="V140" s="221">
        <f t="shared" si="60"/>
        <v>80</v>
      </c>
    </row>
    <row r="141" spans="1:22" ht="15.75" thickBot="1" x14ac:dyDescent="0.3">
      <c r="A141" s="276" t="s">
        <v>18</v>
      </c>
      <c r="B141" s="219">
        <f t="shared" ref="B141:B144" si="61">B125+70</f>
        <v>135.19999999999999</v>
      </c>
      <c r="C141" s="220">
        <f t="shared" ref="C141:C144" si="62">C125+120</f>
        <v>270</v>
      </c>
      <c r="D141" s="221">
        <f t="shared" si="42"/>
        <v>134.80000000000001</v>
      </c>
      <c r="E141" s="293">
        <f t="shared" si="43"/>
        <v>5</v>
      </c>
      <c r="F141" s="270">
        <f t="shared" ref="F141:F144" si="63">F125</f>
        <v>35</v>
      </c>
      <c r="G141" s="296">
        <f t="shared" si="45"/>
        <v>30</v>
      </c>
      <c r="H141" s="293">
        <f t="shared" si="46"/>
        <v>40</v>
      </c>
      <c r="I141" s="270">
        <f>I125</f>
        <v>85</v>
      </c>
      <c r="J141" s="296">
        <f t="shared" si="48"/>
        <v>45</v>
      </c>
      <c r="K141" s="293">
        <f t="shared" si="49"/>
        <v>50</v>
      </c>
      <c r="L141" s="220">
        <f t="shared" ref="L141:L144" si="64">L125</f>
        <v>115</v>
      </c>
      <c r="M141" s="296">
        <f t="shared" si="51"/>
        <v>65</v>
      </c>
      <c r="N141" s="219">
        <f t="shared" si="52"/>
        <v>45</v>
      </c>
      <c r="O141" s="220">
        <f t="shared" ref="O141:O144" si="65">O126</f>
        <v>100</v>
      </c>
      <c r="P141" s="221">
        <f t="shared" si="54"/>
        <v>55</v>
      </c>
      <c r="Q141" s="219">
        <f t="shared" si="55"/>
        <v>80</v>
      </c>
      <c r="R141" s="220">
        <f t="shared" ref="R141:R144" si="66">R125</f>
        <v>140</v>
      </c>
      <c r="S141" s="221">
        <f t="shared" si="57"/>
        <v>60</v>
      </c>
      <c r="T141" s="219">
        <f t="shared" si="58"/>
        <v>90</v>
      </c>
      <c r="U141" s="297">
        <f t="shared" ref="U141:U144" si="67">U125</f>
        <v>170</v>
      </c>
      <c r="V141" s="221">
        <f t="shared" si="60"/>
        <v>80</v>
      </c>
    </row>
    <row r="142" spans="1:22" ht="15.75" thickBot="1" x14ac:dyDescent="0.3">
      <c r="A142" s="276" t="s">
        <v>19</v>
      </c>
      <c r="B142" s="219">
        <f t="shared" si="61"/>
        <v>148.4</v>
      </c>
      <c r="C142" s="220">
        <f t="shared" si="62"/>
        <v>280</v>
      </c>
      <c r="D142" s="221">
        <f t="shared" si="42"/>
        <v>131.6</v>
      </c>
      <c r="E142" s="293">
        <f t="shared" si="43"/>
        <v>5</v>
      </c>
      <c r="F142" s="270">
        <f t="shared" si="63"/>
        <v>40</v>
      </c>
      <c r="G142" s="296">
        <f t="shared" si="45"/>
        <v>35</v>
      </c>
      <c r="H142" s="293">
        <f t="shared" si="46"/>
        <v>40</v>
      </c>
      <c r="I142" s="270">
        <f t="shared" ref="I142:I144" si="68">I126</f>
        <v>90</v>
      </c>
      <c r="J142" s="296">
        <f t="shared" si="48"/>
        <v>50</v>
      </c>
      <c r="K142" s="293">
        <f t="shared" si="49"/>
        <v>50</v>
      </c>
      <c r="L142" s="220">
        <f t="shared" si="64"/>
        <v>120</v>
      </c>
      <c r="M142" s="296">
        <f t="shared" si="51"/>
        <v>70</v>
      </c>
      <c r="N142" s="219">
        <f t="shared" si="52"/>
        <v>45.000000000000014</v>
      </c>
      <c r="O142" s="220">
        <f t="shared" si="65"/>
        <v>100</v>
      </c>
      <c r="P142" s="221">
        <f t="shared" si="54"/>
        <v>54.999999999999986</v>
      </c>
      <c r="Q142" s="219">
        <f t="shared" si="55"/>
        <v>80.000000000000014</v>
      </c>
      <c r="R142" s="220">
        <f t="shared" si="66"/>
        <v>140</v>
      </c>
      <c r="S142" s="221">
        <f t="shared" si="57"/>
        <v>59.999999999999986</v>
      </c>
      <c r="T142" s="219">
        <f t="shared" si="58"/>
        <v>90.000000000000014</v>
      </c>
      <c r="U142" s="297">
        <f t="shared" si="67"/>
        <v>170</v>
      </c>
      <c r="V142" s="221">
        <f t="shared" si="60"/>
        <v>79.999999999999986</v>
      </c>
    </row>
    <row r="143" spans="1:22" ht="15.75" thickBot="1" x14ac:dyDescent="0.3">
      <c r="A143" s="276" t="s">
        <v>20</v>
      </c>
      <c r="B143" s="219">
        <f t="shared" si="61"/>
        <v>152.6</v>
      </c>
      <c r="C143" s="220">
        <f t="shared" si="62"/>
        <v>290</v>
      </c>
      <c r="D143" s="221">
        <f t="shared" si="42"/>
        <v>137.4</v>
      </c>
      <c r="E143" s="293">
        <f t="shared" si="43"/>
        <v>5</v>
      </c>
      <c r="F143" s="270">
        <f t="shared" si="63"/>
        <v>40</v>
      </c>
      <c r="G143" s="296">
        <f t="shared" si="45"/>
        <v>35</v>
      </c>
      <c r="H143" s="293">
        <f t="shared" si="46"/>
        <v>40</v>
      </c>
      <c r="I143" s="270">
        <f t="shared" si="68"/>
        <v>90</v>
      </c>
      <c r="J143" s="296">
        <f t="shared" si="48"/>
        <v>50</v>
      </c>
      <c r="K143" s="293">
        <f t="shared" si="49"/>
        <v>50</v>
      </c>
      <c r="L143" s="220">
        <f t="shared" si="64"/>
        <v>120</v>
      </c>
      <c r="M143" s="296">
        <f t="shared" si="51"/>
        <v>70</v>
      </c>
      <c r="N143" s="219">
        <f t="shared" si="52"/>
        <v>45</v>
      </c>
      <c r="O143" s="220">
        <f t="shared" si="65"/>
        <v>100</v>
      </c>
      <c r="P143" s="221">
        <f t="shared" si="54"/>
        <v>55</v>
      </c>
      <c r="Q143" s="219">
        <f t="shared" si="55"/>
        <v>80</v>
      </c>
      <c r="R143" s="220">
        <f t="shared" si="66"/>
        <v>140</v>
      </c>
      <c r="S143" s="221">
        <f t="shared" si="57"/>
        <v>60</v>
      </c>
      <c r="T143" s="219">
        <f t="shared" si="58"/>
        <v>90</v>
      </c>
      <c r="U143" s="297">
        <f t="shared" si="67"/>
        <v>170</v>
      </c>
      <c r="V143" s="221">
        <f t="shared" si="60"/>
        <v>80</v>
      </c>
    </row>
    <row r="144" spans="1:22" ht="15.75" thickBot="1" x14ac:dyDescent="0.3">
      <c r="A144" s="279" t="s">
        <v>21</v>
      </c>
      <c r="B144" s="219">
        <f t="shared" si="61"/>
        <v>165.8</v>
      </c>
      <c r="C144" s="220">
        <f t="shared" si="62"/>
        <v>300</v>
      </c>
      <c r="D144" s="221">
        <f t="shared" si="42"/>
        <v>134.19999999999999</v>
      </c>
      <c r="E144" s="293">
        <f t="shared" si="43"/>
        <v>5</v>
      </c>
      <c r="F144" s="270">
        <f t="shared" si="63"/>
        <v>45</v>
      </c>
      <c r="G144" s="296">
        <f t="shared" si="45"/>
        <v>40</v>
      </c>
      <c r="H144" s="293">
        <f t="shared" si="46"/>
        <v>40</v>
      </c>
      <c r="I144" s="270">
        <f t="shared" si="68"/>
        <v>95</v>
      </c>
      <c r="J144" s="296">
        <f t="shared" si="48"/>
        <v>55</v>
      </c>
      <c r="K144" s="293">
        <f t="shared" si="49"/>
        <v>50</v>
      </c>
      <c r="L144" s="220">
        <f t="shared" si="64"/>
        <v>125</v>
      </c>
      <c r="M144" s="296">
        <f t="shared" si="51"/>
        <v>75</v>
      </c>
      <c r="N144" s="219">
        <f t="shared" si="52"/>
        <v>44.999999999999986</v>
      </c>
      <c r="O144" s="220">
        <f t="shared" si="65"/>
        <v>100</v>
      </c>
      <c r="P144" s="221">
        <f t="shared" si="54"/>
        <v>55.000000000000014</v>
      </c>
      <c r="Q144" s="219">
        <f t="shared" si="55"/>
        <v>79.999999999999986</v>
      </c>
      <c r="R144" s="220">
        <f t="shared" si="66"/>
        <v>140</v>
      </c>
      <c r="S144" s="221">
        <f t="shared" si="57"/>
        <v>60.000000000000014</v>
      </c>
      <c r="T144" s="219">
        <f t="shared" si="58"/>
        <v>89.999999999999986</v>
      </c>
      <c r="U144" s="297">
        <f t="shared" si="67"/>
        <v>170</v>
      </c>
      <c r="V144" s="221">
        <f t="shared" si="60"/>
        <v>80.000000000000014</v>
      </c>
    </row>
    <row r="145" spans="1:22" x14ac:dyDescent="0.25">
      <c r="A145" s="403" t="s">
        <v>191</v>
      </c>
      <c r="B145" s="404"/>
      <c r="C145" s="404"/>
      <c r="D145" s="404"/>
      <c r="E145" s="404"/>
      <c r="F145" s="404"/>
      <c r="G145" s="404"/>
      <c r="H145" s="404"/>
      <c r="I145" s="404"/>
      <c r="J145" s="404"/>
      <c r="K145" s="404"/>
      <c r="L145" s="404"/>
      <c r="M145" s="404"/>
      <c r="N145" s="404"/>
      <c r="O145" s="404"/>
      <c r="P145" s="404"/>
      <c r="Q145" s="404"/>
      <c r="R145" s="404"/>
      <c r="S145" s="404"/>
      <c r="T145" s="404"/>
      <c r="U145" s="404"/>
      <c r="V145" s="405"/>
    </row>
    <row r="146" spans="1:22" ht="15.75" thickBot="1" x14ac:dyDescent="0.3">
      <c r="A146" s="406"/>
      <c r="B146" s="407"/>
      <c r="C146" s="407"/>
      <c r="D146" s="407"/>
      <c r="E146" s="407"/>
      <c r="F146" s="407"/>
      <c r="G146" s="407"/>
      <c r="H146" s="407"/>
      <c r="I146" s="407"/>
      <c r="J146" s="407"/>
      <c r="K146" s="407"/>
      <c r="L146" s="407"/>
      <c r="M146" s="407"/>
      <c r="N146" s="407"/>
      <c r="O146" s="407"/>
      <c r="P146" s="407"/>
      <c r="Q146" s="407"/>
      <c r="R146" s="407"/>
      <c r="S146" s="407"/>
      <c r="T146" s="407"/>
      <c r="U146" s="407"/>
      <c r="V146" s="408"/>
    </row>
    <row r="147" spans="1:22" x14ac:dyDescent="0.25">
      <c r="A147" s="409" t="s">
        <v>190</v>
      </c>
      <c r="B147" s="410"/>
      <c r="C147" s="410"/>
      <c r="D147" s="410"/>
      <c r="E147" s="411" t="s">
        <v>29</v>
      </c>
      <c r="F147" s="411"/>
      <c r="G147" s="411"/>
      <c r="H147" s="411" t="s">
        <v>30</v>
      </c>
      <c r="I147" s="411"/>
      <c r="J147" s="411"/>
      <c r="K147" s="411" t="s">
        <v>31</v>
      </c>
      <c r="L147" s="411"/>
      <c r="M147" s="411"/>
      <c r="N147" s="411" t="s">
        <v>138</v>
      </c>
      <c r="O147" s="411"/>
      <c r="P147" s="411"/>
      <c r="Q147" s="411" t="s">
        <v>139</v>
      </c>
      <c r="R147" s="411"/>
      <c r="S147" s="411"/>
      <c r="T147" s="411" t="s">
        <v>140</v>
      </c>
      <c r="U147" s="411"/>
      <c r="V147" s="412"/>
    </row>
    <row r="148" spans="1:22" ht="15.75" thickBot="1" x14ac:dyDescent="0.3">
      <c r="A148" s="280" t="s">
        <v>110</v>
      </c>
      <c r="B148" s="281" t="s">
        <v>107</v>
      </c>
      <c r="C148" s="281" t="s">
        <v>108</v>
      </c>
      <c r="D148" s="281" t="s">
        <v>109</v>
      </c>
      <c r="E148" s="281" t="s">
        <v>107</v>
      </c>
      <c r="F148" s="281" t="s">
        <v>108</v>
      </c>
      <c r="G148" s="281" t="s">
        <v>109</v>
      </c>
      <c r="H148" s="281" t="s">
        <v>107</v>
      </c>
      <c r="I148" s="281" t="s">
        <v>108</v>
      </c>
      <c r="J148" s="281" t="s">
        <v>109</v>
      </c>
      <c r="K148" s="281" t="s">
        <v>107</v>
      </c>
      <c r="L148" s="281" t="s">
        <v>108</v>
      </c>
      <c r="M148" s="281" t="s">
        <v>109</v>
      </c>
      <c r="N148" s="281" t="s">
        <v>107</v>
      </c>
      <c r="O148" s="281" t="s">
        <v>108</v>
      </c>
      <c r="P148" s="281" t="s">
        <v>109</v>
      </c>
      <c r="Q148" s="281" t="s">
        <v>107</v>
      </c>
      <c r="R148" s="281" t="s">
        <v>108</v>
      </c>
      <c r="S148" s="281" t="s">
        <v>109</v>
      </c>
      <c r="T148" s="281" t="s">
        <v>107</v>
      </c>
      <c r="U148" s="281" t="s">
        <v>108</v>
      </c>
      <c r="V148" s="282" t="s">
        <v>109</v>
      </c>
    </row>
    <row r="149" spans="1:22" ht="15.75" thickBot="1" x14ac:dyDescent="0.3">
      <c r="A149" s="280" t="s">
        <v>44</v>
      </c>
      <c r="B149" s="219">
        <f>B117</f>
        <v>48.25</v>
      </c>
      <c r="C149" s="220">
        <f>C117+20</f>
        <v>140</v>
      </c>
      <c r="D149" s="221">
        <f>C149-B149</f>
        <v>91.75</v>
      </c>
      <c r="E149" s="293">
        <f>E135</f>
        <v>5</v>
      </c>
      <c r="F149" s="220">
        <f>F135</f>
        <v>30</v>
      </c>
      <c r="G149" s="296">
        <f>F149-E149</f>
        <v>25</v>
      </c>
      <c r="H149" s="293">
        <f>H135</f>
        <v>40</v>
      </c>
      <c r="I149" s="220">
        <f>I135</f>
        <v>65</v>
      </c>
      <c r="J149" s="296">
        <f>I149-H149</f>
        <v>25</v>
      </c>
      <c r="K149" s="293">
        <f>K135</f>
        <v>50</v>
      </c>
      <c r="L149" s="220">
        <f>L135</f>
        <v>90</v>
      </c>
      <c r="M149" s="296">
        <f>L149-K149</f>
        <v>40</v>
      </c>
      <c r="N149" s="219">
        <f>N135</f>
        <v>45.000000000000007</v>
      </c>
      <c r="O149" s="220">
        <f>O135</f>
        <v>80</v>
      </c>
      <c r="P149" s="221">
        <f>O149-N149</f>
        <v>34.999999999999993</v>
      </c>
      <c r="Q149" s="219">
        <f>Q135</f>
        <v>80</v>
      </c>
      <c r="R149" s="220">
        <f>R135</f>
        <v>120</v>
      </c>
      <c r="S149" s="221">
        <f>R149-Q149</f>
        <v>40</v>
      </c>
      <c r="T149" s="219">
        <f>T135</f>
        <v>90</v>
      </c>
      <c r="U149" s="294">
        <f>U135</f>
        <v>150</v>
      </c>
      <c r="V149" s="221">
        <f>U149-T149</f>
        <v>60</v>
      </c>
    </row>
    <row r="150" spans="1:22" ht="15.75" thickBot="1" x14ac:dyDescent="0.3">
      <c r="A150" s="280" t="s">
        <v>45</v>
      </c>
      <c r="B150" s="219">
        <f t="shared" ref="B150:B158" si="69">B118</f>
        <v>59.7</v>
      </c>
      <c r="C150" s="220">
        <f t="shared" ref="C150:C153" si="70">C118+20</f>
        <v>150</v>
      </c>
      <c r="D150" s="221">
        <f t="shared" ref="D150:D158" si="71">C150-B150</f>
        <v>90.3</v>
      </c>
      <c r="E150" s="293">
        <f t="shared" ref="E150:F158" si="72">E136</f>
        <v>5</v>
      </c>
      <c r="F150" s="220">
        <f t="shared" si="72"/>
        <v>35</v>
      </c>
      <c r="G150" s="296">
        <f t="shared" ref="G150:G158" si="73">F150-E150</f>
        <v>30</v>
      </c>
      <c r="H150" s="293">
        <f t="shared" ref="H150:I158" si="74">H136</f>
        <v>40</v>
      </c>
      <c r="I150" s="220">
        <f t="shared" si="74"/>
        <v>65</v>
      </c>
      <c r="J150" s="296">
        <f t="shared" ref="J150:J158" si="75">I150-H150</f>
        <v>25</v>
      </c>
      <c r="K150" s="293">
        <f t="shared" ref="K150:L158" si="76">K136</f>
        <v>50</v>
      </c>
      <c r="L150" s="220">
        <f t="shared" si="76"/>
        <v>95</v>
      </c>
      <c r="M150" s="296">
        <f t="shared" ref="M150:M158" si="77">L150-K150</f>
        <v>45</v>
      </c>
      <c r="N150" s="219">
        <f t="shared" ref="N150:O158" si="78">N136</f>
        <v>44.999999999999993</v>
      </c>
      <c r="O150" s="220">
        <f t="shared" si="78"/>
        <v>80</v>
      </c>
      <c r="P150" s="221">
        <f t="shared" ref="P150:P158" si="79">O150-N150</f>
        <v>35.000000000000007</v>
      </c>
      <c r="Q150" s="219">
        <f t="shared" ref="Q150:R158" si="80">Q136</f>
        <v>80</v>
      </c>
      <c r="R150" s="220">
        <f t="shared" si="80"/>
        <v>120</v>
      </c>
      <c r="S150" s="221">
        <f t="shared" ref="S150:S158" si="81">R150-Q150</f>
        <v>40</v>
      </c>
      <c r="T150" s="219">
        <f t="shared" ref="T150:U158" si="82">T136</f>
        <v>90</v>
      </c>
      <c r="U150" s="294">
        <f t="shared" si="82"/>
        <v>150</v>
      </c>
      <c r="V150" s="221">
        <f t="shared" ref="V150:V158" si="83">U150-T150</f>
        <v>60</v>
      </c>
    </row>
    <row r="151" spans="1:22" ht="15.75" thickBot="1" x14ac:dyDescent="0.3">
      <c r="A151" s="280" t="s">
        <v>46</v>
      </c>
      <c r="B151" s="219">
        <f t="shared" si="69"/>
        <v>62.15</v>
      </c>
      <c r="C151" s="220">
        <f t="shared" si="70"/>
        <v>160</v>
      </c>
      <c r="D151" s="221">
        <f t="shared" si="71"/>
        <v>97.85</v>
      </c>
      <c r="E151" s="293">
        <f t="shared" si="72"/>
        <v>5</v>
      </c>
      <c r="F151" s="220">
        <f t="shared" si="72"/>
        <v>35</v>
      </c>
      <c r="G151" s="296">
        <f t="shared" si="73"/>
        <v>30</v>
      </c>
      <c r="H151" s="293">
        <f t="shared" si="74"/>
        <v>40</v>
      </c>
      <c r="I151" s="220">
        <f t="shared" si="74"/>
        <v>75</v>
      </c>
      <c r="J151" s="296">
        <f t="shared" si="75"/>
        <v>35</v>
      </c>
      <c r="K151" s="293">
        <f t="shared" si="76"/>
        <v>50</v>
      </c>
      <c r="L151" s="220">
        <f t="shared" si="76"/>
        <v>95</v>
      </c>
      <c r="M151" s="296">
        <f t="shared" si="77"/>
        <v>45</v>
      </c>
      <c r="N151" s="219">
        <f t="shared" si="78"/>
        <v>45</v>
      </c>
      <c r="O151" s="220">
        <f t="shared" si="78"/>
        <v>80</v>
      </c>
      <c r="P151" s="221">
        <f t="shared" si="79"/>
        <v>35</v>
      </c>
      <c r="Q151" s="219">
        <f t="shared" si="80"/>
        <v>80</v>
      </c>
      <c r="R151" s="220">
        <f t="shared" si="80"/>
        <v>120</v>
      </c>
      <c r="S151" s="221">
        <f t="shared" si="81"/>
        <v>40</v>
      </c>
      <c r="T151" s="219">
        <f t="shared" si="82"/>
        <v>90.000000000000014</v>
      </c>
      <c r="U151" s="294">
        <f t="shared" si="82"/>
        <v>150</v>
      </c>
      <c r="V151" s="221">
        <f t="shared" si="83"/>
        <v>59.999999999999986</v>
      </c>
    </row>
    <row r="152" spans="1:22" ht="15.75" thickBot="1" x14ac:dyDescent="0.3">
      <c r="A152" s="280" t="s">
        <v>47</v>
      </c>
      <c r="B152" s="219">
        <f t="shared" si="69"/>
        <v>73.599999999999994</v>
      </c>
      <c r="C152" s="220">
        <f t="shared" si="70"/>
        <v>170</v>
      </c>
      <c r="D152" s="221">
        <f t="shared" si="71"/>
        <v>96.4</v>
      </c>
      <c r="E152" s="293">
        <f t="shared" si="72"/>
        <v>5</v>
      </c>
      <c r="F152" s="220">
        <f t="shared" si="72"/>
        <v>40</v>
      </c>
      <c r="G152" s="296">
        <f t="shared" si="73"/>
        <v>35</v>
      </c>
      <c r="H152" s="293">
        <f t="shared" si="74"/>
        <v>40</v>
      </c>
      <c r="I152" s="220">
        <f t="shared" si="74"/>
        <v>75</v>
      </c>
      <c r="J152" s="296">
        <f t="shared" si="75"/>
        <v>35</v>
      </c>
      <c r="K152" s="293">
        <f t="shared" si="76"/>
        <v>50</v>
      </c>
      <c r="L152" s="220">
        <f t="shared" si="76"/>
        <v>105</v>
      </c>
      <c r="M152" s="296">
        <f t="shared" si="77"/>
        <v>55</v>
      </c>
      <c r="N152" s="219">
        <f t="shared" si="78"/>
        <v>45</v>
      </c>
      <c r="O152" s="220">
        <f t="shared" si="78"/>
        <v>80</v>
      </c>
      <c r="P152" s="221">
        <f t="shared" si="79"/>
        <v>35</v>
      </c>
      <c r="Q152" s="219">
        <f t="shared" si="80"/>
        <v>80</v>
      </c>
      <c r="R152" s="220">
        <f t="shared" si="80"/>
        <v>120</v>
      </c>
      <c r="S152" s="221">
        <f t="shared" si="81"/>
        <v>40</v>
      </c>
      <c r="T152" s="219">
        <f t="shared" si="82"/>
        <v>90</v>
      </c>
      <c r="U152" s="294">
        <f t="shared" si="82"/>
        <v>150</v>
      </c>
      <c r="V152" s="221">
        <f t="shared" si="83"/>
        <v>60</v>
      </c>
    </row>
    <row r="153" spans="1:22" ht="15.75" thickBot="1" x14ac:dyDescent="0.3">
      <c r="A153" s="280" t="s">
        <v>48</v>
      </c>
      <c r="B153" s="219">
        <f t="shared" si="69"/>
        <v>85.05</v>
      </c>
      <c r="C153" s="220">
        <f t="shared" si="70"/>
        <v>180</v>
      </c>
      <c r="D153" s="221">
        <f t="shared" si="71"/>
        <v>94.95</v>
      </c>
      <c r="E153" s="293">
        <f t="shared" si="72"/>
        <v>5</v>
      </c>
      <c r="F153" s="220">
        <f t="shared" si="72"/>
        <v>40</v>
      </c>
      <c r="G153" s="296">
        <f t="shared" si="73"/>
        <v>35</v>
      </c>
      <c r="H153" s="293">
        <f t="shared" si="74"/>
        <v>40</v>
      </c>
      <c r="I153" s="220">
        <f t="shared" si="74"/>
        <v>80</v>
      </c>
      <c r="J153" s="296">
        <f t="shared" si="75"/>
        <v>40</v>
      </c>
      <c r="K153" s="293">
        <f t="shared" si="76"/>
        <v>50</v>
      </c>
      <c r="L153" s="220">
        <f t="shared" si="76"/>
        <v>105</v>
      </c>
      <c r="M153" s="296">
        <f t="shared" si="77"/>
        <v>55</v>
      </c>
      <c r="N153" s="219">
        <f t="shared" si="78"/>
        <v>45</v>
      </c>
      <c r="O153" s="220">
        <f t="shared" si="78"/>
        <v>80</v>
      </c>
      <c r="P153" s="221">
        <f t="shared" si="79"/>
        <v>35</v>
      </c>
      <c r="Q153" s="219">
        <f t="shared" si="80"/>
        <v>79.999999999999986</v>
      </c>
      <c r="R153" s="220">
        <f t="shared" si="80"/>
        <v>120</v>
      </c>
      <c r="S153" s="221">
        <f t="shared" si="81"/>
        <v>40.000000000000014</v>
      </c>
      <c r="T153" s="219">
        <f t="shared" si="82"/>
        <v>89.999999999999986</v>
      </c>
      <c r="U153" s="294">
        <f t="shared" si="82"/>
        <v>150</v>
      </c>
      <c r="V153" s="221">
        <f t="shared" si="83"/>
        <v>60.000000000000014</v>
      </c>
    </row>
    <row r="154" spans="1:22" ht="15.75" thickBot="1" x14ac:dyDescent="0.3">
      <c r="A154" s="280" t="s">
        <v>49</v>
      </c>
      <c r="B154" s="219">
        <f t="shared" si="69"/>
        <v>87.5</v>
      </c>
      <c r="C154" s="270">
        <f>C124+20</f>
        <v>160</v>
      </c>
      <c r="D154" s="221">
        <f t="shared" si="71"/>
        <v>72.5</v>
      </c>
      <c r="E154" s="293">
        <f t="shared" si="72"/>
        <v>5</v>
      </c>
      <c r="F154" s="220">
        <f t="shared" si="72"/>
        <v>35</v>
      </c>
      <c r="G154" s="296">
        <f t="shared" si="73"/>
        <v>30</v>
      </c>
      <c r="H154" s="293">
        <f t="shared" si="74"/>
        <v>40</v>
      </c>
      <c r="I154" s="220">
        <f t="shared" si="74"/>
        <v>85</v>
      </c>
      <c r="J154" s="296">
        <f t="shared" si="75"/>
        <v>45</v>
      </c>
      <c r="K154" s="293">
        <f t="shared" si="76"/>
        <v>50</v>
      </c>
      <c r="L154" s="220">
        <f t="shared" si="76"/>
        <v>115</v>
      </c>
      <c r="M154" s="296">
        <f t="shared" si="77"/>
        <v>65</v>
      </c>
      <c r="N154" s="219">
        <f t="shared" si="78"/>
        <v>45.000000000000007</v>
      </c>
      <c r="O154" s="220">
        <f t="shared" si="78"/>
        <v>100</v>
      </c>
      <c r="P154" s="221">
        <f t="shared" si="79"/>
        <v>54.999999999999993</v>
      </c>
      <c r="Q154" s="219">
        <f t="shared" si="80"/>
        <v>80</v>
      </c>
      <c r="R154" s="220">
        <f t="shared" si="80"/>
        <v>140</v>
      </c>
      <c r="S154" s="221">
        <f t="shared" si="81"/>
        <v>60</v>
      </c>
      <c r="T154" s="219">
        <f t="shared" si="82"/>
        <v>90</v>
      </c>
      <c r="U154" s="294">
        <f t="shared" si="82"/>
        <v>170</v>
      </c>
      <c r="V154" s="221">
        <f t="shared" si="83"/>
        <v>80</v>
      </c>
    </row>
    <row r="155" spans="1:22" ht="15.75" thickBot="1" x14ac:dyDescent="0.3">
      <c r="A155" s="280" t="s">
        <v>50</v>
      </c>
      <c r="B155" s="219">
        <f t="shared" si="69"/>
        <v>89.95</v>
      </c>
      <c r="C155" s="270">
        <f t="shared" ref="C155:C158" si="84">C125+20</f>
        <v>170</v>
      </c>
      <c r="D155" s="221">
        <f t="shared" si="71"/>
        <v>80.05</v>
      </c>
      <c r="E155" s="293">
        <f t="shared" si="72"/>
        <v>5</v>
      </c>
      <c r="F155" s="220">
        <f t="shared" si="72"/>
        <v>35</v>
      </c>
      <c r="G155" s="296">
        <f t="shared" si="73"/>
        <v>30</v>
      </c>
      <c r="H155" s="293">
        <f t="shared" si="74"/>
        <v>40</v>
      </c>
      <c r="I155" s="220">
        <f t="shared" si="74"/>
        <v>85</v>
      </c>
      <c r="J155" s="296">
        <f t="shared" si="75"/>
        <v>45</v>
      </c>
      <c r="K155" s="293">
        <f t="shared" si="76"/>
        <v>50</v>
      </c>
      <c r="L155" s="220">
        <f t="shared" si="76"/>
        <v>115</v>
      </c>
      <c r="M155" s="296">
        <f t="shared" si="77"/>
        <v>65</v>
      </c>
      <c r="N155" s="219">
        <f t="shared" si="78"/>
        <v>45</v>
      </c>
      <c r="O155" s="220">
        <f t="shared" si="78"/>
        <v>100</v>
      </c>
      <c r="P155" s="221">
        <f t="shared" si="79"/>
        <v>55</v>
      </c>
      <c r="Q155" s="219">
        <f t="shared" si="80"/>
        <v>80</v>
      </c>
      <c r="R155" s="220">
        <f t="shared" si="80"/>
        <v>140</v>
      </c>
      <c r="S155" s="221">
        <f t="shared" si="81"/>
        <v>60</v>
      </c>
      <c r="T155" s="219">
        <f t="shared" si="82"/>
        <v>90</v>
      </c>
      <c r="U155" s="294">
        <f t="shared" si="82"/>
        <v>170</v>
      </c>
      <c r="V155" s="221">
        <f t="shared" si="83"/>
        <v>80</v>
      </c>
    </row>
    <row r="156" spans="1:22" ht="15.75" thickBot="1" x14ac:dyDescent="0.3">
      <c r="A156" s="280" t="s">
        <v>51</v>
      </c>
      <c r="B156" s="219">
        <f t="shared" si="69"/>
        <v>60</v>
      </c>
      <c r="C156" s="270">
        <f t="shared" si="84"/>
        <v>180</v>
      </c>
      <c r="D156" s="221">
        <f t="shared" si="71"/>
        <v>120</v>
      </c>
      <c r="E156" s="293">
        <f t="shared" si="72"/>
        <v>5</v>
      </c>
      <c r="F156" s="220">
        <f t="shared" si="72"/>
        <v>40</v>
      </c>
      <c r="G156" s="296">
        <f t="shared" si="73"/>
        <v>35</v>
      </c>
      <c r="H156" s="293">
        <f t="shared" si="74"/>
        <v>40</v>
      </c>
      <c r="I156" s="220">
        <f t="shared" si="74"/>
        <v>90</v>
      </c>
      <c r="J156" s="296">
        <f t="shared" si="75"/>
        <v>50</v>
      </c>
      <c r="K156" s="293">
        <f t="shared" si="76"/>
        <v>50</v>
      </c>
      <c r="L156" s="220">
        <f t="shared" si="76"/>
        <v>120</v>
      </c>
      <c r="M156" s="296">
        <f t="shared" si="77"/>
        <v>70</v>
      </c>
      <c r="N156" s="219">
        <f t="shared" si="78"/>
        <v>45.000000000000014</v>
      </c>
      <c r="O156" s="220">
        <f t="shared" si="78"/>
        <v>100</v>
      </c>
      <c r="P156" s="221">
        <f t="shared" si="79"/>
        <v>54.999999999999986</v>
      </c>
      <c r="Q156" s="219">
        <f t="shared" si="80"/>
        <v>80.000000000000014</v>
      </c>
      <c r="R156" s="220">
        <f t="shared" si="80"/>
        <v>140</v>
      </c>
      <c r="S156" s="221">
        <f t="shared" si="81"/>
        <v>59.999999999999986</v>
      </c>
      <c r="T156" s="219">
        <f t="shared" si="82"/>
        <v>90.000000000000014</v>
      </c>
      <c r="U156" s="294">
        <f t="shared" si="82"/>
        <v>170</v>
      </c>
      <c r="V156" s="221">
        <f t="shared" si="83"/>
        <v>79.999999999999986</v>
      </c>
    </row>
    <row r="157" spans="1:22" ht="15.75" thickBot="1" x14ac:dyDescent="0.3">
      <c r="A157" s="280" t="s">
        <v>52</v>
      </c>
      <c r="B157" s="219">
        <f t="shared" si="69"/>
        <v>65.2</v>
      </c>
      <c r="C157" s="270">
        <f t="shared" si="84"/>
        <v>190</v>
      </c>
      <c r="D157" s="221">
        <f t="shared" si="71"/>
        <v>124.8</v>
      </c>
      <c r="E157" s="293">
        <f t="shared" si="72"/>
        <v>5</v>
      </c>
      <c r="F157" s="220">
        <f t="shared" si="72"/>
        <v>40</v>
      </c>
      <c r="G157" s="296">
        <f t="shared" si="73"/>
        <v>35</v>
      </c>
      <c r="H157" s="293">
        <f t="shared" si="74"/>
        <v>40</v>
      </c>
      <c r="I157" s="220">
        <f t="shared" si="74"/>
        <v>90</v>
      </c>
      <c r="J157" s="296">
        <f t="shared" si="75"/>
        <v>50</v>
      </c>
      <c r="K157" s="293">
        <f t="shared" si="76"/>
        <v>50</v>
      </c>
      <c r="L157" s="220">
        <f t="shared" si="76"/>
        <v>120</v>
      </c>
      <c r="M157" s="296">
        <f t="shared" si="77"/>
        <v>70</v>
      </c>
      <c r="N157" s="219">
        <f t="shared" si="78"/>
        <v>45</v>
      </c>
      <c r="O157" s="220">
        <f t="shared" si="78"/>
        <v>100</v>
      </c>
      <c r="P157" s="221">
        <f t="shared" si="79"/>
        <v>55</v>
      </c>
      <c r="Q157" s="219">
        <f t="shared" si="80"/>
        <v>80</v>
      </c>
      <c r="R157" s="220">
        <f t="shared" si="80"/>
        <v>140</v>
      </c>
      <c r="S157" s="221">
        <f t="shared" si="81"/>
        <v>60</v>
      </c>
      <c r="T157" s="219">
        <f t="shared" si="82"/>
        <v>90</v>
      </c>
      <c r="U157" s="294">
        <f t="shared" si="82"/>
        <v>170</v>
      </c>
      <c r="V157" s="221">
        <f t="shared" si="83"/>
        <v>80</v>
      </c>
    </row>
    <row r="158" spans="1:22" ht="15.75" thickBot="1" x14ac:dyDescent="0.3">
      <c r="A158" s="280" t="s">
        <v>53</v>
      </c>
      <c r="B158" s="219">
        <f t="shared" si="69"/>
        <v>78.400000000000006</v>
      </c>
      <c r="C158" s="270">
        <f t="shared" si="84"/>
        <v>200</v>
      </c>
      <c r="D158" s="221">
        <f t="shared" si="71"/>
        <v>121.6</v>
      </c>
      <c r="E158" s="293">
        <f t="shared" si="72"/>
        <v>5</v>
      </c>
      <c r="F158" s="220">
        <f t="shared" si="72"/>
        <v>45</v>
      </c>
      <c r="G158" s="296">
        <f t="shared" si="73"/>
        <v>40</v>
      </c>
      <c r="H158" s="293">
        <f t="shared" si="74"/>
        <v>40</v>
      </c>
      <c r="I158" s="220">
        <f t="shared" si="74"/>
        <v>95</v>
      </c>
      <c r="J158" s="296">
        <f t="shared" si="75"/>
        <v>55</v>
      </c>
      <c r="K158" s="293">
        <f t="shared" si="76"/>
        <v>50</v>
      </c>
      <c r="L158" s="220">
        <f t="shared" si="76"/>
        <v>125</v>
      </c>
      <c r="M158" s="296">
        <f t="shared" si="77"/>
        <v>75</v>
      </c>
      <c r="N158" s="219">
        <f t="shared" si="78"/>
        <v>44.999999999999986</v>
      </c>
      <c r="O158" s="220">
        <f t="shared" si="78"/>
        <v>100</v>
      </c>
      <c r="P158" s="221">
        <f t="shared" si="79"/>
        <v>55.000000000000014</v>
      </c>
      <c r="Q158" s="219">
        <f t="shared" si="80"/>
        <v>79.999999999999986</v>
      </c>
      <c r="R158" s="220">
        <f t="shared" si="80"/>
        <v>140</v>
      </c>
      <c r="S158" s="221">
        <f t="shared" si="81"/>
        <v>60.000000000000014</v>
      </c>
      <c r="T158" s="219">
        <f t="shared" si="82"/>
        <v>89.999999999999986</v>
      </c>
      <c r="U158" s="294">
        <f t="shared" si="82"/>
        <v>170</v>
      </c>
      <c r="V158" s="221">
        <f t="shared" si="83"/>
        <v>80.000000000000014</v>
      </c>
    </row>
    <row r="159" spans="1:22" x14ac:dyDescent="0.25">
      <c r="A159" s="393" t="s">
        <v>192</v>
      </c>
      <c r="B159" s="394"/>
      <c r="C159" s="394"/>
      <c r="D159" s="394"/>
      <c r="E159" s="394"/>
      <c r="F159" s="394"/>
      <c r="G159" s="394"/>
      <c r="H159" s="394"/>
      <c r="I159" s="394"/>
      <c r="J159" s="394"/>
      <c r="K159" s="394"/>
      <c r="L159" s="394"/>
      <c r="M159" s="394"/>
      <c r="N159" s="394"/>
      <c r="O159" s="394"/>
      <c r="P159" s="394"/>
      <c r="Q159" s="394"/>
      <c r="R159" s="394"/>
      <c r="S159" s="394"/>
      <c r="T159" s="394"/>
      <c r="U159" s="394"/>
      <c r="V159" s="395"/>
    </row>
    <row r="160" spans="1:22" ht="15.75" thickBot="1" x14ac:dyDescent="0.3">
      <c r="A160" s="396"/>
      <c r="B160" s="397"/>
      <c r="C160" s="397"/>
      <c r="D160" s="397"/>
      <c r="E160" s="397"/>
      <c r="F160" s="397"/>
      <c r="G160" s="397"/>
      <c r="H160" s="397"/>
      <c r="I160" s="397"/>
      <c r="J160" s="397"/>
      <c r="K160" s="397"/>
      <c r="L160" s="397"/>
      <c r="M160" s="397"/>
      <c r="N160" s="397"/>
      <c r="O160" s="397"/>
      <c r="P160" s="397"/>
      <c r="Q160" s="397"/>
      <c r="R160" s="397"/>
      <c r="S160" s="397"/>
      <c r="T160" s="397"/>
      <c r="U160" s="397"/>
      <c r="V160" s="398"/>
    </row>
    <row r="161" spans="1:22" x14ac:dyDescent="0.25">
      <c r="A161" s="399" t="s">
        <v>190</v>
      </c>
      <c r="B161" s="400"/>
      <c r="C161" s="400"/>
      <c r="D161" s="400"/>
      <c r="E161" s="401" t="s">
        <v>29</v>
      </c>
      <c r="F161" s="401"/>
      <c r="G161" s="401"/>
      <c r="H161" s="401" t="s">
        <v>30</v>
      </c>
      <c r="I161" s="401"/>
      <c r="J161" s="401"/>
      <c r="K161" s="401" t="s">
        <v>31</v>
      </c>
      <c r="L161" s="401"/>
      <c r="M161" s="401"/>
      <c r="N161" s="401" t="s">
        <v>138</v>
      </c>
      <c r="O161" s="401"/>
      <c r="P161" s="401"/>
      <c r="Q161" s="401" t="s">
        <v>139</v>
      </c>
      <c r="R161" s="401"/>
      <c r="S161" s="401"/>
      <c r="T161" s="401" t="s">
        <v>140</v>
      </c>
      <c r="U161" s="401"/>
      <c r="V161" s="402"/>
    </row>
    <row r="162" spans="1:22" ht="15.75" thickBot="1" x14ac:dyDescent="0.3">
      <c r="A162" s="283" t="s">
        <v>110</v>
      </c>
      <c r="B162" s="284" t="s">
        <v>107</v>
      </c>
      <c r="C162" s="284" t="s">
        <v>108</v>
      </c>
      <c r="D162" s="284" t="s">
        <v>109</v>
      </c>
      <c r="E162" s="284" t="s">
        <v>107</v>
      </c>
      <c r="F162" s="284" t="s">
        <v>108</v>
      </c>
      <c r="G162" s="284" t="s">
        <v>109</v>
      </c>
      <c r="H162" s="284" t="s">
        <v>107</v>
      </c>
      <c r="I162" s="284" t="s">
        <v>108</v>
      </c>
      <c r="J162" s="284" t="s">
        <v>109</v>
      </c>
      <c r="K162" s="284" t="s">
        <v>107</v>
      </c>
      <c r="L162" s="284" t="s">
        <v>108</v>
      </c>
      <c r="M162" s="284" t="s">
        <v>109</v>
      </c>
      <c r="N162" s="284" t="s">
        <v>107</v>
      </c>
      <c r="O162" s="284" t="s">
        <v>108</v>
      </c>
      <c r="P162" s="284" t="s">
        <v>109</v>
      </c>
      <c r="Q162" s="284" t="s">
        <v>107</v>
      </c>
      <c r="R162" s="284" t="s">
        <v>108</v>
      </c>
      <c r="S162" s="284" t="s">
        <v>109</v>
      </c>
      <c r="T162" s="284" t="s">
        <v>107</v>
      </c>
      <c r="U162" s="284" t="s">
        <v>108</v>
      </c>
      <c r="V162" s="285" t="s">
        <v>109</v>
      </c>
    </row>
    <row r="163" spans="1:22" ht="15.75" thickBot="1" x14ac:dyDescent="0.3">
      <c r="A163" s="283" t="s">
        <v>22</v>
      </c>
      <c r="B163" s="219">
        <f>B140+45</f>
        <v>175</v>
      </c>
      <c r="C163" s="220">
        <f>C140+80</f>
        <v>340</v>
      </c>
      <c r="D163" s="221">
        <f>C163-B163</f>
        <v>165</v>
      </c>
      <c r="E163" s="293">
        <f>E149</f>
        <v>5</v>
      </c>
      <c r="F163" s="220">
        <f>F154</f>
        <v>35</v>
      </c>
      <c r="G163" s="296">
        <f>F163-E163</f>
        <v>30</v>
      </c>
      <c r="H163" s="293">
        <f>H149</f>
        <v>40</v>
      </c>
      <c r="I163" s="220">
        <f>I154</f>
        <v>85</v>
      </c>
      <c r="J163" s="296">
        <f>I163-H163</f>
        <v>45</v>
      </c>
      <c r="K163" s="293">
        <f>K149</f>
        <v>50</v>
      </c>
      <c r="L163" s="220">
        <f>L154</f>
        <v>115</v>
      </c>
      <c r="M163" s="296">
        <f>L163-K163</f>
        <v>65</v>
      </c>
      <c r="N163" s="219">
        <f>N149</f>
        <v>45.000000000000007</v>
      </c>
      <c r="O163" s="220">
        <f>O154</f>
        <v>100</v>
      </c>
      <c r="P163" s="221">
        <f>O163-N163</f>
        <v>54.999999999999993</v>
      </c>
      <c r="Q163" s="219">
        <f>Q149</f>
        <v>80</v>
      </c>
      <c r="R163" s="220">
        <f>R154</f>
        <v>140</v>
      </c>
      <c r="S163" s="221">
        <f>R163-Q163</f>
        <v>60</v>
      </c>
      <c r="T163" s="219">
        <f>T149</f>
        <v>90</v>
      </c>
      <c r="U163" s="220">
        <f>U154</f>
        <v>170</v>
      </c>
      <c r="V163" s="221">
        <f>U163-T163</f>
        <v>80</v>
      </c>
    </row>
    <row r="164" spans="1:22" ht="15.75" thickBot="1" x14ac:dyDescent="0.3">
      <c r="A164" s="283" t="s">
        <v>23</v>
      </c>
      <c r="B164" s="219">
        <f t="shared" ref="B164:B166" si="85">B141+45</f>
        <v>180.2</v>
      </c>
      <c r="C164" s="220">
        <f t="shared" ref="C164:C166" si="86">C141+80</f>
        <v>350</v>
      </c>
      <c r="D164" s="221">
        <f t="shared" ref="D164:D166" si="87">C164-B164</f>
        <v>169.8</v>
      </c>
      <c r="E164" s="293">
        <f t="shared" ref="E164:E166" si="88">E150</f>
        <v>5</v>
      </c>
      <c r="F164" s="220">
        <f t="shared" ref="F164:F166" si="89">F155</f>
        <v>35</v>
      </c>
      <c r="G164" s="296">
        <f t="shared" ref="G164:G166" si="90">F164-E164</f>
        <v>30</v>
      </c>
      <c r="H164" s="293">
        <f t="shared" ref="H164:H166" si="91">H150</f>
        <v>40</v>
      </c>
      <c r="I164" s="220">
        <f t="shared" ref="I164:I166" si="92">I155</f>
        <v>85</v>
      </c>
      <c r="J164" s="296">
        <f t="shared" ref="J164:J166" si="93">I164-H164</f>
        <v>45</v>
      </c>
      <c r="K164" s="293">
        <f t="shared" ref="K164:K166" si="94">K150</f>
        <v>50</v>
      </c>
      <c r="L164" s="220">
        <f t="shared" ref="L164:L166" si="95">L155</f>
        <v>115</v>
      </c>
      <c r="M164" s="296">
        <f t="shared" ref="M164:M166" si="96">L164-K164</f>
        <v>65</v>
      </c>
      <c r="N164" s="219">
        <f t="shared" ref="N164:N166" si="97">N150</f>
        <v>44.999999999999993</v>
      </c>
      <c r="O164" s="220">
        <f t="shared" ref="O164:O166" si="98">O155</f>
        <v>100</v>
      </c>
      <c r="P164" s="221">
        <f t="shared" ref="P164:P166" si="99">O164-N164</f>
        <v>55.000000000000007</v>
      </c>
      <c r="Q164" s="219">
        <f t="shared" ref="Q164:Q166" si="100">Q150</f>
        <v>80</v>
      </c>
      <c r="R164" s="220">
        <f t="shared" ref="R164:R166" si="101">R155</f>
        <v>140</v>
      </c>
      <c r="S164" s="221">
        <f t="shared" ref="S164:S166" si="102">R164-Q164</f>
        <v>60</v>
      </c>
      <c r="T164" s="219">
        <f t="shared" ref="T164:T166" si="103">T150</f>
        <v>90</v>
      </c>
      <c r="U164" s="220">
        <f t="shared" ref="U164:U166" si="104">U155</f>
        <v>170</v>
      </c>
      <c r="V164" s="221">
        <f t="shared" ref="V164:V166" si="105">U164-T164</f>
        <v>80</v>
      </c>
    </row>
    <row r="165" spans="1:22" ht="15.75" thickBot="1" x14ac:dyDescent="0.3">
      <c r="A165" s="283" t="s">
        <v>24</v>
      </c>
      <c r="B165" s="219">
        <f t="shared" si="85"/>
        <v>193.4</v>
      </c>
      <c r="C165" s="220">
        <f t="shared" si="86"/>
        <v>360</v>
      </c>
      <c r="D165" s="221">
        <f t="shared" si="87"/>
        <v>166.6</v>
      </c>
      <c r="E165" s="293">
        <f t="shared" si="88"/>
        <v>5</v>
      </c>
      <c r="F165" s="220">
        <f t="shared" si="89"/>
        <v>40</v>
      </c>
      <c r="G165" s="296">
        <f t="shared" si="90"/>
        <v>35</v>
      </c>
      <c r="H165" s="293">
        <f t="shared" si="91"/>
        <v>40</v>
      </c>
      <c r="I165" s="220">
        <f t="shared" si="92"/>
        <v>90</v>
      </c>
      <c r="J165" s="296">
        <f t="shared" si="93"/>
        <v>50</v>
      </c>
      <c r="K165" s="293">
        <f t="shared" si="94"/>
        <v>50</v>
      </c>
      <c r="L165" s="220">
        <f t="shared" si="95"/>
        <v>120</v>
      </c>
      <c r="M165" s="296">
        <f t="shared" si="96"/>
        <v>70</v>
      </c>
      <c r="N165" s="219">
        <f t="shared" si="97"/>
        <v>45</v>
      </c>
      <c r="O165" s="220">
        <f t="shared" si="98"/>
        <v>100</v>
      </c>
      <c r="P165" s="221">
        <f t="shared" si="99"/>
        <v>55</v>
      </c>
      <c r="Q165" s="219">
        <f t="shared" si="100"/>
        <v>80</v>
      </c>
      <c r="R165" s="220">
        <f t="shared" si="101"/>
        <v>140</v>
      </c>
      <c r="S165" s="221">
        <f t="shared" si="102"/>
        <v>60</v>
      </c>
      <c r="T165" s="219">
        <f t="shared" si="103"/>
        <v>90.000000000000014</v>
      </c>
      <c r="U165" s="220">
        <f t="shared" si="104"/>
        <v>170</v>
      </c>
      <c r="V165" s="221">
        <f t="shared" si="105"/>
        <v>79.999999999999986</v>
      </c>
    </row>
    <row r="166" spans="1:22" ht="15.75" thickBot="1" x14ac:dyDescent="0.3">
      <c r="A166" s="286" t="s">
        <v>25</v>
      </c>
      <c r="B166" s="219">
        <f t="shared" si="85"/>
        <v>197.6</v>
      </c>
      <c r="C166" s="220">
        <f t="shared" si="86"/>
        <v>370</v>
      </c>
      <c r="D166" s="221">
        <f t="shared" si="87"/>
        <v>172.4</v>
      </c>
      <c r="E166" s="293">
        <f t="shared" si="88"/>
        <v>5</v>
      </c>
      <c r="F166" s="220">
        <f t="shared" si="89"/>
        <v>40</v>
      </c>
      <c r="G166" s="296">
        <f t="shared" si="90"/>
        <v>35</v>
      </c>
      <c r="H166" s="293">
        <f t="shared" si="91"/>
        <v>40</v>
      </c>
      <c r="I166" s="220">
        <f t="shared" si="92"/>
        <v>90</v>
      </c>
      <c r="J166" s="296">
        <f t="shared" si="93"/>
        <v>50</v>
      </c>
      <c r="K166" s="293">
        <f t="shared" si="94"/>
        <v>50</v>
      </c>
      <c r="L166" s="220">
        <f t="shared" si="95"/>
        <v>120</v>
      </c>
      <c r="M166" s="296">
        <f t="shared" si="96"/>
        <v>70</v>
      </c>
      <c r="N166" s="219">
        <f t="shared" si="97"/>
        <v>45</v>
      </c>
      <c r="O166" s="220">
        <f t="shared" si="98"/>
        <v>100</v>
      </c>
      <c r="P166" s="221">
        <f t="shared" si="99"/>
        <v>55</v>
      </c>
      <c r="Q166" s="219">
        <f t="shared" si="100"/>
        <v>80</v>
      </c>
      <c r="R166" s="220">
        <f t="shared" si="101"/>
        <v>140</v>
      </c>
      <c r="S166" s="221">
        <f t="shared" si="102"/>
        <v>60</v>
      </c>
      <c r="T166" s="219">
        <f t="shared" si="103"/>
        <v>90</v>
      </c>
      <c r="U166" s="220">
        <f t="shared" si="104"/>
        <v>170</v>
      </c>
      <c r="V166" s="221">
        <f t="shared" si="105"/>
        <v>80</v>
      </c>
    </row>
    <row r="167" spans="1:22" x14ac:dyDescent="0.25">
      <c r="A167" s="240"/>
      <c r="B167" s="240"/>
      <c r="C167" s="240"/>
      <c r="D167" s="240"/>
      <c r="E167" s="240"/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0"/>
      <c r="S167" s="240"/>
      <c r="T167" s="240"/>
      <c r="U167" s="240"/>
      <c r="V167" s="240"/>
    </row>
    <row r="168" spans="1:22" x14ac:dyDescent="0.25">
      <c r="A168" s="240"/>
      <c r="B168" s="240"/>
      <c r="C168" s="240"/>
      <c r="D168" s="240"/>
      <c r="E168" s="240"/>
      <c r="F168" s="240"/>
      <c r="G168" s="240"/>
      <c r="H168" s="240"/>
      <c r="I168" s="240"/>
      <c r="J168" s="240"/>
      <c r="K168" s="240"/>
      <c r="L168" s="240"/>
      <c r="M168" s="240"/>
      <c r="N168" s="240"/>
      <c r="O168" s="240"/>
      <c r="P168" s="240"/>
      <c r="Q168" s="240"/>
      <c r="R168" s="240"/>
      <c r="S168" s="240"/>
      <c r="T168" s="240"/>
      <c r="U168" s="240"/>
      <c r="V168" s="240"/>
    </row>
    <row r="169" spans="1:22" x14ac:dyDescent="0.25">
      <c r="A169" s="240"/>
      <c r="B169" s="240"/>
      <c r="C169" s="240"/>
      <c r="D169" s="240"/>
      <c r="E169" s="240"/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0"/>
      <c r="S169" s="240"/>
      <c r="T169" s="240"/>
      <c r="U169" s="240"/>
      <c r="V169" s="240"/>
    </row>
    <row r="170" spans="1:22" x14ac:dyDescent="0.25">
      <c r="A170" s="240"/>
      <c r="B170" s="240"/>
      <c r="C170" s="240"/>
      <c r="D170" s="240"/>
      <c r="E170" s="240"/>
      <c r="F170" s="240"/>
      <c r="G170" s="240"/>
      <c r="H170" s="240"/>
      <c r="I170" s="240"/>
      <c r="J170" s="240"/>
      <c r="K170" s="240"/>
      <c r="L170" s="240"/>
      <c r="M170" s="240"/>
      <c r="N170" s="240"/>
      <c r="O170" s="240"/>
      <c r="P170" s="240"/>
      <c r="Q170" s="240"/>
      <c r="R170" s="240"/>
      <c r="S170" s="240"/>
      <c r="T170" s="240"/>
      <c r="U170" s="240"/>
      <c r="V170" s="240"/>
    </row>
    <row r="171" spans="1:22" x14ac:dyDescent="0.25">
      <c r="A171" s="240"/>
      <c r="B171" s="240"/>
      <c r="C171" s="240"/>
      <c r="D171" s="240"/>
      <c r="E171" s="240"/>
      <c r="F171" s="240"/>
      <c r="G171" s="240"/>
      <c r="H171" s="240"/>
      <c r="I171" s="240"/>
      <c r="J171" s="240"/>
      <c r="K171" s="240"/>
      <c r="L171" s="240"/>
      <c r="M171" s="240"/>
      <c r="N171" s="240"/>
      <c r="O171" s="240"/>
      <c r="P171" s="240"/>
      <c r="Q171" s="240"/>
      <c r="R171" s="240"/>
      <c r="S171" s="240"/>
      <c r="T171" s="240"/>
      <c r="U171" s="240"/>
      <c r="V171" s="240"/>
    </row>
    <row r="172" spans="1:22" x14ac:dyDescent="0.25">
      <c r="A172" s="240"/>
      <c r="B172" s="240"/>
      <c r="C172" s="240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0"/>
      <c r="S172" s="240"/>
      <c r="T172" s="240"/>
      <c r="U172" s="240"/>
      <c r="V172" s="240"/>
    </row>
  </sheetData>
  <mergeCells count="169">
    <mergeCell ref="N112:P112"/>
    <mergeCell ref="A1:W2"/>
    <mergeCell ref="A3:F4"/>
    <mergeCell ref="R73:V74"/>
    <mergeCell ref="H3:Q4"/>
    <mergeCell ref="U3:W4"/>
    <mergeCell ref="R41:U41"/>
    <mergeCell ref="R46:U46"/>
    <mergeCell ref="A41:H41"/>
    <mergeCell ref="J41:Q41"/>
    <mergeCell ref="A61:H61"/>
    <mergeCell ref="J61:Q61"/>
    <mergeCell ref="R65:V66"/>
    <mergeCell ref="A14:F15"/>
    <mergeCell ref="D16:E16"/>
    <mergeCell ref="D17:E17"/>
    <mergeCell ref="A20:B20"/>
    <mergeCell ref="A12:S12"/>
    <mergeCell ref="S3:S4"/>
    <mergeCell ref="I16:J16"/>
    <mergeCell ref="L16:M16"/>
    <mergeCell ref="N16:O16"/>
    <mergeCell ref="P16:R16"/>
    <mergeCell ref="A81:B81"/>
    <mergeCell ref="A80:E80"/>
    <mergeCell ref="S16:T16"/>
    <mergeCell ref="R81:V82"/>
    <mergeCell ref="U16:V16"/>
    <mergeCell ref="C20:F20"/>
    <mergeCell ref="D18:E18"/>
    <mergeCell ref="D19:E19"/>
    <mergeCell ref="G81:I82"/>
    <mergeCell ref="A22:E24"/>
    <mergeCell ref="H36:K36"/>
    <mergeCell ref="G23:H23"/>
    <mergeCell ref="G31:H31"/>
    <mergeCell ref="L28:M28"/>
    <mergeCell ref="L32:M32"/>
    <mergeCell ref="L33:M33"/>
    <mergeCell ref="L36:M36"/>
    <mergeCell ref="L37:M37"/>
    <mergeCell ref="L38:M38"/>
    <mergeCell ref="L29:M29"/>
    <mergeCell ref="L30:M30"/>
    <mergeCell ref="L31:M31"/>
    <mergeCell ref="P39:Q39"/>
    <mergeCell ref="P30:Q30"/>
    <mergeCell ref="P31:Q31"/>
    <mergeCell ref="I14:V15"/>
    <mergeCell ref="S18:T18"/>
    <mergeCell ref="U18:V18"/>
    <mergeCell ref="T27:U27"/>
    <mergeCell ref="V24:W24"/>
    <mergeCell ref="L25:M25"/>
    <mergeCell ref="L26:M26"/>
    <mergeCell ref="L27:M27"/>
    <mergeCell ref="V25:W25"/>
    <mergeCell ref="V26:W26"/>
    <mergeCell ref="V27:W27"/>
    <mergeCell ref="T25:U25"/>
    <mergeCell ref="T26:U26"/>
    <mergeCell ref="N22:U24"/>
    <mergeCell ref="I20:J20"/>
    <mergeCell ref="L20:M20"/>
    <mergeCell ref="O20:P20"/>
    <mergeCell ref="R25:S25"/>
    <mergeCell ref="R26:S26"/>
    <mergeCell ref="Q133:S133"/>
    <mergeCell ref="T133:V133"/>
    <mergeCell ref="H38:I38"/>
    <mergeCell ref="I18:J18"/>
    <mergeCell ref="L18:M18"/>
    <mergeCell ref="N18:O18"/>
    <mergeCell ref="P18:R18"/>
    <mergeCell ref="N27:O27"/>
    <mergeCell ref="Q27:R27"/>
    <mergeCell ref="N28:O28"/>
    <mergeCell ref="Q28:R28"/>
    <mergeCell ref="T28:U28"/>
    <mergeCell ref="L24:M24"/>
    <mergeCell ref="Q112:S112"/>
    <mergeCell ref="T112:V112"/>
    <mergeCell ref="A110:V111"/>
    <mergeCell ref="A112:D112"/>
    <mergeCell ref="E112:G112"/>
    <mergeCell ref="H112:J112"/>
    <mergeCell ref="K112:M112"/>
    <mergeCell ref="A131:V132"/>
    <mergeCell ref="A133:D133"/>
    <mergeCell ref="E133:G133"/>
    <mergeCell ref="H133:J133"/>
    <mergeCell ref="A159:V160"/>
    <mergeCell ref="A161:D161"/>
    <mergeCell ref="E161:G161"/>
    <mergeCell ref="H161:J161"/>
    <mergeCell ref="K161:M161"/>
    <mergeCell ref="N161:P161"/>
    <mergeCell ref="Q161:S161"/>
    <mergeCell ref="T161:V161"/>
    <mergeCell ref="A145:V146"/>
    <mergeCell ref="A147:D147"/>
    <mergeCell ref="E147:G147"/>
    <mergeCell ref="H147:J147"/>
    <mergeCell ref="K147:M147"/>
    <mergeCell ref="N147:P147"/>
    <mergeCell ref="Q147:S147"/>
    <mergeCell ref="T147:V147"/>
    <mergeCell ref="K133:M133"/>
    <mergeCell ref="N133:P133"/>
    <mergeCell ref="L39:M39"/>
    <mergeCell ref="N25:O25"/>
    <mergeCell ref="N26:O26"/>
    <mergeCell ref="N29:O29"/>
    <mergeCell ref="N30:O30"/>
    <mergeCell ref="N31:O31"/>
    <mergeCell ref="N32:O32"/>
    <mergeCell ref="N33:O33"/>
    <mergeCell ref="N34:O34"/>
    <mergeCell ref="N35:O35"/>
    <mergeCell ref="N36:O36"/>
    <mergeCell ref="N37:O37"/>
    <mergeCell ref="N38:O38"/>
    <mergeCell ref="N39:O39"/>
    <mergeCell ref="L34:M34"/>
    <mergeCell ref="L35:M35"/>
    <mergeCell ref="P32:Q32"/>
    <mergeCell ref="P33:Q33"/>
    <mergeCell ref="P34:Q34"/>
    <mergeCell ref="P25:Q25"/>
    <mergeCell ref="P26:Q26"/>
    <mergeCell ref="P29:Q29"/>
    <mergeCell ref="R29:S29"/>
    <mergeCell ref="R30:S30"/>
    <mergeCell ref="R31:S31"/>
    <mergeCell ref="R32:S32"/>
    <mergeCell ref="R33:S33"/>
    <mergeCell ref="R34:S34"/>
    <mergeCell ref="P35:Q35"/>
    <mergeCell ref="P36:Q36"/>
    <mergeCell ref="P37:Q37"/>
    <mergeCell ref="P38:Q38"/>
    <mergeCell ref="R35:S35"/>
    <mergeCell ref="R36:S36"/>
    <mergeCell ref="R37:S37"/>
    <mergeCell ref="R38:S38"/>
    <mergeCell ref="R39:S39"/>
    <mergeCell ref="V39:W39"/>
    <mergeCell ref="V30:W30"/>
    <mergeCell ref="V31:W31"/>
    <mergeCell ref="V32:W32"/>
    <mergeCell ref="V33:W33"/>
    <mergeCell ref="V34:W34"/>
    <mergeCell ref="T39:U39"/>
    <mergeCell ref="V28:W28"/>
    <mergeCell ref="V29:W29"/>
    <mergeCell ref="T35:U35"/>
    <mergeCell ref="T36:U36"/>
    <mergeCell ref="T37:U37"/>
    <mergeCell ref="T38:U38"/>
    <mergeCell ref="V35:W35"/>
    <mergeCell ref="V36:W36"/>
    <mergeCell ref="V37:W37"/>
    <mergeCell ref="V38:W38"/>
    <mergeCell ref="T30:U30"/>
    <mergeCell ref="T31:U31"/>
    <mergeCell ref="T32:U32"/>
    <mergeCell ref="T33:U33"/>
    <mergeCell ref="T34:U34"/>
    <mergeCell ref="T29:U29"/>
  </mergeCells>
  <dataValidations count="11">
    <dataValidation type="list" allowBlank="1" showInputMessage="1" showErrorMessage="1" sqref="H6 H8 H10">
      <formula1>A82:A109</formula1>
    </dataValidation>
    <dataValidation type="list" allowBlank="1" showInputMessage="1" showErrorMessage="1" sqref="J6 J8 J10">
      <formula1>A82:A109</formula1>
    </dataValidation>
    <dataValidation type="list" allowBlank="1" showInputMessage="1" showErrorMessage="1" sqref="L6 L8 L10">
      <formula1>A82:A109</formula1>
    </dataValidation>
    <dataValidation type="list" allowBlank="1" showInputMessage="1" showErrorMessage="1" sqref="N6 N8 N10">
      <formula1>A82:A109</formula1>
    </dataValidation>
    <dataValidation type="list" allowBlank="1" showInputMessage="1" showErrorMessage="1" sqref="P6 P8 P10">
      <formula1>A82:A109</formula1>
    </dataValidation>
    <dataValidation type="list" allowBlank="1" showInputMessage="1" showErrorMessage="1" sqref="D6 D10 D8">
      <formula1>$S$47:$S$52</formula1>
    </dataValidation>
    <dataValidation type="list" allowBlank="1" showInputMessage="1" showErrorMessage="1" sqref="A6 A10 A8">
      <formula1>$S$42:$S$45</formula1>
    </dataValidation>
    <dataValidation type="list" allowBlank="1" showInputMessage="1" showErrorMessage="1" sqref="B6">
      <formula1>IF($A$6=$S$42,$A$43:$A$59,IF($A$6=$S$43,$J$43:$J$52,IF($A$6=$S$44,$A$63:$A$72,IF($A$6=$S$45,$J$63:$J$66,0))))</formula1>
    </dataValidation>
    <dataValidation type="list" allowBlank="1" showInputMessage="1" showErrorMessage="1" sqref="B8">
      <formula1>IF($A$8=$S$42,$A$43:$A$59,IF($A$8=$S$43,$J$43:$J$52,IF($A$8=$S$44,$A$63:$A$72,IF($A$8=$S$45,$J$63:$J$66,0))))</formula1>
    </dataValidation>
    <dataValidation type="list" allowBlank="1" showInputMessage="1" showErrorMessage="1" sqref="B10">
      <formula1>IF($A$10=$S$42,$A$43:$A$59,IF($A$10=$S$43,$J$43:$J$52,IF($A$10=$S$44,$A$63:$A$72,IF($A$10=$S$45,$J$63:$J$66,0))))</formula1>
    </dataValidation>
    <dataValidation type="list" allowBlank="1" showInputMessage="1" showErrorMessage="1" sqref="U20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39"/>
  <sheetViews>
    <sheetView workbookViewId="0">
      <selection activeCell="B16" sqref="B16"/>
    </sheetView>
  </sheetViews>
  <sheetFormatPr baseColWidth="10" defaultColWidth="10.7109375" defaultRowHeight="15" x14ac:dyDescent="0.25"/>
  <cols>
    <col min="1" max="1" width="3.85546875" style="240" customWidth="1"/>
    <col min="2" max="2" width="20.7109375" customWidth="1"/>
    <col min="3" max="3" width="20.7109375" style="375" customWidth="1"/>
    <col min="4" max="7" width="20.7109375" customWidth="1"/>
    <col min="8" max="8" width="3.85546875" style="28" customWidth="1"/>
    <col min="9" max="9" width="20.7109375" style="359" customWidth="1"/>
    <col min="10" max="14" width="20.7109375" customWidth="1"/>
  </cols>
  <sheetData>
    <row r="1" spans="1:15" ht="15" customHeight="1" x14ac:dyDescent="0.25">
      <c r="A1" s="28"/>
      <c r="B1" s="492" t="s">
        <v>200</v>
      </c>
      <c r="C1" s="492"/>
      <c r="D1" s="492"/>
      <c r="E1" s="492"/>
      <c r="F1" s="492"/>
      <c r="G1" s="492"/>
      <c r="H1" s="492"/>
      <c r="I1" s="492"/>
      <c r="J1" s="492"/>
      <c r="K1" s="492"/>
      <c r="L1" s="492"/>
      <c r="M1" s="492"/>
      <c r="N1" s="492"/>
      <c r="O1" s="492"/>
    </row>
    <row r="2" spans="1:15" ht="15.75" customHeight="1" thickBot="1" x14ac:dyDescent="0.3">
      <c r="A2" s="28"/>
      <c r="B2" s="492"/>
      <c r="C2" s="492"/>
      <c r="D2" s="492"/>
      <c r="E2" s="492"/>
      <c r="F2" s="492"/>
      <c r="G2" s="492"/>
      <c r="H2" s="492"/>
      <c r="I2" s="492"/>
      <c r="J2" s="492"/>
      <c r="K2" s="492"/>
      <c r="L2" s="492"/>
      <c r="M2" s="492"/>
      <c r="N2" s="492"/>
      <c r="O2" s="492"/>
    </row>
    <row r="3" spans="1:15" s="240" customFormat="1" x14ac:dyDescent="0.25">
      <c r="A3" s="28"/>
      <c r="B3" s="349" t="s">
        <v>167</v>
      </c>
      <c r="C3" s="350" t="s">
        <v>162</v>
      </c>
      <c r="D3" s="350" t="s">
        <v>163</v>
      </c>
      <c r="E3" s="350" t="s">
        <v>164</v>
      </c>
      <c r="F3" s="350" t="s">
        <v>165</v>
      </c>
      <c r="G3" s="350" t="s">
        <v>185</v>
      </c>
      <c r="H3" s="351"/>
      <c r="I3" s="349" t="s">
        <v>193</v>
      </c>
      <c r="J3" s="350" t="s">
        <v>107</v>
      </c>
      <c r="K3" s="350" t="s">
        <v>108</v>
      </c>
      <c r="L3" s="350" t="s">
        <v>109</v>
      </c>
      <c r="M3" s="350" t="s">
        <v>204</v>
      </c>
      <c r="N3" s="350" t="s">
        <v>205</v>
      </c>
      <c r="O3" s="329"/>
    </row>
    <row r="4" spans="1:15" s="240" customFormat="1" x14ac:dyDescent="0.25">
      <c r="A4" s="28"/>
      <c r="B4" s="388">
        <v>41778</v>
      </c>
      <c r="C4" s="371" t="s">
        <v>246</v>
      </c>
      <c r="D4" s="337" t="s">
        <v>247</v>
      </c>
      <c r="E4" s="337"/>
      <c r="F4" s="337"/>
      <c r="G4" s="337"/>
      <c r="H4" s="331"/>
      <c r="I4" s="389">
        <v>1</v>
      </c>
      <c r="J4" s="390">
        <v>0</v>
      </c>
      <c r="K4" s="390">
        <v>0</v>
      </c>
      <c r="L4" s="390">
        <v>0</v>
      </c>
      <c r="M4" s="390">
        <v>0</v>
      </c>
      <c r="N4" s="347" t="s">
        <v>243</v>
      </c>
      <c r="O4" s="329"/>
    </row>
    <row r="5" spans="1:15" s="240" customFormat="1" x14ac:dyDescent="0.25">
      <c r="A5" s="28"/>
      <c r="B5" s="367">
        <v>41778</v>
      </c>
      <c r="C5" s="370" t="s">
        <v>248</v>
      </c>
      <c r="D5" s="336" t="s">
        <v>249</v>
      </c>
      <c r="E5" s="336"/>
      <c r="F5" s="336"/>
      <c r="G5" s="336"/>
      <c r="H5" s="330"/>
      <c r="I5" s="368">
        <v>2</v>
      </c>
      <c r="J5" s="369">
        <v>0</v>
      </c>
      <c r="K5" s="369">
        <v>0</v>
      </c>
      <c r="L5" s="369">
        <v>0</v>
      </c>
      <c r="M5" s="369">
        <v>0</v>
      </c>
      <c r="N5" s="346" t="s">
        <v>243</v>
      </c>
      <c r="O5" s="329"/>
    </row>
    <row r="6" spans="1:15" s="240" customFormat="1" x14ac:dyDescent="0.25">
      <c r="A6" s="28"/>
      <c r="B6" s="337"/>
      <c r="C6" s="371"/>
      <c r="D6" s="337"/>
      <c r="E6" s="337"/>
      <c r="F6" s="337"/>
      <c r="G6" s="337"/>
      <c r="H6" s="331"/>
      <c r="I6" s="353"/>
      <c r="J6" s="347"/>
      <c r="K6" s="347"/>
      <c r="L6" s="347"/>
      <c r="M6" s="347"/>
      <c r="N6" s="347"/>
      <c r="O6" s="329"/>
    </row>
    <row r="7" spans="1:15" s="240" customFormat="1" x14ac:dyDescent="0.25">
      <c r="A7" s="28"/>
      <c r="B7" s="336"/>
      <c r="C7" s="370"/>
      <c r="D7" s="336"/>
      <c r="E7" s="336"/>
      <c r="F7" s="336"/>
      <c r="G7" s="336"/>
      <c r="H7" s="330"/>
      <c r="I7" s="352"/>
      <c r="J7" s="346"/>
      <c r="K7" s="346"/>
      <c r="L7" s="346"/>
      <c r="M7" s="346"/>
      <c r="N7" s="346"/>
      <c r="O7" s="329"/>
    </row>
    <row r="8" spans="1:15" s="240" customFormat="1" x14ac:dyDescent="0.25">
      <c r="A8" s="28"/>
      <c r="B8" s="337"/>
      <c r="C8" s="371"/>
      <c r="D8" s="337"/>
      <c r="E8" s="337"/>
      <c r="F8" s="337"/>
      <c r="G8" s="337"/>
      <c r="H8" s="331"/>
      <c r="I8" s="353"/>
      <c r="J8" s="347"/>
      <c r="K8" s="347"/>
      <c r="L8" s="347"/>
      <c r="M8" s="347"/>
      <c r="N8" s="347"/>
      <c r="O8" s="329"/>
    </row>
    <row r="9" spans="1:15" s="240" customFormat="1" x14ac:dyDescent="0.25">
      <c r="A9" s="28"/>
      <c r="B9" s="336"/>
      <c r="C9" s="370"/>
      <c r="D9" s="336"/>
      <c r="E9" s="336"/>
      <c r="F9" s="336"/>
      <c r="G9" s="336"/>
      <c r="H9" s="330"/>
      <c r="I9" s="352"/>
      <c r="J9" s="346"/>
      <c r="K9" s="346"/>
      <c r="L9" s="346"/>
      <c r="M9" s="346"/>
      <c r="N9" s="346"/>
      <c r="O9" s="329"/>
    </row>
    <row r="10" spans="1:15" s="240" customFormat="1" x14ac:dyDescent="0.25">
      <c r="A10" s="28"/>
      <c r="B10" s="337"/>
      <c r="C10" s="371"/>
      <c r="D10" s="337"/>
      <c r="E10" s="337"/>
      <c r="F10" s="337"/>
      <c r="G10" s="337"/>
      <c r="H10" s="331"/>
      <c r="I10" s="353"/>
      <c r="J10" s="347"/>
      <c r="K10" s="347"/>
      <c r="L10" s="347"/>
      <c r="M10" s="347"/>
      <c r="N10" s="347"/>
      <c r="O10" s="329"/>
    </row>
    <row r="11" spans="1:15" s="240" customFormat="1" x14ac:dyDescent="0.25">
      <c r="A11" s="28"/>
      <c r="B11" s="336"/>
      <c r="C11" s="370"/>
      <c r="D11" s="336"/>
      <c r="E11" s="336"/>
      <c r="F11" s="336"/>
      <c r="G11" s="336"/>
      <c r="H11" s="330"/>
      <c r="I11" s="352"/>
      <c r="J11" s="346"/>
      <c r="K11" s="346"/>
      <c r="L11" s="346"/>
      <c r="M11" s="346"/>
      <c r="N11" s="346"/>
      <c r="O11" s="329"/>
    </row>
    <row r="12" spans="1:15" s="240" customFormat="1" x14ac:dyDescent="0.25">
      <c r="A12" s="28"/>
      <c r="B12" s="337"/>
      <c r="C12" s="371"/>
      <c r="D12" s="337"/>
      <c r="E12" s="337"/>
      <c r="F12" s="337"/>
      <c r="G12" s="337"/>
      <c r="H12" s="331"/>
      <c r="I12" s="353"/>
      <c r="J12" s="347"/>
      <c r="K12" s="347"/>
      <c r="L12" s="347"/>
      <c r="M12" s="347"/>
      <c r="N12" s="347"/>
      <c r="O12" s="329"/>
    </row>
    <row r="13" spans="1:15" s="240" customFormat="1" x14ac:dyDescent="0.25">
      <c r="A13" s="28"/>
      <c r="B13" s="336"/>
      <c r="C13" s="370"/>
      <c r="D13" s="336"/>
      <c r="E13" s="336"/>
      <c r="F13" s="336"/>
      <c r="G13" s="336"/>
      <c r="H13" s="330"/>
      <c r="I13" s="354"/>
      <c r="J13" s="346"/>
      <c r="K13" s="346"/>
      <c r="L13" s="346"/>
      <c r="M13" s="346"/>
      <c r="N13" s="346"/>
      <c r="O13" s="329"/>
    </row>
    <row r="14" spans="1:15" s="240" customFormat="1" x14ac:dyDescent="0.25">
      <c r="A14" s="28"/>
      <c r="B14" s="337"/>
      <c r="C14" s="371"/>
      <c r="D14" s="337"/>
      <c r="E14" s="337"/>
      <c r="F14" s="337"/>
      <c r="G14" s="337"/>
      <c r="H14" s="331"/>
      <c r="I14" s="355"/>
      <c r="J14" s="347"/>
      <c r="K14" s="347"/>
      <c r="L14" s="347"/>
      <c r="M14" s="347"/>
      <c r="N14" s="347"/>
      <c r="O14" s="329"/>
    </row>
    <row r="15" spans="1:15" s="240" customFormat="1" x14ac:dyDescent="0.25">
      <c r="A15" s="28"/>
      <c r="B15" s="336"/>
      <c r="C15" s="370"/>
      <c r="D15" s="336"/>
      <c r="E15" s="336"/>
      <c r="F15" s="336"/>
      <c r="G15" s="336"/>
      <c r="H15" s="330"/>
      <c r="I15" s="354"/>
      <c r="J15" s="346"/>
      <c r="K15" s="346"/>
      <c r="L15" s="346"/>
      <c r="M15" s="346"/>
      <c r="N15" s="346"/>
      <c r="O15" s="329"/>
    </row>
    <row r="16" spans="1:15" s="240" customFormat="1" x14ac:dyDescent="0.25">
      <c r="A16" s="28"/>
      <c r="B16" s="337"/>
      <c r="C16" s="371"/>
      <c r="D16" s="337"/>
      <c r="E16" s="337"/>
      <c r="F16" s="337"/>
      <c r="G16" s="337"/>
      <c r="H16" s="331"/>
      <c r="I16" s="355"/>
      <c r="J16" s="347"/>
      <c r="K16" s="347"/>
      <c r="L16" s="347"/>
      <c r="M16" s="347"/>
      <c r="N16" s="347"/>
      <c r="O16" s="329"/>
    </row>
    <row r="17" spans="1:15" s="240" customFormat="1" x14ac:dyDescent="0.25">
      <c r="A17" s="28"/>
      <c r="B17" s="336"/>
      <c r="C17" s="370"/>
      <c r="D17" s="336"/>
      <c r="E17" s="336"/>
      <c r="F17" s="336"/>
      <c r="G17" s="336"/>
      <c r="H17" s="330"/>
      <c r="I17" s="354"/>
      <c r="J17" s="346"/>
      <c r="K17" s="346"/>
      <c r="L17" s="346"/>
      <c r="M17" s="346"/>
      <c r="N17" s="346"/>
      <c r="O17" s="329"/>
    </row>
    <row r="18" spans="1:15" s="240" customFormat="1" x14ac:dyDescent="0.25">
      <c r="A18" s="28"/>
      <c r="B18" s="337"/>
      <c r="C18" s="371"/>
      <c r="D18" s="337"/>
      <c r="E18" s="337"/>
      <c r="F18" s="337"/>
      <c r="G18" s="337"/>
      <c r="H18" s="331"/>
      <c r="I18" s="355"/>
      <c r="J18" s="347"/>
      <c r="K18" s="347"/>
      <c r="L18" s="347"/>
      <c r="M18" s="347"/>
      <c r="N18" s="347"/>
      <c r="O18" s="329"/>
    </row>
    <row r="19" spans="1:15" s="240" customFormat="1" x14ac:dyDescent="0.25">
      <c r="A19" s="28"/>
      <c r="B19" s="336"/>
      <c r="C19" s="370"/>
      <c r="D19" s="336"/>
      <c r="E19" s="336"/>
      <c r="F19" s="336"/>
      <c r="G19" s="336"/>
      <c r="H19" s="330"/>
      <c r="I19" s="354"/>
      <c r="J19" s="346"/>
      <c r="K19" s="346"/>
      <c r="L19" s="346"/>
      <c r="M19" s="346"/>
      <c r="N19" s="346"/>
      <c r="O19" s="329"/>
    </row>
    <row r="20" spans="1:15" s="240" customFormat="1" x14ac:dyDescent="0.25">
      <c r="A20" s="28"/>
      <c r="B20" s="337"/>
      <c r="C20" s="371"/>
      <c r="D20" s="337"/>
      <c r="E20" s="337"/>
      <c r="F20" s="337"/>
      <c r="G20" s="337"/>
      <c r="H20" s="331"/>
      <c r="I20" s="355"/>
      <c r="J20" s="347"/>
      <c r="K20" s="347"/>
      <c r="L20" s="347"/>
      <c r="M20" s="347"/>
      <c r="N20" s="347"/>
      <c r="O20" s="329"/>
    </row>
    <row r="21" spans="1:15" s="240" customFormat="1" x14ac:dyDescent="0.25">
      <c r="A21" s="28"/>
      <c r="B21" s="336"/>
      <c r="C21" s="370"/>
      <c r="D21" s="336"/>
      <c r="E21" s="336"/>
      <c r="F21" s="336"/>
      <c r="G21" s="336"/>
      <c r="H21" s="330"/>
      <c r="I21" s="352"/>
      <c r="J21" s="346"/>
      <c r="K21" s="346"/>
      <c r="L21" s="346"/>
      <c r="M21" s="346"/>
      <c r="N21" s="346"/>
      <c r="O21" s="329"/>
    </row>
    <row r="22" spans="1:15" s="240" customFormat="1" x14ac:dyDescent="0.25">
      <c r="A22" s="28"/>
      <c r="B22" s="337"/>
      <c r="C22" s="371"/>
      <c r="D22" s="337"/>
      <c r="E22" s="337"/>
      <c r="F22" s="337"/>
      <c r="G22" s="337"/>
      <c r="H22" s="331"/>
      <c r="I22" s="353"/>
      <c r="J22" s="347"/>
      <c r="K22" s="347"/>
      <c r="L22" s="347"/>
      <c r="M22" s="347"/>
      <c r="N22" s="347"/>
      <c r="O22" s="329"/>
    </row>
    <row r="23" spans="1:15" s="240" customFormat="1" x14ac:dyDescent="0.25">
      <c r="A23" s="28"/>
      <c r="B23" s="336"/>
      <c r="C23" s="370"/>
      <c r="D23" s="336"/>
      <c r="E23" s="336"/>
      <c r="F23" s="336"/>
      <c r="G23" s="336"/>
      <c r="H23" s="330"/>
      <c r="I23" s="352"/>
      <c r="J23" s="346"/>
      <c r="K23" s="346"/>
      <c r="L23" s="346"/>
      <c r="M23" s="346"/>
      <c r="N23" s="346"/>
      <c r="O23" s="329"/>
    </row>
    <row r="24" spans="1:15" s="240" customFormat="1" x14ac:dyDescent="0.25">
      <c r="A24" s="28"/>
      <c r="B24" s="337"/>
      <c r="C24" s="371"/>
      <c r="D24" s="337"/>
      <c r="E24" s="337"/>
      <c r="F24" s="337"/>
      <c r="G24" s="337"/>
      <c r="H24" s="331"/>
      <c r="I24" s="353"/>
      <c r="J24" s="347"/>
      <c r="K24" s="347"/>
      <c r="L24" s="347"/>
      <c r="M24" s="347"/>
      <c r="N24" s="347"/>
      <c r="O24" s="329"/>
    </row>
    <row r="25" spans="1:15" s="240" customFormat="1" x14ac:dyDescent="0.25">
      <c r="A25" s="28"/>
      <c r="B25" s="336"/>
      <c r="C25" s="370"/>
      <c r="D25" s="336"/>
      <c r="E25" s="336"/>
      <c r="F25" s="336"/>
      <c r="G25" s="336"/>
      <c r="H25" s="330"/>
      <c r="I25" s="352"/>
      <c r="J25" s="346"/>
      <c r="K25" s="346"/>
      <c r="L25" s="346"/>
      <c r="M25" s="346"/>
      <c r="N25" s="346"/>
      <c r="O25" s="329"/>
    </row>
    <row r="26" spans="1:15" s="240" customFormat="1" x14ac:dyDescent="0.25">
      <c r="A26" s="28"/>
      <c r="B26" s="337"/>
      <c r="C26" s="371"/>
      <c r="D26" s="337"/>
      <c r="E26" s="337"/>
      <c r="F26" s="337"/>
      <c r="G26" s="337"/>
      <c r="H26" s="331"/>
      <c r="I26" s="353"/>
      <c r="J26" s="347"/>
      <c r="K26" s="347"/>
      <c r="L26" s="347"/>
      <c r="M26" s="347"/>
      <c r="N26" s="347"/>
      <c r="O26" s="329"/>
    </row>
    <row r="27" spans="1:15" s="240" customFormat="1" x14ac:dyDescent="0.25">
      <c r="A27" s="28"/>
      <c r="B27" s="336"/>
      <c r="C27" s="370"/>
      <c r="D27" s="336"/>
      <c r="E27" s="336"/>
      <c r="F27" s="336"/>
      <c r="G27" s="336"/>
      <c r="H27" s="330"/>
      <c r="I27" s="352"/>
      <c r="J27" s="346"/>
      <c r="K27" s="346"/>
      <c r="L27" s="346"/>
      <c r="M27" s="346"/>
      <c r="N27" s="346"/>
      <c r="O27" s="329"/>
    </row>
    <row r="28" spans="1:15" s="240" customFormat="1" x14ac:dyDescent="0.25">
      <c r="A28" s="28"/>
      <c r="B28" s="337"/>
      <c r="C28" s="371"/>
      <c r="D28" s="337"/>
      <c r="E28" s="337"/>
      <c r="F28" s="337"/>
      <c r="G28" s="337"/>
      <c r="H28" s="331"/>
      <c r="I28" s="353"/>
      <c r="J28" s="347"/>
      <c r="K28" s="347"/>
      <c r="L28" s="347"/>
      <c r="M28" s="347"/>
      <c r="N28" s="347"/>
      <c r="O28" s="329"/>
    </row>
    <row r="29" spans="1:15" s="240" customFormat="1" x14ac:dyDescent="0.25">
      <c r="A29" s="28"/>
      <c r="B29" s="336"/>
      <c r="C29" s="370"/>
      <c r="D29" s="336"/>
      <c r="E29" s="336"/>
      <c r="F29" s="336"/>
      <c r="G29" s="336"/>
      <c r="H29" s="330"/>
      <c r="I29" s="352"/>
      <c r="J29" s="346"/>
      <c r="K29" s="346"/>
      <c r="L29" s="346"/>
      <c r="M29" s="346"/>
      <c r="N29" s="346"/>
      <c r="O29" s="329"/>
    </row>
    <row r="30" spans="1:15" s="240" customFormat="1" x14ac:dyDescent="0.25">
      <c r="A30" s="28"/>
      <c r="B30" s="337"/>
      <c r="C30" s="371"/>
      <c r="D30" s="337"/>
      <c r="E30" s="337"/>
      <c r="F30" s="337"/>
      <c r="G30" s="337"/>
      <c r="H30" s="331"/>
      <c r="I30" s="353"/>
      <c r="J30" s="347"/>
      <c r="K30" s="347"/>
      <c r="L30" s="347"/>
      <c r="M30" s="347"/>
      <c r="N30" s="347"/>
      <c r="O30" s="329"/>
    </row>
    <row r="31" spans="1:15" s="240" customFormat="1" x14ac:dyDescent="0.25">
      <c r="A31" s="28"/>
      <c r="B31" s="336"/>
      <c r="C31" s="370"/>
      <c r="D31" s="336"/>
      <c r="E31" s="336"/>
      <c r="F31" s="336"/>
      <c r="G31" s="336"/>
      <c r="H31" s="330"/>
      <c r="I31" s="352"/>
      <c r="J31" s="346"/>
      <c r="K31" s="346"/>
      <c r="L31" s="346"/>
      <c r="M31" s="346"/>
      <c r="N31" s="346"/>
      <c r="O31" s="329"/>
    </row>
    <row r="32" spans="1:15" s="240" customFormat="1" x14ac:dyDescent="0.25">
      <c r="A32" s="28"/>
      <c r="B32" s="337"/>
      <c r="C32" s="371"/>
      <c r="D32" s="337"/>
      <c r="E32" s="337"/>
      <c r="F32" s="337"/>
      <c r="G32" s="337"/>
      <c r="H32" s="331"/>
      <c r="I32" s="353"/>
      <c r="J32" s="347"/>
      <c r="K32" s="347"/>
      <c r="L32" s="347"/>
      <c r="M32" s="347"/>
      <c r="N32" s="347"/>
      <c r="O32" s="329"/>
    </row>
    <row r="33" spans="1:15" s="240" customFormat="1" x14ac:dyDescent="0.25">
      <c r="A33" s="28"/>
      <c r="B33" s="336"/>
      <c r="C33" s="370"/>
      <c r="D33" s="336"/>
      <c r="E33" s="336"/>
      <c r="F33" s="336"/>
      <c r="G33" s="336"/>
      <c r="H33" s="330"/>
      <c r="I33" s="352"/>
      <c r="J33" s="346"/>
      <c r="K33" s="346"/>
      <c r="L33" s="346"/>
      <c r="M33" s="346"/>
      <c r="N33" s="346"/>
      <c r="O33" s="329"/>
    </row>
    <row r="34" spans="1:15" s="240" customFormat="1" x14ac:dyDescent="0.25">
      <c r="A34" s="28"/>
      <c r="B34" s="337"/>
      <c r="C34" s="371"/>
      <c r="D34" s="337"/>
      <c r="E34" s="337"/>
      <c r="F34" s="337"/>
      <c r="G34" s="337"/>
      <c r="H34" s="331"/>
      <c r="I34" s="353"/>
      <c r="J34" s="347"/>
      <c r="K34" s="347"/>
      <c r="L34" s="347"/>
      <c r="M34" s="347"/>
      <c r="N34" s="347"/>
      <c r="O34" s="329"/>
    </row>
    <row r="35" spans="1:15" s="240" customFormat="1" x14ac:dyDescent="0.25">
      <c r="A35" s="28"/>
      <c r="B35" s="336"/>
      <c r="C35" s="370"/>
      <c r="D35" s="336"/>
      <c r="E35" s="336"/>
      <c r="F35" s="336"/>
      <c r="G35" s="336"/>
      <c r="H35" s="330"/>
      <c r="I35" s="352"/>
      <c r="J35" s="346"/>
      <c r="K35" s="346"/>
      <c r="L35" s="346"/>
      <c r="M35" s="346"/>
      <c r="N35" s="346"/>
      <c r="O35" s="329"/>
    </row>
    <row r="36" spans="1:15" s="240" customFormat="1" x14ac:dyDescent="0.25">
      <c r="A36" s="28"/>
      <c r="B36" s="337"/>
      <c r="C36" s="371"/>
      <c r="D36" s="337"/>
      <c r="E36" s="337"/>
      <c r="F36" s="337"/>
      <c r="G36" s="337"/>
      <c r="H36" s="331"/>
      <c r="I36" s="353"/>
      <c r="J36" s="347"/>
      <c r="K36" s="347"/>
      <c r="L36" s="347"/>
      <c r="M36" s="347"/>
      <c r="N36" s="347"/>
      <c r="O36" s="329"/>
    </row>
    <row r="37" spans="1:15" s="240" customFormat="1" ht="15.75" thickBot="1" x14ac:dyDescent="0.3">
      <c r="A37" s="28"/>
      <c r="B37" s="335"/>
      <c r="C37" s="372"/>
      <c r="D37" s="335"/>
      <c r="E37" s="335"/>
      <c r="F37" s="335"/>
      <c r="G37" s="335"/>
      <c r="H37" s="333"/>
      <c r="I37" s="356"/>
      <c r="J37" s="348"/>
      <c r="K37" s="348"/>
      <c r="L37" s="348"/>
      <c r="M37" s="348"/>
      <c r="N37" s="348"/>
      <c r="O37" s="329"/>
    </row>
    <row r="38" spans="1:15" x14ac:dyDescent="0.25">
      <c r="A38" s="28"/>
      <c r="B38" s="334"/>
      <c r="C38" s="373"/>
      <c r="D38" s="334"/>
      <c r="E38" s="334"/>
      <c r="F38" s="334"/>
      <c r="G38" s="334"/>
      <c r="H38" s="323"/>
      <c r="I38" s="357"/>
      <c r="J38" s="329"/>
      <c r="K38" s="329"/>
      <c r="L38" s="329"/>
      <c r="M38" s="329"/>
      <c r="N38" s="329"/>
      <c r="O38" s="329"/>
    </row>
    <row r="39" spans="1:15" x14ac:dyDescent="0.25">
      <c r="A39" s="28"/>
      <c r="B39" s="28"/>
      <c r="C39" s="374"/>
      <c r="D39" s="28"/>
      <c r="E39" s="28"/>
      <c r="F39" s="28"/>
      <c r="G39" s="28"/>
      <c r="I39" s="358"/>
      <c r="J39" s="28"/>
      <c r="K39" s="28"/>
      <c r="L39" s="28"/>
      <c r="M39" s="28"/>
      <c r="N39" s="28"/>
    </row>
  </sheetData>
  <mergeCells count="1">
    <mergeCell ref="B1:O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O33"/>
  <sheetViews>
    <sheetView tabSelected="1" zoomScaleNormal="100" workbookViewId="0">
      <selection activeCell="A13" sqref="A13"/>
    </sheetView>
  </sheetViews>
  <sheetFormatPr baseColWidth="10" defaultColWidth="10.7109375" defaultRowHeight="15" x14ac:dyDescent="0.25"/>
  <cols>
    <col min="1" max="1" width="10.7109375" style="15"/>
  </cols>
  <sheetData>
    <row r="1" spans="1:67" ht="15" customHeight="1" x14ac:dyDescent="0.25">
      <c r="A1" s="493" t="s">
        <v>206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  <c r="L1" s="493"/>
      <c r="M1" s="493"/>
      <c r="N1" s="493"/>
      <c r="O1" s="493"/>
      <c r="P1" s="493"/>
      <c r="Q1" s="493"/>
      <c r="R1" s="493"/>
      <c r="S1" s="493"/>
      <c r="T1" s="493"/>
      <c r="U1" s="493"/>
      <c r="V1" s="493"/>
      <c r="W1" s="493"/>
      <c r="X1" s="493"/>
      <c r="Y1" s="493"/>
      <c r="Z1" s="493"/>
      <c r="AA1" s="493"/>
      <c r="AB1" s="493"/>
      <c r="AC1" s="493"/>
      <c r="AD1" s="493"/>
      <c r="AE1" s="493"/>
      <c r="AF1" s="493"/>
      <c r="AG1" s="493"/>
      <c r="AH1" s="493"/>
      <c r="AI1" s="493"/>
      <c r="AJ1" s="493"/>
      <c r="AK1" s="493"/>
      <c r="AL1" s="493"/>
      <c r="AM1" s="493"/>
      <c r="AN1" s="493"/>
      <c r="AO1" s="493"/>
      <c r="AP1" s="493"/>
      <c r="AQ1" s="493"/>
      <c r="AR1" s="493"/>
      <c r="AS1" s="493"/>
      <c r="AT1" s="493"/>
      <c r="AU1" s="493"/>
      <c r="AV1" s="493"/>
      <c r="AW1" s="493"/>
      <c r="AX1" s="493"/>
      <c r="AY1" s="493"/>
      <c r="AZ1" s="493"/>
      <c r="BA1" s="493"/>
      <c r="BB1" s="493"/>
      <c r="BC1" s="493"/>
      <c r="BD1" s="493"/>
      <c r="BE1" s="493"/>
      <c r="BF1" s="493"/>
      <c r="BG1" s="493"/>
      <c r="BH1" s="493"/>
      <c r="BI1" s="493"/>
      <c r="BJ1" s="493"/>
      <c r="BK1" s="493"/>
      <c r="BL1" s="493"/>
      <c r="BM1" s="493"/>
      <c r="BN1" s="493"/>
      <c r="BO1" s="493"/>
    </row>
    <row r="2" spans="1:67" ht="15" customHeight="1" x14ac:dyDescent="0.25">
      <c r="A2" s="493"/>
      <c r="B2" s="493"/>
      <c r="C2" s="493"/>
      <c r="D2" s="493"/>
      <c r="E2" s="493"/>
      <c r="F2" s="493"/>
      <c r="G2" s="493"/>
      <c r="H2" s="493"/>
      <c r="I2" s="493"/>
      <c r="J2" s="493"/>
      <c r="K2" s="493"/>
      <c r="L2" s="493"/>
      <c r="M2" s="493"/>
      <c r="N2" s="493"/>
      <c r="O2" s="493"/>
      <c r="P2" s="493"/>
      <c r="Q2" s="493"/>
      <c r="R2" s="493"/>
      <c r="S2" s="493"/>
      <c r="T2" s="493"/>
      <c r="U2" s="493"/>
      <c r="V2" s="493"/>
      <c r="W2" s="493"/>
      <c r="X2" s="493"/>
      <c r="Y2" s="493"/>
      <c r="Z2" s="493"/>
      <c r="AA2" s="493"/>
      <c r="AB2" s="493"/>
      <c r="AC2" s="493"/>
      <c r="AD2" s="493"/>
      <c r="AE2" s="493"/>
      <c r="AF2" s="493"/>
      <c r="AG2" s="493"/>
      <c r="AH2" s="493"/>
      <c r="AI2" s="493"/>
      <c r="AJ2" s="493"/>
      <c r="AK2" s="493"/>
      <c r="AL2" s="493"/>
      <c r="AM2" s="493"/>
      <c r="AN2" s="493"/>
      <c r="AO2" s="493"/>
      <c r="AP2" s="493"/>
      <c r="AQ2" s="493"/>
      <c r="AR2" s="493"/>
      <c r="AS2" s="493"/>
      <c r="AT2" s="493"/>
      <c r="AU2" s="493"/>
      <c r="AV2" s="493"/>
      <c r="AW2" s="493"/>
      <c r="AX2" s="493"/>
      <c r="AY2" s="493"/>
      <c r="AZ2" s="493"/>
      <c r="BA2" s="493"/>
      <c r="BB2" s="493"/>
      <c r="BC2" s="493"/>
      <c r="BD2" s="493"/>
      <c r="BE2" s="493"/>
      <c r="BF2" s="493"/>
      <c r="BG2" s="493"/>
      <c r="BH2" s="493"/>
      <c r="BI2" s="493"/>
      <c r="BJ2" s="493"/>
      <c r="BK2" s="493"/>
      <c r="BL2" s="493"/>
      <c r="BM2" s="493"/>
      <c r="BN2" s="493"/>
      <c r="BO2" s="493"/>
    </row>
    <row r="3" spans="1:67" x14ac:dyDescent="0.25">
      <c r="A3" s="15" t="s">
        <v>230</v>
      </c>
      <c r="B3" s="271" t="s">
        <v>167</v>
      </c>
      <c r="C3" s="271" t="s">
        <v>162</v>
      </c>
      <c r="D3" s="271" t="s">
        <v>163</v>
      </c>
      <c r="E3" s="271" t="s">
        <v>184</v>
      </c>
      <c r="F3" s="271" t="s">
        <v>165</v>
      </c>
      <c r="G3" s="271" t="s">
        <v>185</v>
      </c>
      <c r="H3" s="360" t="s">
        <v>207</v>
      </c>
      <c r="I3" s="360" t="s">
        <v>208</v>
      </c>
      <c r="J3" s="360" t="s">
        <v>209</v>
      </c>
      <c r="K3" s="360" t="s">
        <v>210</v>
      </c>
      <c r="L3" s="360" t="s">
        <v>211</v>
      </c>
      <c r="M3" s="360" t="s">
        <v>212</v>
      </c>
      <c r="N3" s="360" t="s">
        <v>213</v>
      </c>
      <c r="O3" s="360" t="s">
        <v>214</v>
      </c>
      <c r="P3" s="360" t="s">
        <v>215</v>
      </c>
      <c r="Q3" s="360" t="s">
        <v>216</v>
      </c>
      <c r="R3" s="360" t="s">
        <v>217</v>
      </c>
      <c r="S3" s="360" t="s">
        <v>218</v>
      </c>
      <c r="T3" s="360" t="s">
        <v>219</v>
      </c>
      <c r="U3" s="360" t="s">
        <v>220</v>
      </c>
      <c r="V3" s="360" t="s">
        <v>221</v>
      </c>
      <c r="W3" s="360" t="s">
        <v>222</v>
      </c>
      <c r="X3" s="360" t="s">
        <v>223</v>
      </c>
      <c r="Y3" s="361" t="s">
        <v>224</v>
      </c>
      <c r="Z3" s="361" t="s">
        <v>208</v>
      </c>
      <c r="AA3" s="361" t="s">
        <v>209</v>
      </c>
      <c r="AB3" s="361" t="s">
        <v>210</v>
      </c>
      <c r="AC3" s="361" t="s">
        <v>211</v>
      </c>
      <c r="AD3" s="361" t="s">
        <v>212</v>
      </c>
      <c r="AE3" s="361" t="s">
        <v>213</v>
      </c>
      <c r="AF3" s="361" t="s">
        <v>214</v>
      </c>
      <c r="AG3" s="361" t="s">
        <v>215</v>
      </c>
      <c r="AH3" s="361" t="s">
        <v>216</v>
      </c>
      <c r="AI3" s="361" t="s">
        <v>217</v>
      </c>
      <c r="AJ3" s="361" t="s">
        <v>218</v>
      </c>
      <c r="AK3" s="361" t="s">
        <v>219</v>
      </c>
      <c r="AL3" s="361" t="s">
        <v>220</v>
      </c>
      <c r="AM3" s="361" t="s">
        <v>221</v>
      </c>
      <c r="AN3" s="361" t="s">
        <v>222</v>
      </c>
      <c r="AO3" s="361" t="s">
        <v>223</v>
      </c>
      <c r="AP3" s="362" t="s">
        <v>225</v>
      </c>
      <c r="AQ3" s="362" t="s">
        <v>208</v>
      </c>
      <c r="AR3" s="362" t="s">
        <v>209</v>
      </c>
      <c r="AS3" s="362" t="s">
        <v>210</v>
      </c>
      <c r="AT3" s="362" t="s">
        <v>211</v>
      </c>
      <c r="AU3" s="362" t="s">
        <v>212</v>
      </c>
      <c r="AV3" s="362" t="s">
        <v>213</v>
      </c>
      <c r="AW3" s="362" t="s">
        <v>214</v>
      </c>
      <c r="AX3" s="362" t="s">
        <v>215</v>
      </c>
      <c r="AY3" s="362" t="s">
        <v>216</v>
      </c>
      <c r="AZ3" s="362" t="s">
        <v>217</v>
      </c>
      <c r="BA3" s="362" t="s">
        <v>218</v>
      </c>
      <c r="BB3" s="362" t="s">
        <v>219</v>
      </c>
      <c r="BC3" s="362" t="s">
        <v>220</v>
      </c>
      <c r="BD3" s="362" t="s">
        <v>221</v>
      </c>
      <c r="BE3" s="362" t="s">
        <v>222</v>
      </c>
      <c r="BF3" s="362" t="s">
        <v>223</v>
      </c>
      <c r="BG3" s="339" t="s">
        <v>152</v>
      </c>
      <c r="BH3" s="339" t="s">
        <v>226</v>
      </c>
      <c r="BI3" s="339" t="s">
        <v>227</v>
      </c>
      <c r="BJ3" s="339" t="s">
        <v>107</v>
      </c>
      <c r="BK3" s="339" t="s">
        <v>108</v>
      </c>
      <c r="BL3" s="339" t="s">
        <v>109</v>
      </c>
      <c r="BM3" s="339" t="s">
        <v>204</v>
      </c>
      <c r="BN3" s="339" t="s">
        <v>228</v>
      </c>
      <c r="BO3" s="339" t="s">
        <v>229</v>
      </c>
    </row>
    <row r="4" spans="1:67" ht="28.5" x14ac:dyDescent="0.45">
      <c r="A4" s="386">
        <v>1</v>
      </c>
      <c r="B4" s="363">
        <v>41778</v>
      </c>
      <c r="C4" t="s">
        <v>246</v>
      </c>
      <c r="D4" t="s">
        <v>247</v>
      </c>
      <c r="H4" s="344"/>
      <c r="I4" s="345"/>
      <c r="J4" s="387">
        <v>0</v>
      </c>
      <c r="K4" s="345"/>
      <c r="L4" s="345">
        <v>0</v>
      </c>
      <c r="M4" s="345"/>
      <c r="N4" s="345"/>
      <c r="O4" s="387">
        <v>0</v>
      </c>
      <c r="P4" s="345"/>
      <c r="Q4" s="387">
        <v>0</v>
      </c>
      <c r="R4" s="345"/>
      <c r="S4" s="387">
        <v>0</v>
      </c>
      <c r="T4" s="345"/>
      <c r="U4" s="387">
        <v>0</v>
      </c>
      <c r="V4" s="345"/>
      <c r="W4" s="387">
        <v>0</v>
      </c>
      <c r="X4" s="345"/>
      <c r="Y4" s="345"/>
      <c r="Z4" s="240"/>
      <c r="AA4" s="364">
        <v>0</v>
      </c>
      <c r="AB4" s="240"/>
      <c r="AC4" s="240">
        <v>0</v>
      </c>
      <c r="AD4" s="240"/>
      <c r="AE4" s="240"/>
      <c r="AF4" s="364">
        <v>0</v>
      </c>
      <c r="AH4" s="364">
        <v>0</v>
      </c>
      <c r="AJ4" s="364">
        <v>0</v>
      </c>
      <c r="AL4" s="364">
        <v>0</v>
      </c>
      <c r="AN4" s="364">
        <v>0</v>
      </c>
      <c r="AR4" s="364">
        <v>0</v>
      </c>
      <c r="AT4">
        <v>0</v>
      </c>
      <c r="AW4" s="364">
        <v>0</v>
      </c>
      <c r="AY4" s="364">
        <v>0</v>
      </c>
      <c r="BA4" s="364">
        <v>0</v>
      </c>
      <c r="BC4" s="364">
        <v>0</v>
      </c>
      <c r="BE4" s="364">
        <v>0</v>
      </c>
      <c r="BG4">
        <v>0</v>
      </c>
      <c r="BH4" t="s">
        <v>197</v>
      </c>
      <c r="BI4" s="364">
        <v>0</v>
      </c>
      <c r="BJ4" s="364">
        <v>0</v>
      </c>
      <c r="BK4" s="364">
        <v>0</v>
      </c>
      <c r="BL4" s="364">
        <v>0</v>
      </c>
      <c r="BM4" s="364">
        <v>0</v>
      </c>
      <c r="BN4" s="364">
        <v>0</v>
      </c>
      <c r="BO4" t="s">
        <v>243</v>
      </c>
    </row>
    <row r="5" spans="1:67" x14ac:dyDescent="0.25">
      <c r="A5" s="386">
        <v>2</v>
      </c>
      <c r="B5" s="363">
        <v>41778</v>
      </c>
      <c r="C5" t="s">
        <v>248</v>
      </c>
      <c r="D5" t="s">
        <v>249</v>
      </c>
      <c r="H5" s="345"/>
      <c r="I5" s="345"/>
      <c r="J5" s="387">
        <v>0</v>
      </c>
      <c r="K5" s="345"/>
      <c r="L5" s="345">
        <v>0</v>
      </c>
      <c r="M5" s="345"/>
      <c r="N5" s="345"/>
      <c r="O5" s="387">
        <v>0</v>
      </c>
      <c r="P5" s="345"/>
      <c r="Q5" s="387">
        <v>0</v>
      </c>
      <c r="R5" s="345"/>
      <c r="S5" s="387">
        <v>0</v>
      </c>
      <c r="T5" s="345"/>
      <c r="U5" s="387">
        <v>0</v>
      </c>
      <c r="V5" s="345"/>
      <c r="W5" s="387">
        <v>0</v>
      </c>
      <c r="X5" s="345"/>
      <c r="Y5" s="345"/>
      <c r="Z5" s="240"/>
      <c r="AA5" s="364">
        <v>0</v>
      </c>
      <c r="AB5" s="240"/>
      <c r="AC5" s="240">
        <v>0</v>
      </c>
      <c r="AD5" s="240"/>
      <c r="AE5" s="240"/>
      <c r="AF5" s="364">
        <v>0</v>
      </c>
      <c r="AH5" s="364">
        <v>0</v>
      </c>
      <c r="AJ5" s="364">
        <v>0</v>
      </c>
      <c r="AL5" s="364">
        <v>0</v>
      </c>
      <c r="AN5" s="364">
        <v>0</v>
      </c>
      <c r="AR5" s="364">
        <v>0</v>
      </c>
      <c r="AT5">
        <v>0</v>
      </c>
      <c r="AW5" s="364">
        <v>0</v>
      </c>
      <c r="AY5" s="364">
        <v>0</v>
      </c>
      <c r="BA5" s="364">
        <v>0</v>
      </c>
      <c r="BC5" s="364">
        <v>0</v>
      </c>
      <c r="BE5" s="364">
        <v>0</v>
      </c>
      <c r="BG5">
        <v>0</v>
      </c>
      <c r="BH5" t="s">
        <v>197</v>
      </c>
      <c r="BI5" s="364">
        <v>0</v>
      </c>
      <c r="BJ5" s="364">
        <v>0</v>
      </c>
      <c r="BK5" s="364">
        <v>0</v>
      </c>
      <c r="BL5" s="364">
        <v>0</v>
      </c>
      <c r="BM5" s="364">
        <v>0</v>
      </c>
      <c r="BN5" s="364">
        <v>0</v>
      </c>
      <c r="BO5" t="s">
        <v>243</v>
      </c>
    </row>
    <row r="6" spans="1:67" x14ac:dyDescent="0.25">
      <c r="B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0"/>
      <c r="T6" s="240"/>
      <c r="U6" s="240"/>
      <c r="V6" s="240"/>
      <c r="W6" s="240"/>
      <c r="X6" s="240"/>
      <c r="Y6" s="240"/>
      <c r="Z6" s="240"/>
      <c r="AA6" s="240"/>
      <c r="AB6" s="240"/>
      <c r="AC6" s="240"/>
      <c r="AD6" s="240"/>
      <c r="AE6" s="240"/>
      <c r="AF6" s="240"/>
    </row>
    <row r="7" spans="1:67" x14ac:dyDescent="0.25">
      <c r="B7" s="240"/>
      <c r="H7" s="240"/>
      <c r="I7" s="240"/>
      <c r="J7" s="240"/>
      <c r="K7" s="240"/>
      <c r="L7" s="240"/>
      <c r="M7" s="271"/>
      <c r="N7" s="271"/>
      <c r="O7" s="271"/>
      <c r="P7" s="271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  <c r="AD7" s="240"/>
      <c r="AE7" s="240"/>
      <c r="AF7" s="240"/>
    </row>
    <row r="8" spans="1:67" x14ac:dyDescent="0.25">
      <c r="B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240"/>
      <c r="AF8" s="240"/>
    </row>
    <row r="9" spans="1:67" x14ac:dyDescent="0.25">
      <c r="B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</row>
    <row r="10" spans="1:67" x14ac:dyDescent="0.25">
      <c r="B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40"/>
      <c r="Z10" s="240"/>
      <c r="AA10" s="240"/>
      <c r="AB10" s="240"/>
      <c r="AC10" s="240"/>
      <c r="AD10" s="240"/>
      <c r="AE10" s="240"/>
      <c r="AF10" s="240"/>
    </row>
    <row r="11" spans="1:67" x14ac:dyDescent="0.25">
      <c r="B11" s="240"/>
      <c r="H11" s="240"/>
      <c r="I11" s="240"/>
      <c r="J11" s="240"/>
      <c r="K11" s="240"/>
      <c r="L11" s="240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C11" s="240"/>
      <c r="AD11" s="240"/>
      <c r="AE11" s="240"/>
      <c r="AF11" s="240"/>
    </row>
    <row r="12" spans="1:67" x14ac:dyDescent="0.25">
      <c r="B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C12" s="240"/>
      <c r="AD12" s="240"/>
      <c r="AE12" s="240"/>
      <c r="AF12" s="240"/>
    </row>
    <row r="13" spans="1:67" x14ac:dyDescent="0.25">
      <c r="B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40"/>
      <c r="Z13" s="240"/>
      <c r="AA13" s="240"/>
      <c r="AB13" s="240"/>
      <c r="AC13" s="240"/>
      <c r="AD13" s="240"/>
      <c r="AE13" s="240"/>
      <c r="AF13" s="240"/>
    </row>
    <row r="14" spans="1:67" x14ac:dyDescent="0.25">
      <c r="B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40"/>
      <c r="Z14" s="240"/>
      <c r="AA14" s="240"/>
      <c r="AB14" s="240"/>
      <c r="AC14" s="240"/>
      <c r="AD14" s="240"/>
      <c r="AE14" s="240"/>
      <c r="AF14" s="240"/>
    </row>
    <row r="15" spans="1:67" x14ac:dyDescent="0.25">
      <c r="B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40"/>
      <c r="Z15" s="240"/>
      <c r="AA15" s="240"/>
      <c r="AB15" s="240"/>
      <c r="AC15" s="240"/>
      <c r="AD15" s="240"/>
      <c r="AE15" s="240"/>
      <c r="AF15" s="240"/>
    </row>
    <row r="16" spans="1:67" x14ac:dyDescent="0.25">
      <c r="B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40"/>
      <c r="Z16" s="240"/>
      <c r="AA16" s="240"/>
      <c r="AB16" s="240"/>
      <c r="AC16" s="240"/>
      <c r="AD16" s="240"/>
      <c r="AE16" s="240"/>
      <c r="AF16" s="240"/>
    </row>
    <row r="17" spans="2:32" x14ac:dyDescent="0.25">
      <c r="B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40"/>
      <c r="Z17" s="240"/>
      <c r="AA17" s="240"/>
      <c r="AB17" s="240"/>
      <c r="AC17" s="240"/>
      <c r="AD17" s="240"/>
      <c r="AE17" s="240"/>
      <c r="AF17" s="240"/>
    </row>
    <row r="18" spans="2:32" x14ac:dyDescent="0.25">
      <c r="B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40"/>
      <c r="Z18" s="240"/>
      <c r="AA18" s="240"/>
      <c r="AB18" s="240"/>
      <c r="AC18" s="240"/>
      <c r="AD18" s="240"/>
      <c r="AE18" s="240"/>
      <c r="AF18" s="240"/>
    </row>
    <row r="19" spans="2:32" x14ac:dyDescent="0.25">
      <c r="B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C19" s="240"/>
      <c r="AD19" s="240"/>
      <c r="AE19" s="240"/>
      <c r="AF19" s="240"/>
    </row>
    <row r="20" spans="2:32" x14ac:dyDescent="0.25">
      <c r="B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C20" s="240"/>
      <c r="AD20" s="240"/>
      <c r="AE20" s="240"/>
      <c r="AF20" s="240"/>
    </row>
    <row r="21" spans="2:32" x14ac:dyDescent="0.25">
      <c r="B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C21" s="240"/>
      <c r="AD21" s="240"/>
      <c r="AE21" s="240"/>
      <c r="AF21" s="240"/>
    </row>
    <row r="22" spans="2:32" x14ac:dyDescent="0.25">
      <c r="B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40"/>
      <c r="Z22" s="240"/>
      <c r="AA22" s="240"/>
      <c r="AB22" s="240"/>
      <c r="AC22" s="240"/>
      <c r="AD22" s="240"/>
      <c r="AE22" s="240"/>
      <c r="AF22" s="240"/>
    </row>
    <row r="23" spans="2:32" x14ac:dyDescent="0.25">
      <c r="B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C23" s="240"/>
      <c r="AD23" s="240"/>
      <c r="AE23" s="240"/>
      <c r="AF23" s="240"/>
    </row>
    <row r="24" spans="2:32" x14ac:dyDescent="0.25">
      <c r="B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0"/>
      <c r="AA24" s="240"/>
      <c r="AB24" s="240"/>
      <c r="AC24" s="240"/>
      <c r="AD24" s="240"/>
      <c r="AE24" s="240"/>
      <c r="AF24" s="240"/>
    </row>
    <row r="25" spans="2:32" x14ac:dyDescent="0.25">
      <c r="B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40"/>
      <c r="Z25" s="240"/>
      <c r="AA25" s="240"/>
      <c r="AB25" s="240"/>
      <c r="AC25" s="240"/>
      <c r="AD25" s="240"/>
      <c r="AE25" s="240"/>
      <c r="AF25" s="240"/>
    </row>
    <row r="26" spans="2:32" x14ac:dyDescent="0.25">
      <c r="B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40"/>
      <c r="Z26" s="240"/>
      <c r="AA26" s="240"/>
      <c r="AB26" s="240"/>
      <c r="AC26" s="240"/>
      <c r="AD26" s="240"/>
      <c r="AE26" s="240"/>
      <c r="AF26" s="240"/>
    </row>
    <row r="27" spans="2:32" x14ac:dyDescent="0.25"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40"/>
      <c r="Z27" s="240"/>
      <c r="AA27" s="240"/>
      <c r="AB27" s="240"/>
      <c r="AC27" s="240"/>
      <c r="AD27" s="240"/>
      <c r="AE27" s="240"/>
      <c r="AF27" s="240"/>
    </row>
    <row r="28" spans="2:32" x14ac:dyDescent="0.25"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40"/>
      <c r="Z28" s="240"/>
      <c r="AA28" s="240"/>
      <c r="AB28" s="240"/>
      <c r="AC28" s="240"/>
      <c r="AD28" s="240"/>
      <c r="AE28" s="240"/>
      <c r="AF28" s="240"/>
    </row>
    <row r="29" spans="2:32" x14ac:dyDescent="0.25"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</row>
    <row r="30" spans="2:32" x14ac:dyDescent="0.25"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40"/>
      <c r="Z30" s="240"/>
      <c r="AA30" s="240"/>
      <c r="AB30" s="240"/>
      <c r="AC30" s="240"/>
      <c r="AD30" s="240"/>
      <c r="AE30" s="240"/>
      <c r="AF30" s="240"/>
    </row>
    <row r="31" spans="2:32" x14ac:dyDescent="0.25"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40"/>
      <c r="Z31" s="240"/>
      <c r="AA31" s="240"/>
      <c r="AB31" s="240"/>
      <c r="AC31" s="240"/>
      <c r="AD31" s="240"/>
      <c r="AE31" s="240"/>
      <c r="AF31" s="240"/>
    </row>
    <row r="32" spans="2:32" x14ac:dyDescent="0.25"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40"/>
      <c r="Z32" s="240"/>
      <c r="AA32" s="240"/>
      <c r="AB32" s="240"/>
      <c r="AC32" s="240"/>
      <c r="AD32" s="240"/>
      <c r="AE32" s="240"/>
      <c r="AF32" s="240"/>
    </row>
    <row r="33" spans="8:32" x14ac:dyDescent="0.25"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40"/>
      <c r="Z33" s="240"/>
      <c r="AA33" s="240"/>
      <c r="AB33" s="240"/>
      <c r="AC33" s="240"/>
      <c r="AD33" s="240"/>
      <c r="AE33" s="240"/>
      <c r="AF33" s="240"/>
    </row>
  </sheetData>
  <mergeCells count="1">
    <mergeCell ref="A1:BO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45"/>
  <sheetViews>
    <sheetView topLeftCell="I1" workbookViewId="0">
      <selection activeCell="X5" sqref="X5"/>
    </sheetView>
  </sheetViews>
  <sheetFormatPr baseColWidth="10" defaultRowHeight="15" x14ac:dyDescent="0.25"/>
  <cols>
    <col min="1" max="1" width="2.7109375" customWidth="1"/>
  </cols>
  <sheetData>
    <row r="1" spans="1:25" ht="23.25" customHeight="1" x14ac:dyDescent="0.25">
      <c r="A1" s="28"/>
      <c r="B1" s="494" t="s">
        <v>231</v>
      </c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6"/>
      <c r="Y1" s="28"/>
    </row>
    <row r="2" spans="1:25" x14ac:dyDescent="0.25">
      <c r="A2" s="28"/>
      <c r="B2" s="497"/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498"/>
      <c r="N2" s="498"/>
      <c r="O2" s="498"/>
      <c r="P2" s="498"/>
      <c r="Q2" s="498"/>
      <c r="R2" s="498"/>
      <c r="S2" s="498"/>
      <c r="T2" s="498"/>
      <c r="U2" s="498"/>
      <c r="V2" s="498"/>
      <c r="W2" s="498"/>
      <c r="X2" s="499"/>
      <c r="Y2" s="28"/>
    </row>
    <row r="3" spans="1:25" ht="15.75" thickBot="1" x14ac:dyDescent="0.3">
      <c r="A3" s="28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  <c r="Y3" s="28"/>
    </row>
    <row r="4" spans="1:25" ht="15.75" thickBot="1" x14ac:dyDescent="0.3">
      <c r="A4" s="28"/>
      <c r="B4" s="376" t="s">
        <v>232</v>
      </c>
      <c r="C4" s="377"/>
      <c r="D4" s="376" t="s">
        <v>167</v>
      </c>
      <c r="E4" s="377"/>
      <c r="F4" s="376" t="s">
        <v>162</v>
      </c>
      <c r="G4" s="377"/>
      <c r="H4" s="376" t="s">
        <v>163</v>
      </c>
      <c r="I4" s="377"/>
      <c r="J4" s="376" t="s">
        <v>164</v>
      </c>
      <c r="K4" s="377"/>
      <c r="L4" s="376" t="s">
        <v>165</v>
      </c>
      <c r="M4" s="377"/>
      <c r="N4" s="376" t="s">
        <v>185</v>
      </c>
      <c r="O4" s="377"/>
      <c r="P4" s="376" t="s">
        <v>107</v>
      </c>
      <c r="Q4" s="377"/>
      <c r="R4" s="376" t="s">
        <v>108</v>
      </c>
      <c r="S4" s="377"/>
      <c r="T4" s="376" t="s">
        <v>109</v>
      </c>
      <c r="U4" s="377"/>
      <c r="V4" s="376" t="s">
        <v>204</v>
      </c>
      <c r="W4" s="377"/>
      <c r="X4" s="366" t="s">
        <v>233</v>
      </c>
      <c r="Y4" s="28"/>
    </row>
    <row r="5" spans="1:25" x14ac:dyDescent="0.25">
      <c r="A5" s="28"/>
      <c r="B5" s="382">
        <v>2</v>
      </c>
      <c r="C5" s="379"/>
      <c r="D5" s="380">
        <v>41778</v>
      </c>
      <c r="E5" s="381"/>
      <c r="F5" s="378" t="s">
        <v>244</v>
      </c>
      <c r="G5" s="379"/>
      <c r="H5" s="378" t="s">
        <v>245</v>
      </c>
      <c r="I5" s="379"/>
      <c r="J5" s="378"/>
      <c r="K5" s="379"/>
      <c r="L5" s="378"/>
      <c r="M5" s="379"/>
      <c r="N5" s="378"/>
      <c r="O5" s="379"/>
      <c r="P5" s="378">
        <v>0</v>
      </c>
      <c r="Q5" s="379"/>
      <c r="R5" s="378">
        <v>0</v>
      </c>
      <c r="S5" s="379"/>
      <c r="T5" s="378">
        <v>0</v>
      </c>
      <c r="U5" s="379"/>
      <c r="V5" s="378">
        <v>0</v>
      </c>
      <c r="W5" s="379"/>
      <c r="X5" s="384" t="s">
        <v>243</v>
      </c>
      <c r="Y5" s="28"/>
    </row>
    <row r="6" spans="1:25" x14ac:dyDescent="0.25">
      <c r="A6" s="28"/>
      <c r="C6" s="1"/>
      <c r="D6" s="271"/>
      <c r="F6" s="271"/>
      <c r="H6" s="271"/>
      <c r="J6" s="271"/>
      <c r="K6" s="1"/>
      <c r="L6" s="271"/>
      <c r="M6" s="1"/>
      <c r="N6" s="271"/>
      <c r="O6" s="1"/>
      <c r="P6" s="1"/>
      <c r="Q6" s="1"/>
      <c r="R6" s="1"/>
      <c r="S6" s="1"/>
      <c r="T6" s="1"/>
      <c r="U6" s="1"/>
      <c r="V6" s="1"/>
      <c r="W6" s="1"/>
      <c r="X6" s="2"/>
      <c r="Y6" s="28"/>
    </row>
    <row r="7" spans="1:25" x14ac:dyDescent="0.25">
      <c r="A7" s="28"/>
      <c r="B7" s="3"/>
      <c r="C7" s="341" t="s">
        <v>239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  <c r="Y7" s="28"/>
    </row>
    <row r="8" spans="1:25" x14ac:dyDescent="0.25">
      <c r="A8" s="28"/>
      <c r="B8" s="3"/>
      <c r="C8" s="1"/>
      <c r="D8" s="1" t="s">
        <v>234</v>
      </c>
      <c r="E8" s="1"/>
      <c r="F8" s="338" t="s">
        <v>207</v>
      </c>
      <c r="G8" s="339" t="s">
        <v>208</v>
      </c>
      <c r="H8" s="339" t="s">
        <v>209</v>
      </c>
      <c r="I8" s="339" t="s">
        <v>210</v>
      </c>
      <c r="J8" s="339" t="s">
        <v>211</v>
      </c>
      <c r="K8" s="339" t="s">
        <v>212</v>
      </c>
      <c r="L8" s="339" t="s">
        <v>213</v>
      </c>
      <c r="M8" s="339" t="s">
        <v>214</v>
      </c>
      <c r="N8" s="339" t="s">
        <v>215</v>
      </c>
      <c r="O8" s="339" t="s">
        <v>216</v>
      </c>
      <c r="P8" s="339" t="s">
        <v>217</v>
      </c>
      <c r="Q8" s="339" t="s">
        <v>218</v>
      </c>
      <c r="R8" s="339" t="s">
        <v>219</v>
      </c>
      <c r="S8" s="339" t="s">
        <v>220</v>
      </c>
      <c r="T8" s="339" t="s">
        <v>221</v>
      </c>
      <c r="U8" s="339" t="s">
        <v>222</v>
      </c>
      <c r="V8" s="339" t="s">
        <v>223</v>
      </c>
      <c r="W8" s="1"/>
      <c r="X8" s="2"/>
      <c r="Y8" s="28"/>
    </row>
    <row r="9" spans="1:25" x14ac:dyDescent="0.25">
      <c r="A9" s="28"/>
      <c r="B9" s="3"/>
      <c r="C9" s="1"/>
      <c r="D9" s="1"/>
      <c r="E9" s="1"/>
      <c r="F9" s="340"/>
      <c r="G9" s="340"/>
      <c r="H9" s="383">
        <v>0</v>
      </c>
      <c r="I9" s="340"/>
      <c r="J9" s="383">
        <v>0</v>
      </c>
      <c r="K9" s="340"/>
      <c r="L9" s="340"/>
      <c r="M9" s="383">
        <v>0</v>
      </c>
      <c r="N9" s="340"/>
      <c r="O9" s="383">
        <v>0</v>
      </c>
      <c r="P9" s="340"/>
      <c r="Q9" s="383">
        <v>0</v>
      </c>
      <c r="R9" s="340"/>
      <c r="S9" s="383">
        <v>0</v>
      </c>
      <c r="T9" s="340"/>
      <c r="U9" s="383">
        <v>0</v>
      </c>
      <c r="V9" s="383"/>
      <c r="W9" s="1"/>
      <c r="X9" s="2"/>
      <c r="Y9" s="28"/>
    </row>
    <row r="10" spans="1:25" x14ac:dyDescent="0.25">
      <c r="A10" s="28"/>
      <c r="B10" s="3"/>
      <c r="C10" s="1"/>
      <c r="D10" s="1"/>
      <c r="E10" s="1"/>
      <c r="F10" s="1"/>
      <c r="G10" s="1"/>
      <c r="H10" s="8"/>
      <c r="I10" s="1"/>
      <c r="J10" s="8"/>
      <c r="K10" s="1"/>
      <c r="L10" s="1"/>
      <c r="M10" s="8"/>
      <c r="N10" s="1"/>
      <c r="O10" s="8"/>
      <c r="P10" s="1"/>
      <c r="Q10" s="8"/>
      <c r="R10" s="1"/>
      <c r="S10" s="8"/>
      <c r="T10" s="1"/>
      <c r="U10" s="8"/>
      <c r="V10" s="8"/>
      <c r="W10" s="1"/>
      <c r="X10" s="2"/>
      <c r="Y10" s="28"/>
    </row>
    <row r="11" spans="1:25" x14ac:dyDescent="0.25">
      <c r="A11" s="28"/>
      <c r="B11" s="3"/>
      <c r="C11" s="1"/>
      <c r="D11" s="1" t="s">
        <v>235</v>
      </c>
      <c r="E11" s="1"/>
      <c r="F11" s="338" t="s">
        <v>207</v>
      </c>
      <c r="G11" s="339" t="s">
        <v>208</v>
      </c>
      <c r="H11" s="339" t="s">
        <v>209</v>
      </c>
      <c r="I11" s="339" t="s">
        <v>210</v>
      </c>
      <c r="J11" s="339" t="s">
        <v>211</v>
      </c>
      <c r="K11" s="339" t="s">
        <v>212</v>
      </c>
      <c r="L11" s="339" t="s">
        <v>213</v>
      </c>
      <c r="M11" s="339" t="s">
        <v>214</v>
      </c>
      <c r="N11" s="339" t="s">
        <v>215</v>
      </c>
      <c r="O11" s="339" t="s">
        <v>216</v>
      </c>
      <c r="P11" s="339" t="s">
        <v>217</v>
      </c>
      <c r="Q11" s="339" t="s">
        <v>218</v>
      </c>
      <c r="R11" s="339" t="s">
        <v>219</v>
      </c>
      <c r="S11" s="339" t="s">
        <v>220</v>
      </c>
      <c r="T11" s="339" t="s">
        <v>221</v>
      </c>
      <c r="U11" s="339" t="s">
        <v>222</v>
      </c>
      <c r="V11" s="339" t="s">
        <v>223</v>
      </c>
      <c r="W11" s="1"/>
      <c r="X11" s="2"/>
      <c r="Y11" s="28"/>
    </row>
    <row r="12" spans="1:25" x14ac:dyDescent="0.25">
      <c r="A12" s="28"/>
      <c r="B12" s="3"/>
      <c r="C12" s="1"/>
      <c r="D12" s="1"/>
      <c r="E12" s="1"/>
      <c r="F12" s="340"/>
      <c r="G12" s="340"/>
      <c r="H12" s="383">
        <v>0</v>
      </c>
      <c r="I12" s="340"/>
      <c r="J12" s="383">
        <v>0</v>
      </c>
      <c r="K12" s="340"/>
      <c r="L12" s="340"/>
      <c r="M12" s="383">
        <v>0</v>
      </c>
      <c r="N12" s="340"/>
      <c r="O12" s="383">
        <v>0</v>
      </c>
      <c r="P12" s="340"/>
      <c r="Q12" s="383">
        <v>0</v>
      </c>
      <c r="R12" s="340"/>
      <c r="S12" s="383">
        <v>0</v>
      </c>
      <c r="T12" s="340"/>
      <c r="U12" s="383">
        <v>0</v>
      </c>
      <c r="V12" s="383"/>
      <c r="W12" s="1"/>
      <c r="X12" s="2"/>
      <c r="Y12" s="28"/>
    </row>
    <row r="13" spans="1:25" x14ac:dyDescent="0.25">
      <c r="A13" s="28"/>
      <c r="B13" s="3"/>
      <c r="C13" s="1"/>
      <c r="D13" s="1"/>
      <c r="E13" s="1"/>
      <c r="F13" s="1"/>
      <c r="G13" s="1"/>
      <c r="H13" s="8"/>
      <c r="I13" s="1"/>
      <c r="J13" s="8"/>
      <c r="K13" s="1"/>
      <c r="L13" s="1"/>
      <c r="M13" s="8"/>
      <c r="N13" s="1"/>
      <c r="O13" s="8"/>
      <c r="P13" s="1"/>
      <c r="Q13" s="8"/>
      <c r="R13" s="1"/>
      <c r="S13" s="8"/>
      <c r="T13" s="1"/>
      <c r="U13" s="8"/>
      <c r="V13" s="8"/>
      <c r="W13" s="1"/>
      <c r="X13" s="2"/>
      <c r="Y13" s="28"/>
    </row>
    <row r="14" spans="1:25" x14ac:dyDescent="0.25">
      <c r="A14" s="28"/>
      <c r="B14" s="3"/>
      <c r="C14" s="1"/>
      <c r="D14" s="1" t="s">
        <v>236</v>
      </c>
      <c r="E14" s="1"/>
      <c r="F14" s="338" t="s">
        <v>207</v>
      </c>
      <c r="G14" s="339" t="s">
        <v>208</v>
      </c>
      <c r="H14" s="339" t="s">
        <v>209</v>
      </c>
      <c r="I14" s="339" t="s">
        <v>210</v>
      </c>
      <c r="J14" s="339" t="s">
        <v>211</v>
      </c>
      <c r="K14" s="339" t="s">
        <v>212</v>
      </c>
      <c r="L14" s="339" t="s">
        <v>213</v>
      </c>
      <c r="M14" s="339" t="s">
        <v>214</v>
      </c>
      <c r="N14" s="339" t="s">
        <v>215</v>
      </c>
      <c r="O14" s="339" t="s">
        <v>216</v>
      </c>
      <c r="P14" s="339" t="s">
        <v>217</v>
      </c>
      <c r="Q14" s="339" t="s">
        <v>218</v>
      </c>
      <c r="R14" s="339" t="s">
        <v>219</v>
      </c>
      <c r="S14" s="339" t="s">
        <v>220</v>
      </c>
      <c r="T14" s="339" t="s">
        <v>221</v>
      </c>
      <c r="U14" s="339" t="s">
        <v>222</v>
      </c>
      <c r="V14" s="339" t="s">
        <v>223</v>
      </c>
      <c r="W14" s="1"/>
      <c r="X14" s="2"/>
      <c r="Y14" s="28"/>
    </row>
    <row r="15" spans="1:25" x14ac:dyDescent="0.25">
      <c r="A15" s="28"/>
      <c r="B15" s="3"/>
      <c r="C15" s="1"/>
      <c r="D15" s="1"/>
      <c r="E15" s="1"/>
      <c r="F15" s="340"/>
      <c r="G15" s="340"/>
      <c r="H15" s="383">
        <v>0</v>
      </c>
      <c r="I15" s="340"/>
      <c r="J15" s="383">
        <v>0</v>
      </c>
      <c r="K15" s="340"/>
      <c r="L15" s="340"/>
      <c r="M15" s="383">
        <v>0</v>
      </c>
      <c r="N15" s="340"/>
      <c r="O15" s="383">
        <v>0</v>
      </c>
      <c r="P15" s="340"/>
      <c r="Q15" s="383">
        <v>0</v>
      </c>
      <c r="R15" s="340"/>
      <c r="S15" s="383">
        <v>0</v>
      </c>
      <c r="T15" s="340"/>
      <c r="U15" s="383">
        <v>0</v>
      </c>
      <c r="V15" s="383"/>
      <c r="W15" s="1"/>
      <c r="X15" s="2"/>
      <c r="Y15" s="28"/>
    </row>
    <row r="16" spans="1:25" x14ac:dyDescent="0.25">
      <c r="A16" s="28"/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79"/>
      <c r="N16" s="79"/>
      <c r="O16" s="79"/>
      <c r="P16" s="79"/>
      <c r="Q16" s="79"/>
      <c r="R16" s="79"/>
      <c r="S16" s="1"/>
      <c r="T16" s="1"/>
      <c r="U16" s="1"/>
      <c r="V16" s="1"/>
      <c r="W16" s="1"/>
      <c r="X16" s="2"/>
      <c r="Y16" s="28"/>
    </row>
    <row r="17" spans="1:25" x14ac:dyDescent="0.25">
      <c r="A17" s="28"/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79"/>
      <c r="N17" s="79"/>
      <c r="O17" s="79"/>
      <c r="P17" s="79"/>
      <c r="Q17" s="79"/>
      <c r="R17" s="79"/>
      <c r="S17" s="1"/>
      <c r="T17" s="1"/>
      <c r="U17" s="1"/>
      <c r="V17" s="1"/>
      <c r="W17" s="1"/>
      <c r="X17" s="2"/>
      <c r="Y17" s="28"/>
    </row>
    <row r="18" spans="1:25" x14ac:dyDescent="0.25">
      <c r="A18" s="28"/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79"/>
      <c r="N18" s="79"/>
      <c r="O18" s="79"/>
      <c r="P18" s="79"/>
      <c r="Q18" s="79"/>
      <c r="R18" s="79"/>
      <c r="S18" s="1"/>
      <c r="T18" s="1"/>
      <c r="U18" s="1"/>
      <c r="V18" s="1"/>
      <c r="W18" s="1"/>
      <c r="X18" s="2"/>
      <c r="Y18" s="28"/>
    </row>
    <row r="19" spans="1:25" x14ac:dyDescent="0.25">
      <c r="A19" s="28"/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79"/>
      <c r="N19" s="79"/>
      <c r="O19" s="79"/>
      <c r="P19" s="79"/>
      <c r="Q19" s="79"/>
      <c r="R19" s="79"/>
      <c r="S19" s="1"/>
      <c r="T19" s="1"/>
      <c r="U19" s="1"/>
      <c r="V19" s="1"/>
      <c r="W19" s="1"/>
      <c r="X19" s="2"/>
      <c r="Y19" s="28"/>
    </row>
    <row r="20" spans="1:25" x14ac:dyDescent="0.25">
      <c r="A20" s="28"/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  <c r="Y20" s="28"/>
    </row>
    <row r="21" spans="1:25" x14ac:dyDescent="0.25">
      <c r="A21" s="28"/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/>
      <c r="Y21" s="28"/>
    </row>
    <row r="22" spans="1:25" x14ac:dyDescent="0.25">
      <c r="A22" s="28"/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2"/>
      <c r="Y22" s="28"/>
    </row>
    <row r="23" spans="1:25" x14ac:dyDescent="0.25">
      <c r="A23" s="28"/>
      <c r="B23" s="3"/>
      <c r="C23" s="1"/>
      <c r="D23" s="1"/>
      <c r="E23" s="342" t="s">
        <v>237</v>
      </c>
      <c r="F23" s="342"/>
      <c r="G23" s="342"/>
      <c r="H23" s="342"/>
      <c r="I23" s="342"/>
      <c r="J23" s="342"/>
      <c r="K23" s="342"/>
      <c r="L23" s="342"/>
      <c r="M23" s="342"/>
      <c r="N23" s="342"/>
      <c r="O23" s="342"/>
      <c r="P23" s="342"/>
      <c r="Q23" s="342"/>
      <c r="R23" s="1"/>
      <c r="S23" s="1"/>
      <c r="T23" s="1"/>
      <c r="U23" s="1"/>
      <c r="V23" s="1"/>
      <c r="W23" s="1"/>
      <c r="X23" s="2"/>
      <c r="Y23" s="28"/>
    </row>
    <row r="24" spans="1:25" x14ac:dyDescent="0.25">
      <c r="A24" s="28"/>
      <c r="B24" s="3"/>
      <c r="C24" s="1"/>
      <c r="D24" s="1"/>
      <c r="E24" s="342" t="s">
        <v>238</v>
      </c>
      <c r="F24" s="342"/>
      <c r="G24" s="342"/>
      <c r="H24" s="342"/>
      <c r="I24" s="342"/>
      <c r="J24" s="342"/>
      <c r="K24" s="342"/>
      <c r="L24" s="342"/>
      <c r="M24" s="342"/>
      <c r="N24" s="342"/>
      <c r="O24" s="342"/>
      <c r="P24" s="342"/>
      <c r="Q24" s="342"/>
      <c r="R24" s="1"/>
      <c r="S24" s="1"/>
      <c r="T24" s="1"/>
      <c r="U24" s="1"/>
      <c r="V24" s="1"/>
      <c r="W24" s="1"/>
      <c r="X24" s="2"/>
      <c r="Y24" s="28"/>
    </row>
    <row r="25" spans="1:25" x14ac:dyDescent="0.25">
      <c r="A25" s="28"/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2"/>
      <c r="Y25" s="28"/>
    </row>
    <row r="26" spans="1:25" x14ac:dyDescent="0.25">
      <c r="A26" s="28"/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2"/>
      <c r="Y26" s="28"/>
    </row>
    <row r="27" spans="1:25" x14ac:dyDescent="0.25">
      <c r="A27" s="28"/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2"/>
      <c r="Y27" s="28"/>
    </row>
    <row r="28" spans="1:25" x14ac:dyDescent="0.25">
      <c r="A28" s="28"/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2"/>
      <c r="Y28" s="28"/>
    </row>
    <row r="29" spans="1:25" x14ac:dyDescent="0.25">
      <c r="A29" s="28"/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2"/>
      <c r="Y29" s="28"/>
    </row>
    <row r="30" spans="1:25" x14ac:dyDescent="0.25">
      <c r="A30" s="28"/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2"/>
      <c r="Y30" s="28"/>
    </row>
    <row r="31" spans="1:25" x14ac:dyDescent="0.25">
      <c r="A31" s="28"/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2"/>
      <c r="Y31" s="28"/>
    </row>
    <row r="32" spans="1:25" x14ac:dyDescent="0.25">
      <c r="A32" s="28"/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2"/>
      <c r="Y32" s="28"/>
    </row>
    <row r="33" spans="1:25" x14ac:dyDescent="0.25">
      <c r="A33" s="28"/>
      <c r="B33" s="3"/>
      <c r="C33" s="1"/>
      <c r="D33" s="1"/>
      <c r="E33" s="1"/>
      <c r="F33" s="342" t="s">
        <v>240</v>
      </c>
      <c r="G33" s="342"/>
      <c r="H33" s="342"/>
      <c r="I33" s="342"/>
      <c r="J33" s="342"/>
      <c r="K33" s="342"/>
      <c r="L33" s="342"/>
      <c r="M33" s="342"/>
      <c r="N33" s="342"/>
      <c r="O33" s="342"/>
      <c r="P33" s="342"/>
      <c r="Q33" s="342"/>
      <c r="R33" s="342"/>
      <c r="S33" s="342"/>
      <c r="T33" s="342"/>
      <c r="U33" s="342"/>
      <c r="V33" s="342"/>
      <c r="W33" s="342"/>
      <c r="X33" s="343"/>
      <c r="Y33" s="28"/>
    </row>
    <row r="34" spans="1:25" x14ac:dyDescent="0.25">
      <c r="A34" s="28"/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2"/>
      <c r="Y34" s="28"/>
    </row>
    <row r="35" spans="1:25" x14ac:dyDescent="0.25">
      <c r="A35" s="28"/>
      <c r="B35" s="3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2"/>
      <c r="Y35" s="28"/>
    </row>
    <row r="36" spans="1:25" x14ac:dyDescent="0.25">
      <c r="A36" s="28"/>
      <c r="B36" s="3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2"/>
      <c r="Y36" s="28"/>
    </row>
    <row r="37" spans="1:25" x14ac:dyDescent="0.25">
      <c r="A37" s="28"/>
      <c r="B37" s="3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2"/>
      <c r="Y37" s="28"/>
    </row>
    <row r="38" spans="1:25" x14ac:dyDescent="0.25">
      <c r="A38" s="28"/>
      <c r="B38" s="3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2"/>
      <c r="Y38" s="28"/>
    </row>
    <row r="39" spans="1:25" x14ac:dyDescent="0.25">
      <c r="A39" s="28"/>
      <c r="B39" s="3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2"/>
      <c r="Y39" s="28"/>
    </row>
    <row r="40" spans="1:25" ht="15.75" thickBot="1" x14ac:dyDescent="0.3">
      <c r="A40" s="28"/>
      <c r="B40" s="4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6"/>
      <c r="Y40" s="28"/>
    </row>
    <row r="41" spans="1:25" x14ac:dyDescent="0.25">
      <c r="Y41" s="28"/>
    </row>
    <row r="42" spans="1:25" x14ac:dyDescent="0.25">
      <c r="Y42" s="28"/>
    </row>
    <row r="43" spans="1:25" x14ac:dyDescent="0.25">
      <c r="Y43" s="28"/>
    </row>
    <row r="44" spans="1:25" x14ac:dyDescent="0.25">
      <c r="Y44" s="28"/>
    </row>
    <row r="45" spans="1:25" x14ac:dyDescent="0.25">
      <c r="Y45" s="28"/>
    </row>
  </sheetData>
  <mergeCells count="1">
    <mergeCell ref="B1:X2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102"/>
  <sheetViews>
    <sheetView workbookViewId="0">
      <selection activeCell="O11" sqref="O11"/>
    </sheetView>
  </sheetViews>
  <sheetFormatPr baseColWidth="10" defaultColWidth="14.7109375" defaultRowHeight="15" x14ac:dyDescent="0.25"/>
  <cols>
    <col min="1" max="1" width="1.7109375" customWidth="1"/>
    <col min="2" max="4" width="11.7109375" customWidth="1"/>
    <col min="5" max="5" width="3.7109375" customWidth="1"/>
    <col min="6" max="7" width="11.7109375" customWidth="1"/>
    <col min="8" max="8" width="10.7109375" customWidth="1"/>
    <col min="9" max="9" width="11.7109375" customWidth="1"/>
    <col min="10" max="10" width="3.7109375" customWidth="1"/>
    <col min="14" max="14" width="3.7109375" customWidth="1"/>
    <col min="18" max="18" width="14.85546875" customWidth="1"/>
    <col min="19" max="19" width="3.7109375" customWidth="1"/>
  </cols>
  <sheetData>
    <row r="1" spans="1:24" ht="15.75" customHeight="1" x14ac:dyDescent="0.25">
      <c r="A1" s="28"/>
      <c r="B1" s="501" t="s">
        <v>111</v>
      </c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3"/>
      <c r="X1" s="28"/>
    </row>
    <row r="2" spans="1:24" ht="15.75" customHeight="1" thickBot="1" x14ac:dyDescent="0.3">
      <c r="A2" s="28"/>
      <c r="B2" s="504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6"/>
      <c r="X2" s="28"/>
    </row>
    <row r="3" spans="1:24" ht="15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</row>
    <row r="4" spans="1:24" ht="16.5" thickBot="1" x14ac:dyDescent="0.3">
      <c r="A4" s="28"/>
      <c r="B4" s="507" t="s">
        <v>112</v>
      </c>
      <c r="C4" s="507"/>
      <c r="D4" s="507"/>
      <c r="E4" s="507"/>
      <c r="F4" s="507"/>
      <c r="G4" s="507"/>
      <c r="H4" s="507"/>
      <c r="I4" s="507"/>
      <c r="J4" s="507"/>
      <c r="K4" s="507"/>
      <c r="L4" s="507"/>
      <c r="M4" s="507"/>
      <c r="N4" s="507"/>
      <c r="O4" s="507"/>
      <c r="P4" s="507"/>
      <c r="Q4" s="507"/>
      <c r="R4" s="507"/>
      <c r="S4" s="507"/>
      <c r="T4" s="507"/>
      <c r="U4" s="507"/>
      <c r="V4" s="507"/>
      <c r="W4" s="507"/>
      <c r="X4" s="28"/>
    </row>
    <row r="5" spans="1:24" ht="15.75" thickBot="1" x14ac:dyDescent="0.3">
      <c r="A5" s="28"/>
      <c r="B5" s="508" t="s">
        <v>113</v>
      </c>
      <c r="C5" s="392"/>
      <c r="D5" s="413"/>
      <c r="F5" s="508" t="s">
        <v>137</v>
      </c>
      <c r="G5" s="392"/>
      <c r="H5" s="392"/>
      <c r="I5" s="413"/>
      <c r="K5" s="508" t="s">
        <v>114</v>
      </c>
      <c r="L5" s="392"/>
      <c r="M5" s="413"/>
      <c r="O5" s="29" t="s">
        <v>115</v>
      </c>
      <c r="P5" s="509" t="s">
        <v>116</v>
      </c>
      <c r="Q5" s="509"/>
      <c r="R5" s="30">
        <v>20</v>
      </c>
      <c r="T5" s="29" t="s">
        <v>117</v>
      </c>
      <c r="U5" s="509" t="s">
        <v>116</v>
      </c>
      <c r="V5" s="509"/>
      <c r="W5" s="30">
        <v>40</v>
      </c>
      <c r="X5" s="28"/>
    </row>
    <row r="6" spans="1:24" ht="15.75" thickBot="1" x14ac:dyDescent="0.3">
      <c r="A6" s="28"/>
      <c r="B6" s="31" t="s">
        <v>118</v>
      </c>
      <c r="C6" s="32" t="s">
        <v>119</v>
      </c>
      <c r="D6" s="32" t="s">
        <v>120</v>
      </c>
      <c r="E6" s="32"/>
      <c r="F6" s="33" t="s">
        <v>121</v>
      </c>
      <c r="G6" s="32" t="s">
        <v>122</v>
      </c>
      <c r="H6" s="32" t="s">
        <v>123</v>
      </c>
      <c r="I6" s="32" t="s">
        <v>124</v>
      </c>
      <c r="J6" s="32"/>
      <c r="K6" s="32" t="s">
        <v>125</v>
      </c>
      <c r="L6" s="32" t="s">
        <v>126</v>
      </c>
      <c r="M6" s="32" t="s">
        <v>127</v>
      </c>
      <c r="N6" s="32"/>
      <c r="O6" s="32" t="s">
        <v>128</v>
      </c>
      <c r="P6" s="32" t="s">
        <v>129</v>
      </c>
      <c r="Q6" s="32" t="s">
        <v>126</v>
      </c>
      <c r="R6" s="32" t="s">
        <v>127</v>
      </c>
      <c r="S6" s="32"/>
      <c r="T6" s="32" t="s">
        <v>128</v>
      </c>
      <c r="U6" s="32" t="s">
        <v>129</v>
      </c>
      <c r="V6" s="32" t="s">
        <v>126</v>
      </c>
      <c r="W6" s="34" t="s">
        <v>127</v>
      </c>
      <c r="X6" s="28"/>
    </row>
    <row r="7" spans="1:24" x14ac:dyDescent="0.25">
      <c r="A7" s="28"/>
      <c r="B7" s="35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16"/>
      <c r="P7" s="37"/>
      <c r="Q7" s="37"/>
      <c r="R7" s="38"/>
      <c r="S7" s="37"/>
      <c r="T7" s="38"/>
      <c r="U7" s="38"/>
      <c r="V7" s="38"/>
      <c r="W7" s="39"/>
      <c r="X7" s="28"/>
    </row>
    <row r="8" spans="1:24" x14ac:dyDescent="0.25">
      <c r="A8" s="28"/>
      <c r="B8" s="40">
        <v>40</v>
      </c>
      <c r="C8" s="41">
        <v>50</v>
      </c>
      <c r="D8" s="41">
        <v>50</v>
      </c>
      <c r="E8" s="41"/>
      <c r="F8" s="42">
        <v>9</v>
      </c>
      <c r="G8" s="42">
        <f>(((B8/2)/100)*((C8-15)/100))*35*2+3</f>
        <v>7.8999999999999995</v>
      </c>
      <c r="H8" s="42">
        <v>5</v>
      </c>
      <c r="I8" s="43">
        <v>10</v>
      </c>
      <c r="J8" s="43"/>
      <c r="K8" s="44">
        <f>F8+G8+I8+H8</f>
        <v>31.9</v>
      </c>
      <c r="L8" s="45">
        <v>90</v>
      </c>
      <c r="M8" s="44">
        <f>L8-K8</f>
        <v>58.1</v>
      </c>
      <c r="N8" s="43"/>
      <c r="O8" s="46">
        <f>L8*2</f>
        <v>180</v>
      </c>
      <c r="P8" s="46">
        <f>O8-Q8</f>
        <v>20</v>
      </c>
      <c r="Q8" s="47">
        <f>L8*2-$R$5</f>
        <v>160</v>
      </c>
      <c r="R8" s="42">
        <f>Q8-(2*K8)</f>
        <v>96.2</v>
      </c>
      <c r="S8" s="42"/>
      <c r="T8" s="42">
        <f t="shared" ref="T8:T17" si="0">L8*3</f>
        <v>270</v>
      </c>
      <c r="U8" s="42">
        <f t="shared" ref="U8:U17" si="1">T8-V8</f>
        <v>40</v>
      </c>
      <c r="V8" s="47">
        <f>L8*3-$W$5</f>
        <v>230</v>
      </c>
      <c r="W8" s="48">
        <f>V8-(3*K8)</f>
        <v>134.30000000000001</v>
      </c>
      <c r="X8" s="28"/>
    </row>
    <row r="9" spans="1:24" x14ac:dyDescent="0.25">
      <c r="A9" s="28"/>
      <c r="B9" s="40">
        <v>60</v>
      </c>
      <c r="C9" s="41">
        <v>50</v>
      </c>
      <c r="D9" s="41">
        <v>50</v>
      </c>
      <c r="E9" s="41"/>
      <c r="F9" s="42">
        <v>18</v>
      </c>
      <c r="G9" s="42">
        <f t="shared" ref="G9:G24" si="2">(((B9/2)/100)*((C9-15)/100))*35*2+3</f>
        <v>10.35</v>
      </c>
      <c r="H9" s="42">
        <v>5</v>
      </c>
      <c r="I9" s="43">
        <v>10</v>
      </c>
      <c r="J9" s="43"/>
      <c r="K9" s="44">
        <f t="shared" ref="K9:K17" si="3">F9+G9+I9+H9</f>
        <v>43.35</v>
      </c>
      <c r="L9" s="47">
        <v>100</v>
      </c>
      <c r="M9" s="44">
        <f>L9-K9</f>
        <v>56.65</v>
      </c>
      <c r="N9" s="43"/>
      <c r="O9" s="46">
        <f>L9*2</f>
        <v>200</v>
      </c>
      <c r="P9" s="46">
        <f>O9-Q9</f>
        <v>20</v>
      </c>
      <c r="Q9" s="47">
        <f>L9*2-$R$5</f>
        <v>180</v>
      </c>
      <c r="R9" s="42">
        <f>Q9-(2*K9)</f>
        <v>93.3</v>
      </c>
      <c r="S9" s="42"/>
      <c r="T9" s="42">
        <f t="shared" si="0"/>
        <v>300</v>
      </c>
      <c r="U9" s="42">
        <f t="shared" si="1"/>
        <v>40</v>
      </c>
      <c r="V9" s="45">
        <f>L9*3-$W$5</f>
        <v>260</v>
      </c>
      <c r="W9" s="48">
        <f>V9-(3*K9)</f>
        <v>129.94999999999999</v>
      </c>
      <c r="X9" s="28"/>
    </row>
    <row r="10" spans="1:24" x14ac:dyDescent="0.25">
      <c r="A10" s="28"/>
      <c r="B10" s="40">
        <v>80</v>
      </c>
      <c r="C10" s="41">
        <v>50</v>
      </c>
      <c r="D10" s="41">
        <v>50</v>
      </c>
      <c r="E10" s="41"/>
      <c r="F10" s="42">
        <v>18</v>
      </c>
      <c r="G10" s="42">
        <f t="shared" si="2"/>
        <v>12.799999999999999</v>
      </c>
      <c r="H10" s="42">
        <v>5</v>
      </c>
      <c r="I10" s="43">
        <v>10</v>
      </c>
      <c r="J10" s="43"/>
      <c r="K10" s="44">
        <f t="shared" si="3"/>
        <v>45.8</v>
      </c>
      <c r="L10" s="47">
        <v>110</v>
      </c>
      <c r="M10" s="44">
        <f>L10-K10</f>
        <v>64.2</v>
      </c>
      <c r="N10" s="43"/>
      <c r="O10" s="46">
        <f>L10*2</f>
        <v>220</v>
      </c>
      <c r="P10" s="46">
        <f>O10-Q10</f>
        <v>20</v>
      </c>
      <c r="Q10" s="45">
        <f>L10*2-$R$5</f>
        <v>200</v>
      </c>
      <c r="R10" s="42">
        <f>Q10-(2*K10)</f>
        <v>108.4</v>
      </c>
      <c r="S10" s="42"/>
      <c r="T10" s="42">
        <f t="shared" si="0"/>
        <v>330</v>
      </c>
      <c r="U10" s="42">
        <f t="shared" si="1"/>
        <v>40</v>
      </c>
      <c r="V10" s="47">
        <f>L10*3-$W$5</f>
        <v>290</v>
      </c>
      <c r="W10" s="48">
        <f>V10-(3*K10)</f>
        <v>152.60000000000002</v>
      </c>
      <c r="X10" s="28"/>
    </row>
    <row r="11" spans="1:24" x14ac:dyDescent="0.25">
      <c r="A11" s="28"/>
      <c r="B11" s="40">
        <v>100</v>
      </c>
      <c r="C11" s="41">
        <v>50</v>
      </c>
      <c r="D11" s="41">
        <v>50</v>
      </c>
      <c r="E11" s="41"/>
      <c r="F11" s="42">
        <v>18</v>
      </c>
      <c r="G11" s="42">
        <f t="shared" si="2"/>
        <v>15.25</v>
      </c>
      <c r="H11" s="42">
        <v>5</v>
      </c>
      <c r="I11" s="43">
        <v>10</v>
      </c>
      <c r="J11" s="43"/>
      <c r="K11" s="44">
        <f t="shared" si="3"/>
        <v>48.25</v>
      </c>
      <c r="L11" s="47">
        <v>120</v>
      </c>
      <c r="M11" s="44">
        <f>L11-K11</f>
        <v>71.75</v>
      </c>
      <c r="N11" s="43"/>
      <c r="O11" s="46">
        <f>L11*2</f>
        <v>240</v>
      </c>
      <c r="P11" s="46">
        <f>O11-Q11</f>
        <v>20</v>
      </c>
      <c r="Q11" s="47">
        <f>L11*2-$R$5</f>
        <v>220</v>
      </c>
      <c r="R11" s="42">
        <f>Q11-(2*K11)</f>
        <v>123.5</v>
      </c>
      <c r="S11" s="42"/>
      <c r="T11" s="42">
        <f t="shared" si="0"/>
        <v>360</v>
      </c>
      <c r="U11" s="42">
        <f t="shared" si="1"/>
        <v>40</v>
      </c>
      <c r="V11" s="47">
        <f>L11*3-$W$5</f>
        <v>320</v>
      </c>
      <c r="W11" s="48">
        <f>V11-(3*K11)</f>
        <v>175.25</v>
      </c>
      <c r="X11" s="28"/>
    </row>
    <row r="12" spans="1:24" x14ac:dyDescent="0.25">
      <c r="A12" s="28"/>
      <c r="B12" s="40">
        <v>120</v>
      </c>
      <c r="C12" s="41">
        <v>50</v>
      </c>
      <c r="D12" s="41">
        <v>50</v>
      </c>
      <c r="E12" s="41"/>
      <c r="F12" s="42">
        <v>27</v>
      </c>
      <c r="G12" s="42">
        <f t="shared" si="2"/>
        <v>17.7</v>
      </c>
      <c r="H12" s="42">
        <v>5</v>
      </c>
      <c r="I12" s="43">
        <v>10</v>
      </c>
      <c r="J12" s="43"/>
      <c r="K12" s="44">
        <f t="shared" si="3"/>
        <v>59.7</v>
      </c>
      <c r="L12" s="45">
        <v>130</v>
      </c>
      <c r="M12" s="44">
        <f t="shared" ref="M12:M17" si="4">L12-K12</f>
        <v>70.3</v>
      </c>
      <c r="N12" s="43"/>
      <c r="O12" s="46">
        <f t="shared" ref="O12:O17" si="5">L12*2</f>
        <v>260</v>
      </c>
      <c r="P12" s="46">
        <f>O12-Q12</f>
        <v>20</v>
      </c>
      <c r="Q12" s="47">
        <f>L12*2-$R$5</f>
        <v>240</v>
      </c>
      <c r="R12" s="42">
        <f t="shared" ref="R12:R17" si="6">Q12-(2*K12)</f>
        <v>120.6</v>
      </c>
      <c r="S12" s="42"/>
      <c r="T12" s="42">
        <f t="shared" si="0"/>
        <v>390</v>
      </c>
      <c r="U12" s="42">
        <f t="shared" si="1"/>
        <v>40</v>
      </c>
      <c r="V12" s="47">
        <f>L12*3-$W$5</f>
        <v>350</v>
      </c>
      <c r="W12" s="48">
        <f t="shared" ref="W12:W17" si="7">V12-(3*K12)</f>
        <v>170.89999999999998</v>
      </c>
      <c r="X12" s="28"/>
    </row>
    <row r="13" spans="1:24" x14ac:dyDescent="0.25">
      <c r="A13" s="28"/>
      <c r="B13" s="40">
        <v>140</v>
      </c>
      <c r="C13" s="41">
        <v>50</v>
      </c>
      <c r="D13" s="41">
        <v>50</v>
      </c>
      <c r="E13" s="41"/>
      <c r="F13" s="42">
        <v>27</v>
      </c>
      <c r="G13" s="42">
        <f t="shared" si="2"/>
        <v>20.149999999999999</v>
      </c>
      <c r="H13" s="42">
        <v>5</v>
      </c>
      <c r="I13" s="43">
        <v>10</v>
      </c>
      <c r="J13" s="43"/>
      <c r="K13" s="44">
        <f t="shared" si="3"/>
        <v>62.15</v>
      </c>
      <c r="L13" s="47">
        <v>140</v>
      </c>
      <c r="M13" s="44">
        <f t="shared" si="4"/>
        <v>77.849999999999994</v>
      </c>
      <c r="N13" s="43"/>
      <c r="O13" s="46">
        <f t="shared" si="5"/>
        <v>280</v>
      </c>
      <c r="P13" s="46">
        <f t="shared" ref="P13:P17" si="8">O13-Q13</f>
        <v>20</v>
      </c>
      <c r="Q13" s="47">
        <f t="shared" ref="Q13:Q17" si="9">L13*2-$R$5</f>
        <v>260</v>
      </c>
      <c r="R13" s="42">
        <f t="shared" si="6"/>
        <v>135.69999999999999</v>
      </c>
      <c r="S13" s="42"/>
      <c r="T13" s="42">
        <f t="shared" si="0"/>
        <v>420</v>
      </c>
      <c r="U13" s="42">
        <f t="shared" si="1"/>
        <v>40</v>
      </c>
      <c r="V13" s="47">
        <f t="shared" ref="V13:V17" si="10">L13*3-$W$5</f>
        <v>380</v>
      </c>
      <c r="W13" s="48">
        <f t="shared" si="7"/>
        <v>193.55</v>
      </c>
      <c r="X13" s="28"/>
    </row>
    <row r="14" spans="1:24" x14ac:dyDescent="0.25">
      <c r="A14" s="28"/>
      <c r="B14" s="40">
        <v>160</v>
      </c>
      <c r="C14" s="41">
        <v>50</v>
      </c>
      <c r="D14" s="41">
        <v>50</v>
      </c>
      <c r="E14" s="41"/>
      <c r="F14" s="42">
        <v>36</v>
      </c>
      <c r="G14" s="42">
        <f t="shared" si="2"/>
        <v>22.599999999999998</v>
      </c>
      <c r="H14" s="42">
        <v>5</v>
      </c>
      <c r="I14" s="43">
        <v>10</v>
      </c>
      <c r="J14" s="43"/>
      <c r="K14" s="44">
        <f t="shared" si="3"/>
        <v>73.599999999999994</v>
      </c>
      <c r="L14" s="47">
        <v>150</v>
      </c>
      <c r="M14" s="44">
        <f t="shared" si="4"/>
        <v>76.400000000000006</v>
      </c>
      <c r="N14" s="43"/>
      <c r="O14" s="46">
        <f t="shared" si="5"/>
        <v>300</v>
      </c>
      <c r="P14" s="46">
        <f t="shared" si="8"/>
        <v>20</v>
      </c>
      <c r="Q14" s="47">
        <f t="shared" si="9"/>
        <v>280</v>
      </c>
      <c r="R14" s="42">
        <f t="shared" si="6"/>
        <v>132.80000000000001</v>
      </c>
      <c r="S14" s="42"/>
      <c r="T14" s="42">
        <f t="shared" si="0"/>
        <v>450</v>
      </c>
      <c r="U14" s="42">
        <f t="shared" si="1"/>
        <v>40</v>
      </c>
      <c r="V14" s="45">
        <f t="shared" si="10"/>
        <v>410</v>
      </c>
      <c r="W14" s="48">
        <f t="shared" si="7"/>
        <v>189.20000000000002</v>
      </c>
      <c r="X14" s="28"/>
    </row>
    <row r="15" spans="1:24" x14ac:dyDescent="0.25">
      <c r="A15" s="28"/>
      <c r="B15" s="40">
        <v>180</v>
      </c>
      <c r="C15" s="41">
        <v>50</v>
      </c>
      <c r="D15" s="41">
        <v>50</v>
      </c>
      <c r="E15" s="41"/>
      <c r="F15" s="42">
        <v>45</v>
      </c>
      <c r="G15" s="42">
        <f t="shared" si="2"/>
        <v>25.05</v>
      </c>
      <c r="H15" s="42">
        <v>5</v>
      </c>
      <c r="I15" s="43">
        <v>10</v>
      </c>
      <c r="J15" s="43"/>
      <c r="K15" s="44">
        <f t="shared" si="3"/>
        <v>85.05</v>
      </c>
      <c r="L15" s="47">
        <v>160</v>
      </c>
      <c r="M15" s="44">
        <f t="shared" si="4"/>
        <v>74.95</v>
      </c>
      <c r="N15" s="43"/>
      <c r="O15" s="46">
        <f t="shared" si="5"/>
        <v>320</v>
      </c>
      <c r="P15" s="46">
        <f t="shared" si="8"/>
        <v>20</v>
      </c>
      <c r="Q15" s="45">
        <f t="shared" si="9"/>
        <v>300</v>
      </c>
      <c r="R15" s="42">
        <f t="shared" si="6"/>
        <v>129.9</v>
      </c>
      <c r="S15" s="42"/>
      <c r="T15" s="42">
        <f t="shared" si="0"/>
        <v>480</v>
      </c>
      <c r="U15" s="42">
        <f t="shared" si="1"/>
        <v>40</v>
      </c>
      <c r="V15" s="47">
        <f t="shared" si="10"/>
        <v>440</v>
      </c>
      <c r="W15" s="48">
        <f t="shared" si="7"/>
        <v>184.85000000000002</v>
      </c>
      <c r="X15" s="28"/>
    </row>
    <row r="16" spans="1:24" x14ac:dyDescent="0.25">
      <c r="A16" s="28"/>
      <c r="B16" s="40">
        <v>200</v>
      </c>
      <c r="C16" s="41">
        <v>50</v>
      </c>
      <c r="D16" s="41">
        <v>50</v>
      </c>
      <c r="E16" s="41"/>
      <c r="F16" s="42">
        <v>45</v>
      </c>
      <c r="G16" s="42">
        <f t="shared" si="2"/>
        <v>27.5</v>
      </c>
      <c r="H16" s="42">
        <v>5</v>
      </c>
      <c r="I16" s="43">
        <v>10</v>
      </c>
      <c r="J16" s="43"/>
      <c r="K16" s="44">
        <f t="shared" si="3"/>
        <v>87.5</v>
      </c>
      <c r="L16" s="45">
        <v>170</v>
      </c>
      <c r="M16" s="44">
        <f t="shared" si="4"/>
        <v>82.5</v>
      </c>
      <c r="N16" s="43"/>
      <c r="O16" s="46">
        <f t="shared" si="5"/>
        <v>340</v>
      </c>
      <c r="P16" s="46">
        <f t="shared" si="8"/>
        <v>20</v>
      </c>
      <c r="Q16" s="47">
        <f t="shared" si="9"/>
        <v>320</v>
      </c>
      <c r="R16" s="42">
        <f t="shared" si="6"/>
        <v>145</v>
      </c>
      <c r="S16" s="42"/>
      <c r="T16" s="42">
        <f t="shared" si="0"/>
        <v>510</v>
      </c>
      <c r="U16" s="42">
        <f t="shared" si="1"/>
        <v>40</v>
      </c>
      <c r="V16" s="47">
        <f t="shared" si="10"/>
        <v>470</v>
      </c>
      <c r="W16" s="48">
        <f t="shared" si="7"/>
        <v>207.5</v>
      </c>
      <c r="X16" s="28"/>
    </row>
    <row r="17" spans="1:24" ht="15.75" thickBot="1" x14ac:dyDescent="0.3">
      <c r="A17" s="28"/>
      <c r="B17" s="40">
        <v>220</v>
      </c>
      <c r="C17" s="41">
        <v>50</v>
      </c>
      <c r="D17" s="41">
        <v>50</v>
      </c>
      <c r="E17" s="41"/>
      <c r="F17" s="42">
        <v>45</v>
      </c>
      <c r="G17" s="42">
        <f t="shared" si="2"/>
        <v>29.95</v>
      </c>
      <c r="H17" s="42">
        <v>5</v>
      </c>
      <c r="I17" s="43">
        <v>10</v>
      </c>
      <c r="J17" s="43"/>
      <c r="K17" s="44">
        <f t="shared" si="3"/>
        <v>89.95</v>
      </c>
      <c r="L17" s="49">
        <v>180</v>
      </c>
      <c r="M17" s="44">
        <f t="shared" si="4"/>
        <v>90.05</v>
      </c>
      <c r="N17" s="43"/>
      <c r="O17" s="46">
        <f t="shared" si="5"/>
        <v>360</v>
      </c>
      <c r="P17" s="46">
        <f t="shared" si="8"/>
        <v>20</v>
      </c>
      <c r="Q17" s="49">
        <f t="shared" si="9"/>
        <v>340</v>
      </c>
      <c r="R17" s="42">
        <f t="shared" si="6"/>
        <v>160.1</v>
      </c>
      <c r="S17" s="42"/>
      <c r="T17" s="42">
        <f t="shared" si="0"/>
        <v>540</v>
      </c>
      <c r="U17" s="42">
        <f t="shared" si="1"/>
        <v>40</v>
      </c>
      <c r="V17" s="49">
        <f t="shared" si="10"/>
        <v>500</v>
      </c>
      <c r="W17" s="48">
        <f t="shared" si="7"/>
        <v>230.14999999999998</v>
      </c>
      <c r="X17" s="28"/>
    </row>
    <row r="18" spans="1:24" x14ac:dyDescent="0.25">
      <c r="A18" s="28"/>
      <c r="B18" s="50">
        <v>100</v>
      </c>
      <c r="C18" s="51">
        <v>75</v>
      </c>
      <c r="D18" s="51">
        <v>50</v>
      </c>
      <c r="E18" s="51"/>
      <c r="F18" s="52">
        <v>27</v>
      </c>
      <c r="G18" s="52">
        <f>(((B18/2)/100)*((C18-15)/100))*35*2+3</f>
        <v>24</v>
      </c>
      <c r="H18" s="52">
        <v>5</v>
      </c>
      <c r="I18" s="53">
        <v>10</v>
      </c>
      <c r="J18" s="53"/>
      <c r="K18" s="54">
        <v>60</v>
      </c>
      <c r="L18" s="55">
        <v>140</v>
      </c>
      <c r="M18" s="56">
        <f>L18-K18</f>
        <v>80</v>
      </c>
      <c r="N18" s="53"/>
      <c r="O18" s="57" t="s">
        <v>130</v>
      </c>
      <c r="P18" s="57" t="s">
        <v>130</v>
      </c>
      <c r="Q18" s="57" t="s">
        <v>130</v>
      </c>
      <c r="R18" s="57" t="s">
        <v>130</v>
      </c>
      <c r="S18" s="58"/>
      <c r="T18" s="57" t="s">
        <v>130</v>
      </c>
      <c r="U18" s="57" t="s">
        <v>130</v>
      </c>
      <c r="V18" s="57" t="s">
        <v>130</v>
      </c>
      <c r="W18" s="59" t="s">
        <v>130</v>
      </c>
      <c r="X18" s="28"/>
    </row>
    <row r="19" spans="1:24" x14ac:dyDescent="0.25">
      <c r="A19" s="28"/>
      <c r="B19" s="60">
        <v>120</v>
      </c>
      <c r="C19" s="61">
        <v>75</v>
      </c>
      <c r="D19" s="61">
        <v>50</v>
      </c>
      <c r="E19" s="61"/>
      <c r="F19" s="62">
        <v>27</v>
      </c>
      <c r="G19" s="62">
        <f t="shared" si="2"/>
        <v>28.2</v>
      </c>
      <c r="H19" s="62">
        <v>5</v>
      </c>
      <c r="I19" s="63">
        <v>10</v>
      </c>
      <c r="J19" s="63"/>
      <c r="K19" s="64">
        <f t="shared" ref="K19:K22" si="11">F19+G19+I19</f>
        <v>65.2</v>
      </c>
      <c r="L19" s="47">
        <v>150</v>
      </c>
      <c r="M19" s="64">
        <f t="shared" ref="M19:M22" si="12">L19-K19</f>
        <v>84.8</v>
      </c>
      <c r="N19" s="63"/>
      <c r="O19" s="65" t="s">
        <v>130</v>
      </c>
      <c r="P19" s="65" t="s">
        <v>130</v>
      </c>
      <c r="Q19" s="65" t="s">
        <v>130</v>
      </c>
      <c r="R19" s="65" t="s">
        <v>130</v>
      </c>
      <c r="S19" s="66"/>
      <c r="T19" s="65" t="s">
        <v>130</v>
      </c>
      <c r="U19" s="65" t="s">
        <v>130</v>
      </c>
      <c r="V19" s="65" t="s">
        <v>130</v>
      </c>
      <c r="W19" s="67" t="s">
        <v>130</v>
      </c>
      <c r="X19" s="28"/>
    </row>
    <row r="20" spans="1:24" x14ac:dyDescent="0.25">
      <c r="A20" s="28"/>
      <c r="B20" s="60">
        <v>140</v>
      </c>
      <c r="C20" s="61">
        <v>75</v>
      </c>
      <c r="D20" s="61">
        <v>50</v>
      </c>
      <c r="E20" s="61"/>
      <c r="F20" s="62">
        <v>36</v>
      </c>
      <c r="G20" s="62">
        <f t="shared" si="2"/>
        <v>32.4</v>
      </c>
      <c r="H20" s="62">
        <v>5</v>
      </c>
      <c r="I20" s="62">
        <v>10</v>
      </c>
      <c r="J20" s="63"/>
      <c r="K20" s="64">
        <f t="shared" si="11"/>
        <v>78.400000000000006</v>
      </c>
      <c r="L20" s="47">
        <v>160</v>
      </c>
      <c r="M20" s="64">
        <f t="shared" si="12"/>
        <v>81.599999999999994</v>
      </c>
      <c r="N20" s="63"/>
      <c r="O20" s="65" t="s">
        <v>130</v>
      </c>
      <c r="P20" s="65" t="s">
        <v>130</v>
      </c>
      <c r="Q20" s="65" t="s">
        <v>130</v>
      </c>
      <c r="R20" s="65" t="s">
        <v>130</v>
      </c>
      <c r="S20" s="66"/>
      <c r="T20" s="65" t="s">
        <v>130</v>
      </c>
      <c r="U20" s="65" t="s">
        <v>130</v>
      </c>
      <c r="V20" s="65" t="s">
        <v>130</v>
      </c>
      <c r="W20" s="67" t="s">
        <v>130</v>
      </c>
      <c r="X20" s="28"/>
    </row>
    <row r="21" spans="1:24" x14ac:dyDescent="0.25">
      <c r="A21" s="28"/>
      <c r="B21" s="60">
        <v>160</v>
      </c>
      <c r="C21" s="61">
        <v>75</v>
      </c>
      <c r="D21" s="61">
        <v>50</v>
      </c>
      <c r="E21" s="61"/>
      <c r="F21" s="62">
        <v>36</v>
      </c>
      <c r="G21" s="62">
        <f t="shared" si="2"/>
        <v>36.6</v>
      </c>
      <c r="H21" s="62">
        <v>5</v>
      </c>
      <c r="I21" s="63">
        <v>10</v>
      </c>
      <c r="J21" s="63"/>
      <c r="K21" s="64">
        <f t="shared" si="11"/>
        <v>82.6</v>
      </c>
      <c r="L21" s="47">
        <v>170</v>
      </c>
      <c r="M21" s="64">
        <f t="shared" si="12"/>
        <v>87.4</v>
      </c>
      <c r="N21" s="63"/>
      <c r="O21" s="65" t="s">
        <v>130</v>
      </c>
      <c r="P21" s="65" t="s">
        <v>130</v>
      </c>
      <c r="Q21" s="65" t="s">
        <v>130</v>
      </c>
      <c r="R21" s="65" t="s">
        <v>130</v>
      </c>
      <c r="S21" s="66"/>
      <c r="T21" s="65" t="s">
        <v>130</v>
      </c>
      <c r="U21" s="65" t="s">
        <v>130</v>
      </c>
      <c r="V21" s="65" t="s">
        <v>130</v>
      </c>
      <c r="W21" s="67" t="s">
        <v>130</v>
      </c>
      <c r="X21" s="28"/>
    </row>
    <row r="22" spans="1:24" x14ac:dyDescent="0.25">
      <c r="A22" s="28"/>
      <c r="B22" s="60">
        <v>180</v>
      </c>
      <c r="C22" s="61">
        <v>75</v>
      </c>
      <c r="D22" s="61">
        <v>50</v>
      </c>
      <c r="E22" s="61"/>
      <c r="F22" s="62">
        <v>45</v>
      </c>
      <c r="G22" s="62">
        <f t="shared" si="2"/>
        <v>40.800000000000004</v>
      </c>
      <c r="H22" s="62">
        <v>5</v>
      </c>
      <c r="I22" s="62">
        <v>10</v>
      </c>
      <c r="J22" s="63"/>
      <c r="K22" s="64">
        <f t="shared" si="11"/>
        <v>95.800000000000011</v>
      </c>
      <c r="L22" s="47">
        <v>180</v>
      </c>
      <c r="M22" s="64">
        <f t="shared" si="12"/>
        <v>84.199999999999989</v>
      </c>
      <c r="N22" s="63"/>
      <c r="O22" s="65" t="s">
        <v>130</v>
      </c>
      <c r="P22" s="65" t="s">
        <v>130</v>
      </c>
      <c r="Q22" s="65" t="s">
        <v>130</v>
      </c>
      <c r="R22" s="65" t="s">
        <v>130</v>
      </c>
      <c r="S22" s="66"/>
      <c r="T22" s="65" t="s">
        <v>130</v>
      </c>
      <c r="U22" s="65" t="s">
        <v>130</v>
      </c>
      <c r="V22" s="65" t="s">
        <v>130</v>
      </c>
      <c r="W22" s="67" t="s">
        <v>130</v>
      </c>
      <c r="X22" s="28"/>
    </row>
    <row r="23" spans="1:24" x14ac:dyDescent="0.25">
      <c r="A23" s="28"/>
      <c r="B23" s="60">
        <v>200</v>
      </c>
      <c r="C23" s="61">
        <v>75</v>
      </c>
      <c r="D23" s="61">
        <v>50</v>
      </c>
      <c r="E23" s="61"/>
      <c r="F23" s="62">
        <v>54</v>
      </c>
      <c r="G23" s="62">
        <f t="shared" si="2"/>
        <v>45</v>
      </c>
      <c r="H23" s="62">
        <v>5</v>
      </c>
      <c r="I23" s="62">
        <v>10</v>
      </c>
      <c r="J23" s="63"/>
      <c r="K23" s="64">
        <f t="shared" ref="K23:K24" si="13">F23+G23+I23</f>
        <v>109</v>
      </c>
      <c r="L23" s="47">
        <v>190</v>
      </c>
      <c r="M23" s="64">
        <f t="shared" ref="M23:M24" si="14">L23-K23</f>
        <v>81</v>
      </c>
      <c r="N23" s="63"/>
      <c r="O23" s="65" t="s">
        <v>130</v>
      </c>
      <c r="P23" s="65" t="s">
        <v>130</v>
      </c>
      <c r="Q23" s="65" t="s">
        <v>130</v>
      </c>
      <c r="R23" s="65" t="s">
        <v>130</v>
      </c>
      <c r="S23" s="66"/>
      <c r="T23" s="65" t="s">
        <v>130</v>
      </c>
      <c r="U23" s="65" t="s">
        <v>130</v>
      </c>
      <c r="V23" s="65" t="s">
        <v>130</v>
      </c>
      <c r="W23" s="67" t="s">
        <v>130</v>
      </c>
      <c r="X23" s="28"/>
    </row>
    <row r="24" spans="1:24" ht="15.75" thickBot="1" x14ac:dyDescent="0.3">
      <c r="A24" s="28"/>
      <c r="B24" s="68">
        <v>220</v>
      </c>
      <c r="C24" s="69">
        <v>75</v>
      </c>
      <c r="D24" s="69">
        <v>50</v>
      </c>
      <c r="E24" s="69"/>
      <c r="F24" s="70">
        <v>54</v>
      </c>
      <c r="G24" s="70">
        <f t="shared" si="2"/>
        <v>49.2</v>
      </c>
      <c r="H24" s="70">
        <v>5</v>
      </c>
      <c r="I24" s="71">
        <v>10</v>
      </c>
      <c r="J24" s="71"/>
      <c r="K24" s="72">
        <f t="shared" si="13"/>
        <v>113.2</v>
      </c>
      <c r="L24" s="73">
        <v>200</v>
      </c>
      <c r="M24" s="72">
        <f t="shared" si="14"/>
        <v>86.8</v>
      </c>
      <c r="N24" s="71"/>
      <c r="O24" s="74" t="s">
        <v>130</v>
      </c>
      <c r="P24" s="74" t="s">
        <v>130</v>
      </c>
      <c r="Q24" s="74" t="s">
        <v>130</v>
      </c>
      <c r="R24" s="74" t="s">
        <v>130</v>
      </c>
      <c r="S24" s="75"/>
      <c r="T24" s="74" t="s">
        <v>130</v>
      </c>
      <c r="U24" s="74" t="s">
        <v>130</v>
      </c>
      <c r="V24" s="74" t="s">
        <v>130</v>
      </c>
      <c r="W24" s="76" t="s">
        <v>130</v>
      </c>
      <c r="X24" s="28"/>
    </row>
    <row r="25" spans="1:24" x14ac:dyDescent="0.25">
      <c r="A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</row>
    <row r="26" spans="1:24" ht="15.75" thickBot="1" x14ac:dyDescent="0.3">
      <c r="A26" s="28"/>
      <c r="B26" s="500" t="s">
        <v>136</v>
      </c>
      <c r="C26" s="500"/>
      <c r="D26" s="500"/>
      <c r="E26" s="500"/>
      <c r="F26" s="500"/>
      <c r="G26" s="500"/>
      <c r="H26" s="500"/>
      <c r="I26" s="500"/>
      <c r="J26" s="500"/>
      <c r="K26" s="500"/>
      <c r="L26" s="500"/>
      <c r="M26" s="500"/>
      <c r="N26" s="500"/>
      <c r="O26" s="500"/>
      <c r="P26" s="500"/>
      <c r="Q26" s="500"/>
      <c r="R26" s="500"/>
      <c r="S26" s="500"/>
      <c r="T26" s="500"/>
      <c r="U26" s="500"/>
      <c r="V26" s="500"/>
      <c r="W26" s="500"/>
      <c r="X26" s="28"/>
    </row>
    <row r="27" spans="1:24" ht="15.75" thickBot="1" x14ac:dyDescent="0.3">
      <c r="A27" s="28"/>
      <c r="B27" s="510" t="s">
        <v>113</v>
      </c>
      <c r="C27" s="511"/>
      <c r="D27" s="512"/>
      <c r="F27" s="513" t="s">
        <v>137</v>
      </c>
      <c r="G27" s="514"/>
      <c r="H27" s="514"/>
      <c r="I27" s="515"/>
      <c r="K27" s="513" t="s">
        <v>114</v>
      </c>
      <c r="L27" s="514"/>
      <c r="M27" s="515"/>
      <c r="O27" s="119" t="s">
        <v>115</v>
      </c>
      <c r="P27" s="511" t="s">
        <v>116</v>
      </c>
      <c r="Q27" s="511"/>
      <c r="R27" s="120">
        <v>40</v>
      </c>
      <c r="T27" s="119" t="s">
        <v>117</v>
      </c>
      <c r="U27" s="511" t="s">
        <v>116</v>
      </c>
      <c r="V27" s="511"/>
      <c r="W27" s="120">
        <v>60</v>
      </c>
      <c r="X27" s="28"/>
    </row>
    <row r="28" spans="1:24" ht="15.75" thickBot="1" x14ac:dyDescent="0.3">
      <c r="A28" s="28"/>
      <c r="B28" s="206" t="s">
        <v>118</v>
      </c>
      <c r="C28" s="207" t="s">
        <v>119</v>
      </c>
      <c r="D28" s="207" t="s">
        <v>120</v>
      </c>
      <c r="E28" s="207"/>
      <c r="F28" s="208" t="s">
        <v>131</v>
      </c>
      <c r="G28" s="207" t="s">
        <v>28</v>
      </c>
      <c r="H28" s="207" t="s">
        <v>90</v>
      </c>
      <c r="I28" s="207"/>
      <c r="J28" s="207"/>
      <c r="K28" s="207" t="s">
        <v>125</v>
      </c>
      <c r="L28" s="207" t="s">
        <v>126</v>
      </c>
      <c r="M28" s="207" t="s">
        <v>127</v>
      </c>
      <c r="N28" s="207"/>
      <c r="O28" s="207" t="s">
        <v>128</v>
      </c>
      <c r="P28" s="207" t="s">
        <v>129</v>
      </c>
      <c r="Q28" s="207" t="s">
        <v>126</v>
      </c>
      <c r="R28" s="207" t="s">
        <v>127</v>
      </c>
      <c r="S28" s="207"/>
      <c r="T28" s="207" t="s">
        <v>128</v>
      </c>
      <c r="U28" s="207" t="s">
        <v>129</v>
      </c>
      <c r="V28" s="207" t="s">
        <v>126</v>
      </c>
      <c r="W28" s="209" t="s">
        <v>127</v>
      </c>
      <c r="X28" s="28"/>
    </row>
    <row r="29" spans="1:24" x14ac:dyDescent="0.25">
      <c r="A29" s="28"/>
      <c r="B29" s="82">
        <v>40</v>
      </c>
      <c r="C29" s="83">
        <v>50</v>
      </c>
      <c r="D29" s="83">
        <v>50</v>
      </c>
      <c r="E29" s="83"/>
      <c r="F29" s="84">
        <f>K8</f>
        <v>31.9</v>
      </c>
      <c r="G29" s="84">
        <v>5</v>
      </c>
      <c r="H29" s="85">
        <v>40</v>
      </c>
      <c r="I29" s="85"/>
      <c r="J29" s="85"/>
      <c r="K29" s="86">
        <f>F29+G29+H29</f>
        <v>76.900000000000006</v>
      </c>
      <c r="L29" s="55">
        <v>170</v>
      </c>
      <c r="M29" s="86">
        <f>L29-K29</f>
        <v>93.1</v>
      </c>
      <c r="N29" s="85"/>
      <c r="O29" s="87">
        <f>L29*2</f>
        <v>340</v>
      </c>
      <c r="P29" s="84" t="e">
        <f>O29-Q29</f>
        <v>#VALUE!</v>
      </c>
      <c r="Q29" s="55" t="e">
        <f>L29*2-R23</f>
        <v>#VALUE!</v>
      </c>
      <c r="R29" s="84" t="e">
        <f>Q29-(2*K29)</f>
        <v>#VALUE!</v>
      </c>
      <c r="S29" s="84"/>
      <c r="T29" s="84">
        <f t="shared" ref="T29:T38" si="15">L29*3</f>
        <v>510</v>
      </c>
      <c r="U29" s="84" t="e">
        <f t="shared" ref="U29:U38" si="16">T29-V29</f>
        <v>#VALUE!</v>
      </c>
      <c r="V29" s="55" t="e">
        <f>L29*3-W23</f>
        <v>#VALUE!</v>
      </c>
      <c r="W29" s="88" t="e">
        <f>V29-(3*K29)</f>
        <v>#VALUE!</v>
      </c>
      <c r="X29" s="28"/>
    </row>
    <row r="30" spans="1:24" x14ac:dyDescent="0.25">
      <c r="A30" s="28"/>
      <c r="B30" s="89">
        <v>60</v>
      </c>
      <c r="C30" s="90">
        <v>50</v>
      </c>
      <c r="D30" s="90">
        <v>50</v>
      </c>
      <c r="E30" s="90"/>
      <c r="F30" s="91">
        <f>K9</f>
        <v>43.35</v>
      </c>
      <c r="G30" s="91">
        <v>5</v>
      </c>
      <c r="H30" s="92">
        <v>40</v>
      </c>
      <c r="I30" s="92"/>
      <c r="J30" s="92"/>
      <c r="K30" s="93">
        <f>F30+G30+H30</f>
        <v>88.35</v>
      </c>
      <c r="L30" s="47">
        <v>180</v>
      </c>
      <c r="M30" s="93">
        <f t="shared" ref="M30:M31" si="17">L30-K30</f>
        <v>91.65</v>
      </c>
      <c r="N30" s="92"/>
      <c r="O30" s="94">
        <f t="shared" ref="O30:O31" si="18">L30*2</f>
        <v>360</v>
      </c>
      <c r="P30" s="91">
        <f>O30-Q30</f>
        <v>40</v>
      </c>
      <c r="Q30" s="47">
        <f>L30*2-$R$27</f>
        <v>320</v>
      </c>
      <c r="R30" s="91">
        <f t="shared" ref="R30:R31" si="19">Q30-(2*K30)</f>
        <v>143.30000000000001</v>
      </c>
      <c r="S30" s="91"/>
      <c r="T30" s="91">
        <f t="shared" si="15"/>
        <v>540</v>
      </c>
      <c r="U30" s="91">
        <f t="shared" si="16"/>
        <v>60</v>
      </c>
      <c r="V30" s="47">
        <f>L30*3-$W$27</f>
        <v>480</v>
      </c>
      <c r="W30" s="95">
        <f t="shared" ref="W30:W31" si="20">V30-(3*K30)</f>
        <v>214.95000000000005</v>
      </c>
      <c r="X30" s="28"/>
    </row>
    <row r="31" spans="1:24" x14ac:dyDescent="0.25">
      <c r="A31" s="28"/>
      <c r="B31" s="89">
        <v>80</v>
      </c>
      <c r="C31" s="90">
        <v>50</v>
      </c>
      <c r="D31" s="90">
        <v>50</v>
      </c>
      <c r="E31" s="90"/>
      <c r="F31" s="91">
        <f t="shared" ref="F31" si="21">K10</f>
        <v>45.8</v>
      </c>
      <c r="G31" s="91">
        <v>5</v>
      </c>
      <c r="H31" s="92">
        <v>40</v>
      </c>
      <c r="I31" s="92"/>
      <c r="J31" s="92"/>
      <c r="K31" s="93">
        <f t="shared" ref="K31:K37" si="22">F31+G31+H31</f>
        <v>90.8</v>
      </c>
      <c r="L31" s="47">
        <v>190</v>
      </c>
      <c r="M31" s="93">
        <f t="shared" si="17"/>
        <v>99.2</v>
      </c>
      <c r="N31" s="92"/>
      <c r="O31" s="94">
        <f t="shared" si="18"/>
        <v>380</v>
      </c>
      <c r="P31" s="91">
        <f t="shared" ref="P31" si="23">O31-Q31</f>
        <v>40</v>
      </c>
      <c r="Q31" s="47">
        <f t="shared" ref="Q31" si="24">L31*2-$R$27</f>
        <v>340</v>
      </c>
      <c r="R31" s="91">
        <f t="shared" si="19"/>
        <v>158.4</v>
      </c>
      <c r="S31" s="91"/>
      <c r="T31" s="91">
        <f t="shared" si="15"/>
        <v>570</v>
      </c>
      <c r="U31" s="91">
        <f t="shared" si="16"/>
        <v>60</v>
      </c>
      <c r="V31" s="47">
        <f t="shared" ref="V31" si="25">L31*3-$W$27</f>
        <v>510</v>
      </c>
      <c r="W31" s="95">
        <f t="shared" si="20"/>
        <v>237.60000000000002</v>
      </c>
      <c r="X31" s="28"/>
    </row>
    <row r="32" spans="1:24" x14ac:dyDescent="0.25">
      <c r="A32" s="28"/>
      <c r="B32" s="89">
        <v>100</v>
      </c>
      <c r="C32" s="90">
        <v>50</v>
      </c>
      <c r="D32" s="90">
        <v>50</v>
      </c>
      <c r="E32" s="90"/>
      <c r="F32" s="91">
        <f>K11</f>
        <v>48.25</v>
      </c>
      <c r="G32" s="91">
        <v>5</v>
      </c>
      <c r="H32" s="92">
        <v>40</v>
      </c>
      <c r="I32" s="92"/>
      <c r="J32" s="92"/>
      <c r="K32" s="93">
        <f t="shared" si="22"/>
        <v>93.25</v>
      </c>
      <c r="L32" s="47">
        <v>200</v>
      </c>
      <c r="M32" s="93">
        <f>L32-K32</f>
        <v>106.75</v>
      </c>
      <c r="N32" s="92"/>
      <c r="O32" s="94">
        <f>L32*2</f>
        <v>400</v>
      </c>
      <c r="P32" s="91">
        <f>O32-Q32</f>
        <v>40</v>
      </c>
      <c r="Q32" s="47">
        <f>L32*2-R27</f>
        <v>360</v>
      </c>
      <c r="R32" s="91">
        <f>Q32-(2*K32)</f>
        <v>173.5</v>
      </c>
      <c r="S32" s="91"/>
      <c r="T32" s="91">
        <f t="shared" si="15"/>
        <v>600</v>
      </c>
      <c r="U32" s="91">
        <f t="shared" si="16"/>
        <v>60</v>
      </c>
      <c r="V32" s="47">
        <f>L32*3-W27</f>
        <v>540</v>
      </c>
      <c r="W32" s="95">
        <f>V32-(3*K32)</f>
        <v>260.25</v>
      </c>
      <c r="X32" s="28"/>
    </row>
    <row r="33" spans="1:24" x14ac:dyDescent="0.25">
      <c r="A33" s="28"/>
      <c r="B33" s="89">
        <v>120</v>
      </c>
      <c r="C33" s="90">
        <v>50</v>
      </c>
      <c r="D33" s="90">
        <v>50</v>
      </c>
      <c r="E33" s="90"/>
      <c r="F33" s="91">
        <f>K12</f>
        <v>59.7</v>
      </c>
      <c r="G33" s="91">
        <v>5</v>
      </c>
      <c r="H33" s="92">
        <v>40</v>
      </c>
      <c r="I33" s="92"/>
      <c r="J33" s="92"/>
      <c r="K33" s="93">
        <f t="shared" si="22"/>
        <v>104.7</v>
      </c>
      <c r="L33" s="47">
        <v>210</v>
      </c>
      <c r="M33" s="93">
        <f t="shared" ref="M33:M36" si="26">L33-K33</f>
        <v>105.3</v>
      </c>
      <c r="N33" s="92"/>
      <c r="O33" s="94">
        <f t="shared" ref="O33:O36" si="27">L33*2</f>
        <v>420</v>
      </c>
      <c r="P33" s="91">
        <f>O33-Q33</f>
        <v>40</v>
      </c>
      <c r="Q33" s="47">
        <f>L33*2-$R$27</f>
        <v>380</v>
      </c>
      <c r="R33" s="91">
        <f t="shared" ref="R33:R36" si="28">Q33-(2*K33)</f>
        <v>170.6</v>
      </c>
      <c r="S33" s="91"/>
      <c r="T33" s="91">
        <f t="shared" si="15"/>
        <v>630</v>
      </c>
      <c r="U33" s="91">
        <f t="shared" si="16"/>
        <v>60</v>
      </c>
      <c r="V33" s="47">
        <f>L33*3-$W$27</f>
        <v>570</v>
      </c>
      <c r="W33" s="95">
        <f t="shared" ref="W33:W36" si="29">V33-(3*K33)</f>
        <v>255.89999999999998</v>
      </c>
      <c r="X33" s="28"/>
    </row>
    <row r="34" spans="1:24" x14ac:dyDescent="0.25">
      <c r="A34" s="28"/>
      <c r="B34" s="89">
        <v>140</v>
      </c>
      <c r="C34" s="90">
        <v>50</v>
      </c>
      <c r="D34" s="90">
        <v>50</v>
      </c>
      <c r="E34" s="90"/>
      <c r="F34" s="91">
        <f t="shared" ref="F34:F35" si="30">K13</f>
        <v>62.15</v>
      </c>
      <c r="G34" s="91">
        <v>5</v>
      </c>
      <c r="H34" s="92">
        <v>40</v>
      </c>
      <c r="I34" s="92"/>
      <c r="J34" s="92"/>
      <c r="K34" s="93">
        <f t="shared" si="22"/>
        <v>107.15</v>
      </c>
      <c r="L34" s="47">
        <v>220</v>
      </c>
      <c r="M34" s="93">
        <f t="shared" si="26"/>
        <v>112.85</v>
      </c>
      <c r="N34" s="92"/>
      <c r="O34" s="94">
        <f t="shared" si="27"/>
        <v>440</v>
      </c>
      <c r="P34" s="91">
        <f t="shared" ref="P34:P35" si="31">O34-Q34</f>
        <v>40</v>
      </c>
      <c r="Q34" s="47">
        <f t="shared" ref="Q34:Q36" si="32">L34*2-$R$27</f>
        <v>400</v>
      </c>
      <c r="R34" s="91">
        <f t="shared" si="28"/>
        <v>185.7</v>
      </c>
      <c r="S34" s="91"/>
      <c r="T34" s="91">
        <f t="shared" si="15"/>
        <v>660</v>
      </c>
      <c r="U34" s="91">
        <f t="shared" si="16"/>
        <v>60</v>
      </c>
      <c r="V34" s="47">
        <f t="shared" ref="V34:V36" si="33">L34*3-$W$27</f>
        <v>600</v>
      </c>
      <c r="W34" s="95">
        <f t="shared" si="29"/>
        <v>278.54999999999995</v>
      </c>
      <c r="X34" s="28"/>
    </row>
    <row r="35" spans="1:24" x14ac:dyDescent="0.25">
      <c r="A35" s="28"/>
      <c r="B35" s="89">
        <v>160</v>
      </c>
      <c r="C35" s="90">
        <v>50</v>
      </c>
      <c r="D35" s="90">
        <v>50</v>
      </c>
      <c r="E35" s="90"/>
      <c r="F35" s="91">
        <f t="shared" si="30"/>
        <v>73.599999999999994</v>
      </c>
      <c r="G35" s="91">
        <v>5</v>
      </c>
      <c r="H35" s="92">
        <v>40</v>
      </c>
      <c r="I35" s="92"/>
      <c r="J35" s="92"/>
      <c r="K35" s="93">
        <f t="shared" si="22"/>
        <v>118.6</v>
      </c>
      <c r="L35" s="47">
        <v>230</v>
      </c>
      <c r="M35" s="93">
        <f t="shared" si="26"/>
        <v>111.4</v>
      </c>
      <c r="N35" s="92"/>
      <c r="O35" s="94">
        <f t="shared" si="27"/>
        <v>460</v>
      </c>
      <c r="P35" s="91">
        <f t="shared" si="31"/>
        <v>40</v>
      </c>
      <c r="Q35" s="47">
        <f t="shared" si="32"/>
        <v>420</v>
      </c>
      <c r="R35" s="91">
        <f t="shared" si="28"/>
        <v>182.8</v>
      </c>
      <c r="S35" s="91"/>
      <c r="T35" s="91">
        <f t="shared" si="15"/>
        <v>690</v>
      </c>
      <c r="U35" s="91">
        <f t="shared" si="16"/>
        <v>60</v>
      </c>
      <c r="V35" s="47">
        <f t="shared" si="33"/>
        <v>630</v>
      </c>
      <c r="W35" s="95">
        <f t="shared" si="29"/>
        <v>274.20000000000005</v>
      </c>
      <c r="X35" s="28"/>
    </row>
    <row r="36" spans="1:24" x14ac:dyDescent="0.25">
      <c r="A36" s="28"/>
      <c r="B36" s="89">
        <v>180</v>
      </c>
      <c r="C36" s="90">
        <v>50</v>
      </c>
      <c r="D36" s="90">
        <v>50</v>
      </c>
      <c r="E36" s="90"/>
      <c r="F36" s="91">
        <f>K15</f>
        <v>85.05</v>
      </c>
      <c r="G36" s="91">
        <v>5</v>
      </c>
      <c r="H36" s="92">
        <v>40</v>
      </c>
      <c r="I36" s="92"/>
      <c r="J36" s="92"/>
      <c r="K36" s="93">
        <f t="shared" si="22"/>
        <v>130.05000000000001</v>
      </c>
      <c r="L36" s="47">
        <v>240</v>
      </c>
      <c r="M36" s="93">
        <f t="shared" si="26"/>
        <v>109.94999999999999</v>
      </c>
      <c r="N36" s="92"/>
      <c r="O36" s="94">
        <f t="shared" si="27"/>
        <v>480</v>
      </c>
      <c r="P36" s="91">
        <f>O36-Q36</f>
        <v>40</v>
      </c>
      <c r="Q36" s="47">
        <f t="shared" si="32"/>
        <v>440</v>
      </c>
      <c r="R36" s="91">
        <f t="shared" si="28"/>
        <v>179.89999999999998</v>
      </c>
      <c r="S36" s="91"/>
      <c r="T36" s="91">
        <f t="shared" si="15"/>
        <v>720</v>
      </c>
      <c r="U36" s="91">
        <f t="shared" si="16"/>
        <v>60</v>
      </c>
      <c r="V36" s="47">
        <f t="shared" si="33"/>
        <v>660</v>
      </c>
      <c r="W36" s="95">
        <f t="shared" si="29"/>
        <v>269.84999999999997</v>
      </c>
      <c r="X36" s="28"/>
    </row>
    <row r="37" spans="1:24" x14ac:dyDescent="0.25">
      <c r="A37" s="28"/>
      <c r="B37" s="89">
        <v>200</v>
      </c>
      <c r="C37" s="90">
        <v>50</v>
      </c>
      <c r="D37" s="90">
        <v>50</v>
      </c>
      <c r="E37" s="90"/>
      <c r="F37" s="91">
        <f t="shared" ref="F37" si="34">K16</f>
        <v>87.5</v>
      </c>
      <c r="G37" s="91">
        <v>5</v>
      </c>
      <c r="H37" s="92">
        <v>40</v>
      </c>
      <c r="I37" s="92"/>
      <c r="J37" s="92"/>
      <c r="K37" s="93">
        <f t="shared" si="22"/>
        <v>132.5</v>
      </c>
      <c r="L37" s="47">
        <v>250</v>
      </c>
      <c r="M37" s="93">
        <f t="shared" ref="M37:M38" si="35">L37-K37</f>
        <v>117.5</v>
      </c>
      <c r="N37" s="92"/>
      <c r="O37" s="94">
        <f t="shared" ref="O37:O38" si="36">L37*2</f>
        <v>500</v>
      </c>
      <c r="P37" s="91">
        <f t="shared" ref="P37" si="37">O37-Q37</f>
        <v>40</v>
      </c>
      <c r="Q37" s="47">
        <f t="shared" ref="Q37:Q38" si="38">L37*2-$R$27</f>
        <v>460</v>
      </c>
      <c r="R37" s="91">
        <f t="shared" ref="R37:R38" si="39">Q37-(2*K37)</f>
        <v>195</v>
      </c>
      <c r="S37" s="91"/>
      <c r="T37" s="91">
        <f t="shared" si="15"/>
        <v>750</v>
      </c>
      <c r="U37" s="91">
        <f t="shared" si="16"/>
        <v>60</v>
      </c>
      <c r="V37" s="47">
        <f t="shared" ref="V37:V38" si="40">L37*3-$W$27</f>
        <v>690</v>
      </c>
      <c r="W37" s="95">
        <f t="shared" ref="W37:W38" si="41">V37-(3*K37)</f>
        <v>292.5</v>
      </c>
      <c r="X37" s="28"/>
    </row>
    <row r="38" spans="1:24" ht="15.75" thickBot="1" x14ac:dyDescent="0.3">
      <c r="A38" s="28"/>
      <c r="B38" s="96">
        <v>220</v>
      </c>
      <c r="C38" s="97">
        <v>50</v>
      </c>
      <c r="D38" s="97">
        <v>50</v>
      </c>
      <c r="E38" s="97"/>
      <c r="F38" s="98">
        <f>K17</f>
        <v>89.95</v>
      </c>
      <c r="G38" s="98">
        <v>5</v>
      </c>
      <c r="H38" s="99">
        <v>40</v>
      </c>
      <c r="I38" s="99"/>
      <c r="J38" s="99"/>
      <c r="K38" s="100">
        <f>F38+G38+H38</f>
        <v>134.94999999999999</v>
      </c>
      <c r="L38" s="215">
        <v>260</v>
      </c>
      <c r="M38" s="100">
        <f t="shared" si="35"/>
        <v>125.05000000000001</v>
      </c>
      <c r="N38" s="99"/>
      <c r="O38" s="101">
        <f t="shared" si="36"/>
        <v>520</v>
      </c>
      <c r="P38" s="98">
        <f>O38-Q38</f>
        <v>40</v>
      </c>
      <c r="Q38" s="73">
        <f t="shared" si="38"/>
        <v>480</v>
      </c>
      <c r="R38" s="98">
        <f t="shared" si="39"/>
        <v>210.10000000000002</v>
      </c>
      <c r="S38" s="98"/>
      <c r="T38" s="98">
        <f t="shared" si="15"/>
        <v>780</v>
      </c>
      <c r="U38" s="98">
        <f t="shared" si="16"/>
        <v>60</v>
      </c>
      <c r="V38" s="73">
        <f t="shared" si="40"/>
        <v>720</v>
      </c>
      <c r="W38" s="102">
        <f t="shared" si="41"/>
        <v>315.15000000000003</v>
      </c>
      <c r="X38" s="28"/>
    </row>
    <row r="39" spans="1:24" x14ac:dyDescent="0.25">
      <c r="A39" s="28"/>
      <c r="B39" s="103">
        <v>100</v>
      </c>
      <c r="C39" s="104">
        <v>75</v>
      </c>
      <c r="D39" s="104">
        <v>50</v>
      </c>
      <c r="E39" s="104"/>
      <c r="F39" s="105">
        <f>K18</f>
        <v>60</v>
      </c>
      <c r="G39" s="105">
        <v>5</v>
      </c>
      <c r="H39" s="106">
        <v>40</v>
      </c>
      <c r="I39" s="106"/>
      <c r="J39" s="106"/>
      <c r="K39" s="107">
        <f>F39+G39+H39</f>
        <v>105</v>
      </c>
      <c r="L39" s="45">
        <v>240</v>
      </c>
      <c r="M39" s="107">
        <f>L39-K39</f>
        <v>135</v>
      </c>
      <c r="N39" s="106"/>
      <c r="O39" s="108" t="s">
        <v>130</v>
      </c>
      <c r="P39" s="108" t="s">
        <v>130</v>
      </c>
      <c r="Q39" s="108" t="s">
        <v>130</v>
      </c>
      <c r="R39" s="108" t="s">
        <v>130</v>
      </c>
      <c r="S39" s="109"/>
      <c r="T39" s="108" t="s">
        <v>130</v>
      </c>
      <c r="U39" s="108" t="s">
        <v>130</v>
      </c>
      <c r="V39" s="108" t="s">
        <v>130</v>
      </c>
      <c r="W39" s="110" t="s">
        <v>130</v>
      </c>
      <c r="X39" s="28"/>
    </row>
    <row r="40" spans="1:24" x14ac:dyDescent="0.25">
      <c r="A40" s="28"/>
      <c r="B40" s="103">
        <v>120</v>
      </c>
      <c r="C40" s="104">
        <v>75</v>
      </c>
      <c r="D40" s="104">
        <v>50</v>
      </c>
      <c r="E40" s="104"/>
      <c r="F40" s="105">
        <f>K19</f>
        <v>65.2</v>
      </c>
      <c r="G40" s="105">
        <v>5</v>
      </c>
      <c r="H40" s="106">
        <v>40</v>
      </c>
      <c r="I40" s="106"/>
      <c r="J40" s="106"/>
      <c r="K40" s="107">
        <f>F40+G40+H40</f>
        <v>110.2</v>
      </c>
      <c r="L40" s="47">
        <v>250</v>
      </c>
      <c r="M40" s="107">
        <f t="shared" ref="M40:M43" si="42">L40-K40</f>
        <v>139.80000000000001</v>
      </c>
      <c r="N40" s="106"/>
      <c r="O40" s="108" t="s">
        <v>130</v>
      </c>
      <c r="P40" s="108" t="s">
        <v>130</v>
      </c>
      <c r="Q40" s="108" t="s">
        <v>130</v>
      </c>
      <c r="R40" s="108" t="s">
        <v>130</v>
      </c>
      <c r="S40" s="109"/>
      <c r="T40" s="108" t="s">
        <v>130</v>
      </c>
      <c r="U40" s="108" t="s">
        <v>130</v>
      </c>
      <c r="V40" s="108" t="s">
        <v>130</v>
      </c>
      <c r="W40" s="110" t="s">
        <v>130</v>
      </c>
      <c r="X40" s="28"/>
    </row>
    <row r="41" spans="1:24" x14ac:dyDescent="0.25">
      <c r="A41" s="28"/>
      <c r="B41" s="103">
        <v>140</v>
      </c>
      <c r="C41" s="104">
        <v>75</v>
      </c>
      <c r="D41" s="104">
        <v>50</v>
      </c>
      <c r="E41" s="104"/>
      <c r="F41" s="105">
        <f t="shared" ref="F41:F43" si="43">K20</f>
        <v>78.400000000000006</v>
      </c>
      <c r="G41" s="105">
        <v>5</v>
      </c>
      <c r="H41" s="105">
        <v>40</v>
      </c>
      <c r="I41" s="105"/>
      <c r="J41" s="106"/>
      <c r="K41" s="107">
        <f t="shared" ref="K41:K43" si="44">F41+G41+H41</f>
        <v>123.4</v>
      </c>
      <c r="L41" s="47">
        <v>260</v>
      </c>
      <c r="M41" s="107">
        <f t="shared" si="42"/>
        <v>136.6</v>
      </c>
      <c r="N41" s="106"/>
      <c r="O41" s="108" t="s">
        <v>130</v>
      </c>
      <c r="P41" s="108" t="s">
        <v>130</v>
      </c>
      <c r="Q41" s="108" t="s">
        <v>130</v>
      </c>
      <c r="R41" s="108" t="s">
        <v>130</v>
      </c>
      <c r="S41" s="109"/>
      <c r="T41" s="108" t="s">
        <v>130</v>
      </c>
      <c r="U41" s="108" t="s">
        <v>130</v>
      </c>
      <c r="V41" s="108" t="s">
        <v>130</v>
      </c>
      <c r="W41" s="110" t="s">
        <v>130</v>
      </c>
      <c r="X41" s="28"/>
    </row>
    <row r="42" spans="1:24" x14ac:dyDescent="0.25">
      <c r="A42" s="28"/>
      <c r="B42" s="103">
        <v>160</v>
      </c>
      <c r="C42" s="104">
        <v>75</v>
      </c>
      <c r="D42" s="104">
        <v>50</v>
      </c>
      <c r="E42" s="104"/>
      <c r="F42" s="105">
        <f t="shared" si="43"/>
        <v>82.6</v>
      </c>
      <c r="G42" s="105">
        <v>5</v>
      </c>
      <c r="H42" s="106">
        <v>40</v>
      </c>
      <c r="I42" s="106"/>
      <c r="J42" s="106"/>
      <c r="K42" s="107">
        <f t="shared" si="44"/>
        <v>127.6</v>
      </c>
      <c r="L42" s="47">
        <v>270</v>
      </c>
      <c r="M42" s="107">
        <f t="shared" si="42"/>
        <v>142.4</v>
      </c>
      <c r="N42" s="106"/>
      <c r="O42" s="108" t="s">
        <v>130</v>
      </c>
      <c r="P42" s="108" t="s">
        <v>130</v>
      </c>
      <c r="Q42" s="108" t="s">
        <v>130</v>
      </c>
      <c r="R42" s="108" t="s">
        <v>130</v>
      </c>
      <c r="S42" s="109"/>
      <c r="T42" s="108" t="s">
        <v>130</v>
      </c>
      <c r="U42" s="108" t="s">
        <v>130</v>
      </c>
      <c r="V42" s="108" t="s">
        <v>130</v>
      </c>
      <c r="W42" s="110" t="s">
        <v>130</v>
      </c>
      <c r="X42" s="28"/>
    </row>
    <row r="43" spans="1:24" x14ac:dyDescent="0.25">
      <c r="A43" s="28"/>
      <c r="B43" s="103">
        <v>180</v>
      </c>
      <c r="C43" s="104">
        <v>75</v>
      </c>
      <c r="D43" s="104">
        <v>50</v>
      </c>
      <c r="E43" s="104"/>
      <c r="F43" s="105">
        <f t="shared" si="43"/>
        <v>95.800000000000011</v>
      </c>
      <c r="G43" s="105">
        <v>5</v>
      </c>
      <c r="H43" s="105">
        <v>40</v>
      </c>
      <c r="I43" s="105"/>
      <c r="J43" s="106"/>
      <c r="K43" s="107">
        <f t="shared" si="44"/>
        <v>140.80000000000001</v>
      </c>
      <c r="L43" s="47">
        <v>280</v>
      </c>
      <c r="M43" s="107">
        <f t="shared" si="42"/>
        <v>139.19999999999999</v>
      </c>
      <c r="N43" s="106"/>
      <c r="O43" s="108" t="s">
        <v>130</v>
      </c>
      <c r="P43" s="108" t="s">
        <v>130</v>
      </c>
      <c r="Q43" s="108" t="s">
        <v>130</v>
      </c>
      <c r="R43" s="108" t="s">
        <v>130</v>
      </c>
      <c r="S43" s="109"/>
      <c r="T43" s="108" t="s">
        <v>130</v>
      </c>
      <c r="U43" s="108" t="s">
        <v>130</v>
      </c>
      <c r="V43" s="108" t="s">
        <v>130</v>
      </c>
      <c r="W43" s="110" t="s">
        <v>130</v>
      </c>
      <c r="X43" s="28"/>
    </row>
    <row r="44" spans="1:24" x14ac:dyDescent="0.25">
      <c r="A44" s="28"/>
      <c r="B44" s="103">
        <v>200</v>
      </c>
      <c r="C44" s="104">
        <v>75</v>
      </c>
      <c r="D44" s="104">
        <v>50</v>
      </c>
      <c r="E44" s="104"/>
      <c r="F44" s="105">
        <f t="shared" ref="F44:F45" si="45">K23</f>
        <v>109</v>
      </c>
      <c r="G44" s="105">
        <v>5</v>
      </c>
      <c r="H44" s="106">
        <v>40</v>
      </c>
      <c r="I44" s="106"/>
      <c r="J44" s="106"/>
      <c r="K44" s="107">
        <f>F44+G44+H44</f>
        <v>154</v>
      </c>
      <c r="L44" s="47">
        <v>290</v>
      </c>
      <c r="M44" s="107">
        <f t="shared" ref="M44:M45" si="46">L44-K44</f>
        <v>136</v>
      </c>
      <c r="N44" s="106"/>
      <c r="O44" s="108" t="s">
        <v>130</v>
      </c>
      <c r="P44" s="108" t="s">
        <v>130</v>
      </c>
      <c r="Q44" s="108" t="s">
        <v>130</v>
      </c>
      <c r="R44" s="108" t="s">
        <v>130</v>
      </c>
      <c r="S44" s="109"/>
      <c r="T44" s="108" t="s">
        <v>130</v>
      </c>
      <c r="U44" s="108" t="s">
        <v>130</v>
      </c>
      <c r="V44" s="108" t="s">
        <v>130</v>
      </c>
      <c r="W44" s="110" t="s">
        <v>130</v>
      </c>
      <c r="X44" s="28"/>
    </row>
    <row r="45" spans="1:24" ht="15.75" thickBot="1" x14ac:dyDescent="0.3">
      <c r="A45" s="28"/>
      <c r="B45" s="111">
        <v>220</v>
      </c>
      <c r="C45" s="112">
        <v>75</v>
      </c>
      <c r="D45" s="112">
        <v>50</v>
      </c>
      <c r="E45" s="112"/>
      <c r="F45" s="113">
        <f t="shared" si="45"/>
        <v>113.2</v>
      </c>
      <c r="G45" s="113">
        <v>5</v>
      </c>
      <c r="H45" s="113">
        <v>40</v>
      </c>
      <c r="I45" s="113"/>
      <c r="J45" s="114"/>
      <c r="K45" s="115">
        <f>F45+G45+H45</f>
        <v>158.19999999999999</v>
      </c>
      <c r="L45" s="73">
        <v>300</v>
      </c>
      <c r="M45" s="115">
        <f t="shared" si="46"/>
        <v>141.80000000000001</v>
      </c>
      <c r="N45" s="114"/>
      <c r="O45" s="116" t="s">
        <v>130</v>
      </c>
      <c r="P45" s="116" t="s">
        <v>130</v>
      </c>
      <c r="Q45" s="116" t="s">
        <v>130</v>
      </c>
      <c r="R45" s="116" t="s">
        <v>130</v>
      </c>
      <c r="S45" s="117"/>
      <c r="T45" s="116" t="s">
        <v>130</v>
      </c>
      <c r="U45" s="116" t="s">
        <v>130</v>
      </c>
      <c r="V45" s="116" t="s">
        <v>130</v>
      </c>
      <c r="W45" s="118" t="s">
        <v>130</v>
      </c>
      <c r="X45" s="28"/>
    </row>
    <row r="46" spans="1:24" x14ac:dyDescent="0.25">
      <c r="A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1:24" ht="16.5" thickBot="1" x14ac:dyDescent="0.3">
      <c r="A47" s="28"/>
      <c r="B47" s="516" t="s">
        <v>132</v>
      </c>
      <c r="C47" s="516"/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28"/>
    </row>
    <row r="48" spans="1:24" ht="15.75" thickBot="1" x14ac:dyDescent="0.3">
      <c r="A48" s="28"/>
      <c r="B48" s="510" t="s">
        <v>113</v>
      </c>
      <c r="C48" s="511"/>
      <c r="D48" s="512"/>
      <c r="F48" s="513" t="s">
        <v>137</v>
      </c>
      <c r="G48" s="514"/>
      <c r="H48" s="514"/>
      <c r="I48" s="515"/>
      <c r="K48" s="513" t="s">
        <v>114</v>
      </c>
      <c r="L48" s="514"/>
      <c r="M48" s="515"/>
      <c r="O48" s="119" t="s">
        <v>115</v>
      </c>
      <c r="P48" s="511" t="s">
        <v>116</v>
      </c>
      <c r="Q48" s="511"/>
      <c r="R48" s="120">
        <v>40</v>
      </c>
      <c r="T48" s="119" t="s">
        <v>117</v>
      </c>
      <c r="U48" s="511" t="s">
        <v>116</v>
      </c>
      <c r="V48" s="511"/>
      <c r="W48" s="120">
        <v>60</v>
      </c>
      <c r="X48" s="28"/>
    </row>
    <row r="49" spans="1:24" ht="15.75" thickBot="1" x14ac:dyDescent="0.3">
      <c r="A49" s="28"/>
      <c r="B49" s="121" t="s">
        <v>118</v>
      </c>
      <c r="C49" s="122" t="s">
        <v>119</v>
      </c>
      <c r="D49" s="122" t="s">
        <v>120</v>
      </c>
      <c r="E49" s="122"/>
      <c r="F49" s="123" t="s">
        <v>131</v>
      </c>
      <c r="G49" s="122" t="s">
        <v>28</v>
      </c>
      <c r="H49" s="122"/>
      <c r="I49" s="122" t="s">
        <v>90</v>
      </c>
      <c r="J49" s="122"/>
      <c r="K49" s="122" t="s">
        <v>125</v>
      </c>
      <c r="L49" s="122" t="s">
        <v>126</v>
      </c>
      <c r="M49" s="122" t="s">
        <v>127</v>
      </c>
      <c r="N49" s="122"/>
      <c r="O49" s="122" t="s">
        <v>128</v>
      </c>
      <c r="P49" s="122" t="s">
        <v>129</v>
      </c>
      <c r="Q49" s="122" t="s">
        <v>126</v>
      </c>
      <c r="R49" s="122" t="s">
        <v>127</v>
      </c>
      <c r="S49" s="122"/>
      <c r="T49" s="122" t="s">
        <v>128</v>
      </c>
      <c r="U49" s="122" t="s">
        <v>129</v>
      </c>
      <c r="V49" s="122" t="s">
        <v>126</v>
      </c>
      <c r="W49" s="124" t="s">
        <v>127</v>
      </c>
      <c r="X49" s="28"/>
    </row>
    <row r="50" spans="1:24" ht="15.75" thickBot="1" x14ac:dyDescent="0.3">
      <c r="A50" s="28"/>
      <c r="B50" s="77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1"/>
      <c r="P50" s="79"/>
      <c r="Q50" s="79"/>
      <c r="R50" s="80"/>
      <c r="S50" s="79"/>
      <c r="T50" s="80"/>
      <c r="U50" s="80"/>
      <c r="V50" s="80"/>
      <c r="W50" s="81"/>
      <c r="X50" s="28"/>
    </row>
    <row r="51" spans="1:24" x14ac:dyDescent="0.25">
      <c r="A51" s="28"/>
      <c r="B51" s="125">
        <v>40</v>
      </c>
      <c r="C51" s="126">
        <v>50</v>
      </c>
      <c r="D51" s="126">
        <v>50</v>
      </c>
      <c r="E51" s="126"/>
      <c r="F51" s="127">
        <f t="shared" ref="F51:F60" si="47">F29</f>
        <v>31.9</v>
      </c>
      <c r="G51" s="127">
        <v>40</v>
      </c>
      <c r="H51" s="127"/>
      <c r="I51" s="128">
        <v>40</v>
      </c>
      <c r="J51" s="128"/>
      <c r="K51" s="129">
        <f>F51+G51+I51</f>
        <v>111.9</v>
      </c>
      <c r="L51" s="55">
        <f>L29+40</f>
        <v>210</v>
      </c>
      <c r="M51" s="129">
        <f>L51-K51</f>
        <v>98.1</v>
      </c>
      <c r="N51" s="128"/>
      <c r="O51" s="130">
        <f>L51*2</f>
        <v>420</v>
      </c>
      <c r="P51" s="127" t="e">
        <f>O51-Q51</f>
        <v>#VALUE!</v>
      </c>
      <c r="Q51" s="55" t="e">
        <f>L51*2-R45</f>
        <v>#VALUE!</v>
      </c>
      <c r="R51" s="127" t="e">
        <f>Q51-(2*K51)</f>
        <v>#VALUE!</v>
      </c>
      <c r="S51" s="127"/>
      <c r="T51" s="127">
        <f t="shared" ref="T51:T60" si="48">L51*3</f>
        <v>630</v>
      </c>
      <c r="U51" s="127" t="e">
        <f t="shared" ref="U51:U60" si="49">T51-V51</f>
        <v>#VALUE!</v>
      </c>
      <c r="V51" s="55" t="e">
        <f>L51*3-W45</f>
        <v>#VALUE!</v>
      </c>
      <c r="W51" s="131" t="e">
        <f>V51-(3*K51)</f>
        <v>#VALUE!</v>
      </c>
      <c r="X51" s="28"/>
    </row>
    <row r="52" spans="1:24" x14ac:dyDescent="0.25">
      <c r="A52" s="28"/>
      <c r="B52" s="132">
        <v>60</v>
      </c>
      <c r="C52" s="133">
        <v>50</v>
      </c>
      <c r="D52" s="133">
        <v>50</v>
      </c>
      <c r="E52" s="133"/>
      <c r="F52" s="134">
        <f t="shared" si="47"/>
        <v>43.35</v>
      </c>
      <c r="G52" s="134">
        <v>40</v>
      </c>
      <c r="H52" s="134"/>
      <c r="I52" s="135">
        <v>40</v>
      </c>
      <c r="J52" s="135"/>
      <c r="K52" s="136">
        <f t="shared" ref="K52:K53" si="50">F52+G52+I52</f>
        <v>123.35</v>
      </c>
      <c r="L52" s="47">
        <f>L30+40</f>
        <v>220</v>
      </c>
      <c r="M52" s="136">
        <f t="shared" ref="M52:M53" si="51">L52-K52</f>
        <v>96.65</v>
      </c>
      <c r="N52" s="135"/>
      <c r="O52" s="137">
        <f t="shared" ref="O52:O53" si="52">L52*2</f>
        <v>440</v>
      </c>
      <c r="P52" s="134">
        <f>O52-Q52</f>
        <v>40</v>
      </c>
      <c r="Q52" s="47">
        <f>L52*2-$R$48</f>
        <v>400</v>
      </c>
      <c r="R52" s="134">
        <f t="shared" ref="R52:R53" si="53">Q52-(2*K52)</f>
        <v>153.30000000000001</v>
      </c>
      <c r="S52" s="134"/>
      <c r="T52" s="134">
        <f t="shared" si="48"/>
        <v>660</v>
      </c>
      <c r="U52" s="134">
        <f t="shared" si="49"/>
        <v>60</v>
      </c>
      <c r="V52" s="47">
        <f>L52*3-$W$48</f>
        <v>600</v>
      </c>
      <c r="W52" s="138">
        <f t="shared" ref="W52:W53" si="54">V52-(3*K52)</f>
        <v>229.95000000000005</v>
      </c>
      <c r="X52" s="28"/>
    </row>
    <row r="53" spans="1:24" x14ac:dyDescent="0.25">
      <c r="A53" s="28"/>
      <c r="B53" s="132">
        <v>80</v>
      </c>
      <c r="C53" s="133">
        <v>50</v>
      </c>
      <c r="D53" s="133">
        <v>50</v>
      </c>
      <c r="E53" s="133"/>
      <c r="F53" s="134">
        <f t="shared" si="47"/>
        <v>45.8</v>
      </c>
      <c r="G53" s="134">
        <v>40</v>
      </c>
      <c r="H53" s="134"/>
      <c r="I53" s="135">
        <v>40</v>
      </c>
      <c r="J53" s="135"/>
      <c r="K53" s="136">
        <f t="shared" si="50"/>
        <v>125.8</v>
      </c>
      <c r="L53" s="47">
        <f t="shared" ref="L53:L59" si="55">L31+40</f>
        <v>230</v>
      </c>
      <c r="M53" s="136">
        <f t="shared" si="51"/>
        <v>104.2</v>
      </c>
      <c r="N53" s="135"/>
      <c r="O53" s="137">
        <f t="shared" si="52"/>
        <v>460</v>
      </c>
      <c r="P53" s="134">
        <f t="shared" ref="P53" si="56">O53-Q53</f>
        <v>40</v>
      </c>
      <c r="Q53" s="47">
        <f t="shared" ref="Q53" si="57">L53*2-$R$48</f>
        <v>420</v>
      </c>
      <c r="R53" s="134">
        <f t="shared" si="53"/>
        <v>168.4</v>
      </c>
      <c r="S53" s="134"/>
      <c r="T53" s="134">
        <f t="shared" si="48"/>
        <v>690</v>
      </c>
      <c r="U53" s="134">
        <f t="shared" si="49"/>
        <v>60</v>
      </c>
      <c r="V53" s="47">
        <f t="shared" ref="V53" si="58">L53*3-$W$48</f>
        <v>630</v>
      </c>
      <c r="W53" s="138">
        <f t="shared" si="54"/>
        <v>252.60000000000002</v>
      </c>
      <c r="X53" s="28"/>
    </row>
    <row r="54" spans="1:24" x14ac:dyDescent="0.25">
      <c r="A54" s="28"/>
      <c r="B54" s="132">
        <v>100</v>
      </c>
      <c r="C54" s="133">
        <v>50</v>
      </c>
      <c r="D54" s="133">
        <v>50</v>
      </c>
      <c r="E54" s="133"/>
      <c r="F54" s="134">
        <f t="shared" si="47"/>
        <v>48.25</v>
      </c>
      <c r="G54" s="134">
        <v>40</v>
      </c>
      <c r="H54" s="134"/>
      <c r="I54" s="135">
        <v>40</v>
      </c>
      <c r="J54" s="135"/>
      <c r="K54" s="136">
        <f>F54+G54+I54</f>
        <v>128.25</v>
      </c>
      <c r="L54" s="47">
        <f t="shared" si="55"/>
        <v>240</v>
      </c>
      <c r="M54" s="136">
        <f>L54-K54</f>
        <v>111.75</v>
      </c>
      <c r="N54" s="135"/>
      <c r="O54" s="137">
        <f>L54*2</f>
        <v>480</v>
      </c>
      <c r="P54" s="134">
        <f>O54-Q54</f>
        <v>40</v>
      </c>
      <c r="Q54" s="47">
        <f>L54*2-R48</f>
        <v>440</v>
      </c>
      <c r="R54" s="134">
        <f>Q54-(2*K54)</f>
        <v>183.5</v>
      </c>
      <c r="S54" s="134"/>
      <c r="T54" s="134">
        <f t="shared" si="48"/>
        <v>720</v>
      </c>
      <c r="U54" s="134">
        <f t="shared" si="49"/>
        <v>60</v>
      </c>
      <c r="V54" s="47">
        <f>L54*3-W48</f>
        <v>660</v>
      </c>
      <c r="W54" s="138">
        <f>V54-(3*K54)</f>
        <v>275.25</v>
      </c>
      <c r="X54" s="28"/>
    </row>
    <row r="55" spans="1:24" x14ac:dyDescent="0.25">
      <c r="A55" s="28"/>
      <c r="B55" s="132">
        <v>120</v>
      </c>
      <c r="C55" s="133">
        <v>50</v>
      </c>
      <c r="D55" s="133">
        <v>50</v>
      </c>
      <c r="E55" s="133"/>
      <c r="F55" s="134">
        <f t="shared" si="47"/>
        <v>59.7</v>
      </c>
      <c r="G55" s="134">
        <v>40</v>
      </c>
      <c r="H55" s="134"/>
      <c r="I55" s="135">
        <v>40</v>
      </c>
      <c r="J55" s="135"/>
      <c r="K55" s="136">
        <f t="shared" ref="K55:K56" si="59">F55+G55+I55</f>
        <v>139.69999999999999</v>
      </c>
      <c r="L55" s="47">
        <f t="shared" si="55"/>
        <v>250</v>
      </c>
      <c r="M55" s="136">
        <f t="shared" ref="M55:M58" si="60">L55-K55</f>
        <v>110.30000000000001</v>
      </c>
      <c r="N55" s="135"/>
      <c r="O55" s="137">
        <f t="shared" ref="O55:O58" si="61">L55*2</f>
        <v>500</v>
      </c>
      <c r="P55" s="134">
        <f>O55-Q55</f>
        <v>40</v>
      </c>
      <c r="Q55" s="47">
        <f>L55*2-$R$48</f>
        <v>460</v>
      </c>
      <c r="R55" s="134">
        <f t="shared" ref="R55:R58" si="62">Q55-(2*K55)</f>
        <v>180.60000000000002</v>
      </c>
      <c r="S55" s="134"/>
      <c r="T55" s="134">
        <f t="shared" si="48"/>
        <v>750</v>
      </c>
      <c r="U55" s="134">
        <f t="shared" si="49"/>
        <v>60</v>
      </c>
      <c r="V55" s="47">
        <f>L55*3-$W$48</f>
        <v>690</v>
      </c>
      <c r="W55" s="138">
        <f t="shared" ref="W55:W58" si="63">V55-(3*K55)</f>
        <v>270.90000000000003</v>
      </c>
      <c r="X55" s="28"/>
    </row>
    <row r="56" spans="1:24" x14ac:dyDescent="0.25">
      <c r="A56" s="28"/>
      <c r="B56" s="132">
        <v>140</v>
      </c>
      <c r="C56" s="133">
        <v>50</v>
      </c>
      <c r="D56" s="133">
        <v>50</v>
      </c>
      <c r="E56" s="133"/>
      <c r="F56" s="134">
        <f t="shared" si="47"/>
        <v>62.15</v>
      </c>
      <c r="G56" s="134">
        <v>40</v>
      </c>
      <c r="H56" s="134"/>
      <c r="I56" s="135">
        <v>40</v>
      </c>
      <c r="J56" s="135"/>
      <c r="K56" s="136">
        <f t="shared" si="59"/>
        <v>142.15</v>
      </c>
      <c r="L56" s="47">
        <f t="shared" si="55"/>
        <v>260</v>
      </c>
      <c r="M56" s="136">
        <f t="shared" si="60"/>
        <v>117.85</v>
      </c>
      <c r="N56" s="135"/>
      <c r="O56" s="137">
        <f t="shared" si="61"/>
        <v>520</v>
      </c>
      <c r="P56" s="134">
        <f t="shared" ref="P56:P57" si="64">O56-Q56</f>
        <v>40</v>
      </c>
      <c r="Q56" s="47">
        <f t="shared" ref="Q56:Q58" si="65">L56*2-$R$48</f>
        <v>480</v>
      </c>
      <c r="R56" s="134">
        <f t="shared" si="62"/>
        <v>195.7</v>
      </c>
      <c r="S56" s="134"/>
      <c r="T56" s="134">
        <f t="shared" si="48"/>
        <v>780</v>
      </c>
      <c r="U56" s="134">
        <f t="shared" si="49"/>
        <v>60</v>
      </c>
      <c r="V56" s="47">
        <f t="shared" ref="V56:V58" si="66">L56*3-$W$48</f>
        <v>720</v>
      </c>
      <c r="W56" s="138">
        <f t="shared" si="63"/>
        <v>293.54999999999995</v>
      </c>
      <c r="X56" s="28"/>
    </row>
    <row r="57" spans="1:24" x14ac:dyDescent="0.25">
      <c r="A57" s="28"/>
      <c r="B57" s="132">
        <v>160</v>
      </c>
      <c r="C57" s="133">
        <v>50</v>
      </c>
      <c r="D57" s="133">
        <v>50</v>
      </c>
      <c r="E57" s="133"/>
      <c r="F57" s="134">
        <f t="shared" si="47"/>
        <v>73.599999999999994</v>
      </c>
      <c r="G57" s="134">
        <v>40</v>
      </c>
      <c r="H57" s="134"/>
      <c r="I57" s="135">
        <v>40</v>
      </c>
      <c r="J57" s="135"/>
      <c r="K57" s="136">
        <f>F57+G57+I57</f>
        <v>153.6</v>
      </c>
      <c r="L57" s="47">
        <f t="shared" si="55"/>
        <v>270</v>
      </c>
      <c r="M57" s="136">
        <f t="shared" si="60"/>
        <v>116.4</v>
      </c>
      <c r="N57" s="135"/>
      <c r="O57" s="137">
        <f t="shared" si="61"/>
        <v>540</v>
      </c>
      <c r="P57" s="134">
        <f t="shared" si="64"/>
        <v>40</v>
      </c>
      <c r="Q57" s="47">
        <f t="shared" si="65"/>
        <v>500</v>
      </c>
      <c r="R57" s="134">
        <f t="shared" si="62"/>
        <v>192.8</v>
      </c>
      <c r="S57" s="134"/>
      <c r="T57" s="134">
        <f t="shared" si="48"/>
        <v>810</v>
      </c>
      <c r="U57" s="134">
        <f t="shared" si="49"/>
        <v>60</v>
      </c>
      <c r="V57" s="47">
        <f t="shared" si="66"/>
        <v>750</v>
      </c>
      <c r="W57" s="138">
        <f t="shared" si="63"/>
        <v>289.20000000000005</v>
      </c>
      <c r="X57" s="28"/>
    </row>
    <row r="58" spans="1:24" x14ac:dyDescent="0.25">
      <c r="A58" s="28"/>
      <c r="B58" s="132">
        <v>180</v>
      </c>
      <c r="C58" s="133">
        <v>50</v>
      </c>
      <c r="D58" s="133">
        <v>50</v>
      </c>
      <c r="E58" s="133"/>
      <c r="F58" s="134">
        <f t="shared" si="47"/>
        <v>85.05</v>
      </c>
      <c r="G58" s="134">
        <v>40</v>
      </c>
      <c r="H58" s="134"/>
      <c r="I58" s="135">
        <v>40</v>
      </c>
      <c r="J58" s="135"/>
      <c r="K58" s="136">
        <f t="shared" ref="K58" si="67">F58+G58+I58</f>
        <v>165.05</v>
      </c>
      <c r="L58" s="47">
        <f t="shared" si="55"/>
        <v>280</v>
      </c>
      <c r="M58" s="136">
        <f t="shared" si="60"/>
        <v>114.94999999999999</v>
      </c>
      <c r="N58" s="135"/>
      <c r="O58" s="137">
        <f t="shared" si="61"/>
        <v>560</v>
      </c>
      <c r="P58" s="134">
        <f>O58-Q58</f>
        <v>40</v>
      </c>
      <c r="Q58" s="47">
        <f t="shared" si="65"/>
        <v>520</v>
      </c>
      <c r="R58" s="134">
        <f t="shared" si="62"/>
        <v>189.89999999999998</v>
      </c>
      <c r="S58" s="134"/>
      <c r="T58" s="134">
        <f t="shared" si="48"/>
        <v>840</v>
      </c>
      <c r="U58" s="134">
        <f t="shared" si="49"/>
        <v>60</v>
      </c>
      <c r="V58" s="47">
        <f t="shared" si="66"/>
        <v>780</v>
      </c>
      <c r="W58" s="138">
        <f t="shared" si="63"/>
        <v>284.84999999999997</v>
      </c>
      <c r="X58" s="28"/>
    </row>
    <row r="59" spans="1:24" x14ac:dyDescent="0.25">
      <c r="A59" s="28"/>
      <c r="B59" s="132">
        <v>200</v>
      </c>
      <c r="C59" s="133">
        <v>50</v>
      </c>
      <c r="D59" s="133">
        <v>50</v>
      </c>
      <c r="E59" s="133"/>
      <c r="F59" s="134">
        <f t="shared" si="47"/>
        <v>87.5</v>
      </c>
      <c r="G59" s="134">
        <v>40</v>
      </c>
      <c r="H59" s="134"/>
      <c r="I59" s="135">
        <v>40</v>
      </c>
      <c r="J59" s="135"/>
      <c r="K59" s="136">
        <f>F59+G59+I59</f>
        <v>167.5</v>
      </c>
      <c r="L59" s="47">
        <f t="shared" si="55"/>
        <v>290</v>
      </c>
      <c r="M59" s="136">
        <f t="shared" ref="M59:M60" si="68">L59-K59</f>
        <v>122.5</v>
      </c>
      <c r="N59" s="135"/>
      <c r="O59" s="137">
        <f t="shared" ref="O59:O60" si="69">L59*2</f>
        <v>580</v>
      </c>
      <c r="P59" s="134">
        <f t="shared" ref="P59" si="70">O59-Q59</f>
        <v>40</v>
      </c>
      <c r="Q59" s="47">
        <f t="shared" ref="Q59:Q60" si="71">L59*2-$R$48</f>
        <v>540</v>
      </c>
      <c r="R59" s="134">
        <f t="shared" ref="R59:R60" si="72">Q59-(2*K59)</f>
        <v>205</v>
      </c>
      <c r="S59" s="134"/>
      <c r="T59" s="134">
        <f t="shared" si="48"/>
        <v>870</v>
      </c>
      <c r="U59" s="134">
        <f t="shared" si="49"/>
        <v>60</v>
      </c>
      <c r="V59" s="47">
        <f t="shared" ref="V59:V60" si="73">L59*3-$W$48</f>
        <v>810</v>
      </c>
      <c r="W59" s="138">
        <f t="shared" ref="W59:W60" si="74">V59-(3*K59)</f>
        <v>307.5</v>
      </c>
      <c r="X59" s="28"/>
    </row>
    <row r="60" spans="1:24" ht="15.75" thickBot="1" x14ac:dyDescent="0.3">
      <c r="A60" s="28"/>
      <c r="B60" s="139">
        <v>220</v>
      </c>
      <c r="C60" s="140">
        <v>50</v>
      </c>
      <c r="D60" s="140">
        <v>50</v>
      </c>
      <c r="E60" s="140"/>
      <c r="F60" s="141">
        <f t="shared" si="47"/>
        <v>89.95</v>
      </c>
      <c r="G60" s="226">
        <v>40</v>
      </c>
      <c r="H60" s="141"/>
      <c r="I60" s="142">
        <v>40</v>
      </c>
      <c r="J60" s="142"/>
      <c r="K60" s="143">
        <f t="shared" ref="K60" si="75">F60+G60+I60</f>
        <v>169.95</v>
      </c>
      <c r="L60" s="73">
        <f>L38+40</f>
        <v>300</v>
      </c>
      <c r="M60" s="143">
        <f t="shared" si="68"/>
        <v>130.05000000000001</v>
      </c>
      <c r="N60" s="142"/>
      <c r="O60" s="144">
        <f t="shared" si="69"/>
        <v>600</v>
      </c>
      <c r="P60" s="141">
        <f>O60-Q60</f>
        <v>40</v>
      </c>
      <c r="Q60" s="73">
        <f t="shared" si="71"/>
        <v>560</v>
      </c>
      <c r="R60" s="141">
        <f t="shared" si="72"/>
        <v>220.10000000000002</v>
      </c>
      <c r="S60" s="141"/>
      <c r="T60" s="141">
        <f t="shared" si="48"/>
        <v>900</v>
      </c>
      <c r="U60" s="141">
        <f t="shared" si="49"/>
        <v>60</v>
      </c>
      <c r="V60" s="73">
        <f t="shared" si="73"/>
        <v>840</v>
      </c>
      <c r="W60" s="145">
        <f t="shared" si="74"/>
        <v>330.15000000000003</v>
      </c>
      <c r="X60" s="28"/>
    </row>
    <row r="61" spans="1:24" x14ac:dyDescent="0.25">
      <c r="A61" s="28"/>
      <c r="B61" s="146">
        <v>100</v>
      </c>
      <c r="C61" s="147">
        <v>75</v>
      </c>
      <c r="D61" s="147">
        <v>50</v>
      </c>
      <c r="E61" s="147"/>
      <c r="F61" s="148">
        <f t="shared" ref="F61:F66" si="76">F39</f>
        <v>60</v>
      </c>
      <c r="G61" s="148">
        <v>40</v>
      </c>
      <c r="H61" s="148"/>
      <c r="I61" s="149">
        <v>40</v>
      </c>
      <c r="J61" s="149"/>
      <c r="K61" s="150">
        <f>F61+G61+I61</f>
        <v>140</v>
      </c>
      <c r="L61" s="45">
        <f>L39+40</f>
        <v>280</v>
      </c>
      <c r="M61" s="150">
        <f>L61-K61</f>
        <v>140</v>
      </c>
      <c r="N61" s="149"/>
      <c r="O61" s="151" t="s">
        <v>130</v>
      </c>
      <c r="P61" s="151" t="s">
        <v>130</v>
      </c>
      <c r="Q61" s="151" t="s">
        <v>130</v>
      </c>
      <c r="R61" s="151" t="s">
        <v>130</v>
      </c>
      <c r="S61" s="152"/>
      <c r="T61" s="151" t="s">
        <v>130</v>
      </c>
      <c r="U61" s="151" t="s">
        <v>130</v>
      </c>
      <c r="V61" s="151" t="s">
        <v>130</v>
      </c>
      <c r="W61" s="153" t="s">
        <v>130</v>
      </c>
      <c r="X61" s="28"/>
    </row>
    <row r="62" spans="1:24" x14ac:dyDescent="0.25">
      <c r="A62" s="28"/>
      <c r="B62" s="146">
        <v>120</v>
      </c>
      <c r="C62" s="147">
        <v>75</v>
      </c>
      <c r="D62" s="147">
        <v>50</v>
      </c>
      <c r="E62" s="147"/>
      <c r="F62" s="148">
        <f t="shared" si="76"/>
        <v>65.2</v>
      </c>
      <c r="G62" s="148">
        <v>40</v>
      </c>
      <c r="H62" s="148"/>
      <c r="I62" s="149">
        <v>40</v>
      </c>
      <c r="J62" s="149"/>
      <c r="K62" s="150">
        <f t="shared" ref="K62:K65" si="77">F62+G62+I62</f>
        <v>145.19999999999999</v>
      </c>
      <c r="L62" s="47">
        <f>L40+40</f>
        <v>290</v>
      </c>
      <c r="M62" s="150">
        <f t="shared" ref="M62:M65" si="78">L62-K62</f>
        <v>144.80000000000001</v>
      </c>
      <c r="N62" s="149"/>
      <c r="O62" s="151" t="s">
        <v>130</v>
      </c>
      <c r="P62" s="151" t="s">
        <v>130</v>
      </c>
      <c r="Q62" s="151" t="s">
        <v>130</v>
      </c>
      <c r="R62" s="151" t="s">
        <v>130</v>
      </c>
      <c r="S62" s="152"/>
      <c r="T62" s="151" t="s">
        <v>130</v>
      </c>
      <c r="U62" s="151" t="s">
        <v>130</v>
      </c>
      <c r="V62" s="151" t="s">
        <v>130</v>
      </c>
      <c r="W62" s="153" t="s">
        <v>130</v>
      </c>
      <c r="X62" s="28"/>
    </row>
    <row r="63" spans="1:24" x14ac:dyDescent="0.25">
      <c r="A63" s="28"/>
      <c r="B63" s="146">
        <v>140</v>
      </c>
      <c r="C63" s="147">
        <v>75</v>
      </c>
      <c r="D63" s="147">
        <v>50</v>
      </c>
      <c r="E63" s="147"/>
      <c r="F63" s="148">
        <f t="shared" si="76"/>
        <v>78.400000000000006</v>
      </c>
      <c r="G63" s="148">
        <v>40</v>
      </c>
      <c r="H63" s="148"/>
      <c r="I63" s="148">
        <v>40</v>
      </c>
      <c r="J63" s="149"/>
      <c r="K63" s="150">
        <f t="shared" si="77"/>
        <v>158.4</v>
      </c>
      <c r="L63" s="47">
        <f t="shared" ref="L63:L65" si="79">L41+40</f>
        <v>300</v>
      </c>
      <c r="M63" s="150">
        <f t="shared" si="78"/>
        <v>141.6</v>
      </c>
      <c r="N63" s="149"/>
      <c r="O63" s="151" t="s">
        <v>130</v>
      </c>
      <c r="P63" s="151" t="s">
        <v>130</v>
      </c>
      <c r="Q63" s="151" t="s">
        <v>130</v>
      </c>
      <c r="R63" s="151" t="s">
        <v>130</v>
      </c>
      <c r="S63" s="152"/>
      <c r="T63" s="151" t="s">
        <v>130</v>
      </c>
      <c r="U63" s="151" t="s">
        <v>130</v>
      </c>
      <c r="V63" s="151" t="s">
        <v>130</v>
      </c>
      <c r="W63" s="153" t="s">
        <v>130</v>
      </c>
      <c r="X63" s="28"/>
    </row>
    <row r="64" spans="1:24" x14ac:dyDescent="0.25">
      <c r="A64" s="28"/>
      <c r="B64" s="146">
        <v>160</v>
      </c>
      <c r="C64" s="147">
        <v>75</v>
      </c>
      <c r="D64" s="147">
        <v>50</v>
      </c>
      <c r="E64" s="147"/>
      <c r="F64" s="148">
        <f t="shared" si="76"/>
        <v>82.6</v>
      </c>
      <c r="G64" s="148">
        <v>40</v>
      </c>
      <c r="H64" s="148"/>
      <c r="I64" s="149">
        <v>40</v>
      </c>
      <c r="J64" s="149"/>
      <c r="K64" s="150">
        <f t="shared" si="77"/>
        <v>162.6</v>
      </c>
      <c r="L64" s="47">
        <f t="shared" si="79"/>
        <v>310</v>
      </c>
      <c r="M64" s="150">
        <f t="shared" si="78"/>
        <v>147.4</v>
      </c>
      <c r="N64" s="149"/>
      <c r="O64" s="151" t="s">
        <v>130</v>
      </c>
      <c r="P64" s="151" t="s">
        <v>130</v>
      </c>
      <c r="Q64" s="151" t="s">
        <v>130</v>
      </c>
      <c r="R64" s="151" t="s">
        <v>130</v>
      </c>
      <c r="S64" s="152"/>
      <c r="T64" s="151" t="s">
        <v>130</v>
      </c>
      <c r="U64" s="151" t="s">
        <v>130</v>
      </c>
      <c r="V64" s="151" t="s">
        <v>130</v>
      </c>
      <c r="W64" s="153" t="s">
        <v>130</v>
      </c>
      <c r="X64" s="28"/>
    </row>
    <row r="65" spans="1:24" x14ac:dyDescent="0.25">
      <c r="A65" s="28"/>
      <c r="B65" s="146">
        <v>180</v>
      </c>
      <c r="C65" s="147">
        <v>75</v>
      </c>
      <c r="D65" s="147">
        <v>50</v>
      </c>
      <c r="E65" s="147"/>
      <c r="F65" s="148">
        <f>F43</f>
        <v>95.800000000000011</v>
      </c>
      <c r="G65" s="148">
        <v>40</v>
      </c>
      <c r="H65" s="148"/>
      <c r="I65" s="148">
        <v>40</v>
      </c>
      <c r="J65" s="149"/>
      <c r="K65" s="150">
        <f t="shared" si="77"/>
        <v>175.8</v>
      </c>
      <c r="L65" s="47">
        <f t="shared" si="79"/>
        <v>320</v>
      </c>
      <c r="M65" s="150">
        <f t="shared" si="78"/>
        <v>144.19999999999999</v>
      </c>
      <c r="N65" s="149"/>
      <c r="O65" s="151" t="s">
        <v>130</v>
      </c>
      <c r="P65" s="151" t="s">
        <v>130</v>
      </c>
      <c r="Q65" s="151" t="s">
        <v>130</v>
      </c>
      <c r="R65" s="151" t="s">
        <v>130</v>
      </c>
      <c r="S65" s="152"/>
      <c r="T65" s="151" t="s">
        <v>130</v>
      </c>
      <c r="U65" s="151" t="s">
        <v>130</v>
      </c>
      <c r="V65" s="151" t="s">
        <v>130</v>
      </c>
      <c r="W65" s="153" t="s">
        <v>130</v>
      </c>
      <c r="X65" s="28"/>
    </row>
    <row r="66" spans="1:24" x14ac:dyDescent="0.25">
      <c r="A66" s="28"/>
      <c r="B66" s="146">
        <v>200</v>
      </c>
      <c r="C66" s="147">
        <v>75</v>
      </c>
      <c r="D66" s="147">
        <v>50</v>
      </c>
      <c r="E66" s="147"/>
      <c r="F66" s="148">
        <f t="shared" si="76"/>
        <v>109</v>
      </c>
      <c r="G66" s="148">
        <v>40</v>
      </c>
      <c r="H66" s="148"/>
      <c r="I66" s="149">
        <v>40</v>
      </c>
      <c r="J66" s="149"/>
      <c r="K66" s="150">
        <f t="shared" ref="K66:K67" si="80">F66+G66+I66</f>
        <v>189</v>
      </c>
      <c r="L66" s="47">
        <f>L44+40</f>
        <v>330</v>
      </c>
      <c r="M66" s="150">
        <f t="shared" ref="M66:M67" si="81">L66-K66</f>
        <v>141</v>
      </c>
      <c r="N66" s="149"/>
      <c r="O66" s="151" t="s">
        <v>130</v>
      </c>
      <c r="P66" s="151" t="s">
        <v>130</v>
      </c>
      <c r="Q66" s="151" t="s">
        <v>130</v>
      </c>
      <c r="R66" s="151" t="s">
        <v>130</v>
      </c>
      <c r="S66" s="152"/>
      <c r="T66" s="151" t="s">
        <v>130</v>
      </c>
      <c r="U66" s="151" t="s">
        <v>130</v>
      </c>
      <c r="V66" s="151" t="s">
        <v>130</v>
      </c>
      <c r="W66" s="153" t="s">
        <v>130</v>
      </c>
      <c r="X66" s="28"/>
    </row>
    <row r="67" spans="1:24" ht="15.75" thickBot="1" x14ac:dyDescent="0.3">
      <c r="A67" s="28"/>
      <c r="B67" s="154">
        <v>220</v>
      </c>
      <c r="C67" s="155">
        <v>75</v>
      </c>
      <c r="D67" s="155">
        <v>50</v>
      </c>
      <c r="E67" s="155"/>
      <c r="F67" s="156">
        <f>F45</f>
        <v>113.2</v>
      </c>
      <c r="G67" s="156">
        <v>40</v>
      </c>
      <c r="H67" s="156"/>
      <c r="I67" s="156">
        <v>40</v>
      </c>
      <c r="J67" s="157"/>
      <c r="K67" s="158">
        <f t="shared" si="80"/>
        <v>193.2</v>
      </c>
      <c r="L67" s="73">
        <f>L45+40</f>
        <v>340</v>
      </c>
      <c r="M67" s="158">
        <f t="shared" si="81"/>
        <v>146.80000000000001</v>
      </c>
      <c r="N67" s="157"/>
      <c r="O67" s="159" t="s">
        <v>130</v>
      </c>
      <c r="P67" s="159" t="s">
        <v>130</v>
      </c>
      <c r="Q67" s="159" t="s">
        <v>130</v>
      </c>
      <c r="R67" s="159" t="s">
        <v>130</v>
      </c>
      <c r="S67" s="160"/>
      <c r="T67" s="159" t="s">
        <v>130</v>
      </c>
      <c r="U67" s="159" t="s">
        <v>130</v>
      </c>
      <c r="V67" s="159" t="s">
        <v>130</v>
      </c>
      <c r="W67" s="161" t="s">
        <v>130</v>
      </c>
      <c r="X67" s="28"/>
    </row>
    <row r="68" spans="1:24" x14ac:dyDescent="0.25">
      <c r="A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6.5" thickBot="1" x14ac:dyDescent="0.3">
      <c r="A69" s="28"/>
      <c r="B69" s="517" t="s">
        <v>133</v>
      </c>
      <c r="C69" s="517"/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28"/>
    </row>
    <row r="70" spans="1:24" ht="15.75" thickBot="1" x14ac:dyDescent="0.3">
      <c r="A70" s="28"/>
      <c r="B70" s="518" t="s">
        <v>113</v>
      </c>
      <c r="C70" s="519"/>
      <c r="D70" s="520"/>
      <c r="F70" s="521" t="s">
        <v>137</v>
      </c>
      <c r="G70" s="522"/>
      <c r="H70" s="522"/>
      <c r="I70" s="523"/>
      <c r="K70" s="521" t="s">
        <v>114</v>
      </c>
      <c r="L70" s="522"/>
      <c r="M70" s="523"/>
      <c r="O70" s="162" t="s">
        <v>115</v>
      </c>
      <c r="P70" s="519" t="s">
        <v>116</v>
      </c>
      <c r="Q70" s="519"/>
      <c r="R70" s="163">
        <v>60</v>
      </c>
      <c r="T70" s="162" t="s">
        <v>117</v>
      </c>
      <c r="U70" s="519" t="s">
        <v>116</v>
      </c>
      <c r="V70" s="519"/>
      <c r="W70" s="163">
        <v>80</v>
      </c>
      <c r="X70" s="28"/>
    </row>
    <row r="71" spans="1:24" ht="15.75" thickBot="1" x14ac:dyDescent="0.3">
      <c r="A71" s="28"/>
      <c r="B71" s="164" t="s">
        <v>118</v>
      </c>
      <c r="C71" s="165" t="s">
        <v>119</v>
      </c>
      <c r="D71" s="165" t="s">
        <v>120</v>
      </c>
      <c r="E71" s="165"/>
      <c r="F71" s="166" t="s">
        <v>131</v>
      </c>
      <c r="G71" s="165" t="s">
        <v>28</v>
      </c>
      <c r="H71" s="165"/>
      <c r="I71" s="165" t="s">
        <v>90</v>
      </c>
      <c r="J71" s="165"/>
      <c r="K71" s="165" t="s">
        <v>125</v>
      </c>
      <c r="L71" s="165" t="s">
        <v>126</v>
      </c>
      <c r="M71" s="165" t="s">
        <v>127</v>
      </c>
      <c r="N71" s="165"/>
      <c r="O71" s="165" t="s">
        <v>128</v>
      </c>
      <c r="P71" s="165" t="s">
        <v>129</v>
      </c>
      <c r="Q71" s="165" t="s">
        <v>126</v>
      </c>
      <c r="R71" s="165" t="s">
        <v>127</v>
      </c>
      <c r="S71" s="165"/>
      <c r="T71" s="165" t="s">
        <v>128</v>
      </c>
      <c r="U71" s="165" t="s">
        <v>129</v>
      </c>
      <c r="V71" s="165" t="s">
        <v>126</v>
      </c>
      <c r="W71" s="167" t="s">
        <v>127</v>
      </c>
      <c r="X71" s="28"/>
    </row>
    <row r="72" spans="1:24" ht="15.75" thickBot="1" x14ac:dyDescent="0.3">
      <c r="A72" s="28"/>
      <c r="B72" s="210"/>
      <c r="C72" s="211"/>
      <c r="D72" s="211"/>
      <c r="E72" s="211"/>
      <c r="F72" s="212"/>
      <c r="G72" s="211"/>
      <c r="H72" s="211"/>
      <c r="I72" s="211"/>
      <c r="J72" s="211"/>
      <c r="K72" s="211"/>
      <c r="L72" s="211"/>
      <c r="M72" s="211"/>
      <c r="N72" s="211"/>
      <c r="O72" s="211"/>
      <c r="P72" s="211"/>
      <c r="Q72" s="211"/>
      <c r="R72" s="211"/>
      <c r="S72" s="211"/>
      <c r="T72" s="211"/>
      <c r="U72" s="211"/>
      <c r="V72" s="211"/>
      <c r="W72" s="213"/>
      <c r="X72" s="28"/>
    </row>
    <row r="73" spans="1:24" x14ac:dyDescent="0.25">
      <c r="A73" s="28"/>
      <c r="B73" s="168">
        <v>40</v>
      </c>
      <c r="C73" s="169">
        <v>50</v>
      </c>
      <c r="D73" s="169">
        <v>50</v>
      </c>
      <c r="E73" s="169"/>
      <c r="F73" s="170">
        <f t="shared" ref="F73:F86" si="82">F51</f>
        <v>31.9</v>
      </c>
      <c r="G73" s="170">
        <v>50</v>
      </c>
      <c r="H73" s="170"/>
      <c r="I73" s="171">
        <v>40</v>
      </c>
      <c r="J73" s="171"/>
      <c r="K73" s="172">
        <f>F73+G73+I73</f>
        <v>121.9</v>
      </c>
      <c r="L73" s="55">
        <f>L51+30</f>
        <v>240</v>
      </c>
      <c r="M73" s="172">
        <f>L73-K73</f>
        <v>118.1</v>
      </c>
      <c r="N73" s="171"/>
      <c r="O73" s="173">
        <f>L73*2</f>
        <v>480</v>
      </c>
      <c r="P73" s="170" t="e">
        <f>O73-Q73</f>
        <v>#VALUE!</v>
      </c>
      <c r="Q73" s="55" t="e">
        <f>L73*2-R67</f>
        <v>#VALUE!</v>
      </c>
      <c r="R73" s="170" t="e">
        <f>Q73-(2*K73)</f>
        <v>#VALUE!</v>
      </c>
      <c r="S73" s="170"/>
      <c r="T73" s="170">
        <f t="shared" ref="T73:T82" si="83">L73*3</f>
        <v>720</v>
      </c>
      <c r="U73" s="170" t="e">
        <f t="shared" ref="U73:U82" si="84">T73-V73</f>
        <v>#VALUE!</v>
      </c>
      <c r="V73" s="55" t="e">
        <f>L73*3-W67</f>
        <v>#VALUE!</v>
      </c>
      <c r="W73" s="174" t="e">
        <f>V73-(3*K73)</f>
        <v>#VALUE!</v>
      </c>
      <c r="X73" s="28"/>
    </row>
    <row r="74" spans="1:24" x14ac:dyDescent="0.25">
      <c r="A74" s="28"/>
      <c r="B74" s="175">
        <v>60</v>
      </c>
      <c r="C74" s="176">
        <v>50</v>
      </c>
      <c r="D74" s="176">
        <v>50</v>
      </c>
      <c r="E74" s="176"/>
      <c r="F74" s="177">
        <f t="shared" si="82"/>
        <v>43.35</v>
      </c>
      <c r="G74" s="177">
        <v>50</v>
      </c>
      <c r="H74" s="177"/>
      <c r="I74" s="178">
        <v>40</v>
      </c>
      <c r="J74" s="178"/>
      <c r="K74" s="179">
        <f t="shared" ref="K74:K75" si="85">F74+G74+I74</f>
        <v>133.35</v>
      </c>
      <c r="L74" s="47">
        <f>L52+30</f>
        <v>250</v>
      </c>
      <c r="M74" s="179">
        <f t="shared" ref="M74:M75" si="86">L74-K74</f>
        <v>116.65</v>
      </c>
      <c r="N74" s="178"/>
      <c r="O74" s="180">
        <f t="shared" ref="O74:O75" si="87">L74*2</f>
        <v>500</v>
      </c>
      <c r="P74" s="177">
        <f>O74-Q74</f>
        <v>60</v>
      </c>
      <c r="Q74" s="47">
        <f>L74*2-$R$70</f>
        <v>440</v>
      </c>
      <c r="R74" s="177">
        <f t="shared" ref="R74:R75" si="88">Q74-(2*K74)</f>
        <v>173.3</v>
      </c>
      <c r="S74" s="177"/>
      <c r="T74" s="177">
        <f t="shared" si="83"/>
        <v>750</v>
      </c>
      <c r="U74" s="177">
        <f t="shared" si="84"/>
        <v>80</v>
      </c>
      <c r="V74" s="47">
        <f>L74*3-$W$70</f>
        <v>670</v>
      </c>
      <c r="W74" s="181">
        <f t="shared" ref="W74:W75" si="89">V74-(3*K74)</f>
        <v>269.95000000000005</v>
      </c>
      <c r="X74" s="28"/>
    </row>
    <row r="75" spans="1:24" x14ac:dyDescent="0.25">
      <c r="A75" s="28"/>
      <c r="B75" s="175">
        <v>80</v>
      </c>
      <c r="C75" s="176">
        <v>50</v>
      </c>
      <c r="D75" s="176">
        <v>50</v>
      </c>
      <c r="E75" s="176"/>
      <c r="F75" s="177">
        <f t="shared" si="82"/>
        <v>45.8</v>
      </c>
      <c r="G75" s="177">
        <v>50</v>
      </c>
      <c r="H75" s="177"/>
      <c r="I75" s="178">
        <v>40</v>
      </c>
      <c r="J75" s="178"/>
      <c r="K75" s="179">
        <f t="shared" si="85"/>
        <v>135.80000000000001</v>
      </c>
      <c r="L75" s="47">
        <f t="shared" ref="L75:L81" si="90">L53+30</f>
        <v>260</v>
      </c>
      <c r="M75" s="179">
        <f t="shared" si="86"/>
        <v>124.19999999999999</v>
      </c>
      <c r="N75" s="178"/>
      <c r="O75" s="180">
        <f t="shared" si="87"/>
        <v>520</v>
      </c>
      <c r="P75" s="177">
        <f t="shared" ref="P75" si="91">O75-Q75</f>
        <v>60</v>
      </c>
      <c r="Q75" s="47">
        <f t="shared" ref="Q75" si="92">L75*2-$R$70</f>
        <v>460</v>
      </c>
      <c r="R75" s="177">
        <f t="shared" si="88"/>
        <v>188.39999999999998</v>
      </c>
      <c r="S75" s="177"/>
      <c r="T75" s="177">
        <f t="shared" si="83"/>
        <v>780</v>
      </c>
      <c r="U75" s="177">
        <f t="shared" si="84"/>
        <v>80</v>
      </c>
      <c r="V75" s="47">
        <f t="shared" ref="V75" si="93">L75*3-$W$70</f>
        <v>700</v>
      </c>
      <c r="W75" s="181">
        <f t="shared" si="89"/>
        <v>292.59999999999997</v>
      </c>
      <c r="X75" s="28"/>
    </row>
    <row r="76" spans="1:24" x14ac:dyDescent="0.25">
      <c r="A76" s="28"/>
      <c r="B76" s="175">
        <v>100</v>
      </c>
      <c r="C76" s="176">
        <v>50</v>
      </c>
      <c r="D76" s="176">
        <v>50</v>
      </c>
      <c r="E76" s="176"/>
      <c r="F76" s="177">
        <f t="shared" si="82"/>
        <v>48.25</v>
      </c>
      <c r="G76" s="177">
        <v>50</v>
      </c>
      <c r="H76" s="177"/>
      <c r="I76" s="178">
        <v>40</v>
      </c>
      <c r="J76" s="178"/>
      <c r="K76" s="179">
        <f>F76+G76+I76</f>
        <v>138.25</v>
      </c>
      <c r="L76" s="47">
        <f t="shared" si="90"/>
        <v>270</v>
      </c>
      <c r="M76" s="179">
        <f>L76-K76</f>
        <v>131.75</v>
      </c>
      <c r="N76" s="178"/>
      <c r="O76" s="180">
        <f>L76*2</f>
        <v>540</v>
      </c>
      <c r="P76" s="177">
        <f>O76-Q76</f>
        <v>60</v>
      </c>
      <c r="Q76" s="47">
        <f>L76*2-R70</f>
        <v>480</v>
      </c>
      <c r="R76" s="177">
        <f>Q76-(2*K76)</f>
        <v>203.5</v>
      </c>
      <c r="S76" s="177"/>
      <c r="T76" s="177">
        <f t="shared" si="83"/>
        <v>810</v>
      </c>
      <c r="U76" s="177">
        <f t="shared" si="84"/>
        <v>80</v>
      </c>
      <c r="V76" s="47">
        <f>L76*3-W70</f>
        <v>730</v>
      </c>
      <c r="W76" s="181">
        <f>V76-(3*K76)</f>
        <v>315.25</v>
      </c>
      <c r="X76" s="28"/>
    </row>
    <row r="77" spans="1:24" x14ac:dyDescent="0.25">
      <c r="A77" s="28"/>
      <c r="B77" s="175">
        <v>120</v>
      </c>
      <c r="C77" s="176">
        <v>50</v>
      </c>
      <c r="D77" s="176">
        <v>50</v>
      </c>
      <c r="E77" s="176"/>
      <c r="F77" s="177">
        <f t="shared" si="82"/>
        <v>59.7</v>
      </c>
      <c r="G77" s="177">
        <v>50</v>
      </c>
      <c r="H77" s="177"/>
      <c r="I77" s="178">
        <v>40</v>
      </c>
      <c r="J77" s="178"/>
      <c r="K77" s="179">
        <f t="shared" ref="K77:K78" si="94">F77+G77+I77</f>
        <v>149.69999999999999</v>
      </c>
      <c r="L77" s="47">
        <f t="shared" si="90"/>
        <v>280</v>
      </c>
      <c r="M77" s="179">
        <f t="shared" ref="M77:M80" si="95">L77-K77</f>
        <v>130.30000000000001</v>
      </c>
      <c r="N77" s="178"/>
      <c r="O77" s="180">
        <f t="shared" ref="O77:O80" si="96">L77*2</f>
        <v>560</v>
      </c>
      <c r="P77" s="177">
        <f>O77-Q77</f>
        <v>60</v>
      </c>
      <c r="Q77" s="47">
        <f>L77*2-$R$70</f>
        <v>500</v>
      </c>
      <c r="R77" s="177">
        <f t="shared" ref="R77:R80" si="97">Q77-(2*K77)</f>
        <v>200.60000000000002</v>
      </c>
      <c r="S77" s="177"/>
      <c r="T77" s="177">
        <f t="shared" si="83"/>
        <v>840</v>
      </c>
      <c r="U77" s="177">
        <f t="shared" si="84"/>
        <v>80</v>
      </c>
      <c r="V77" s="47">
        <f>L77*3-$W$70</f>
        <v>760</v>
      </c>
      <c r="W77" s="181">
        <f t="shared" ref="W77:W80" si="98">V77-(3*K77)</f>
        <v>310.90000000000003</v>
      </c>
      <c r="X77" s="28"/>
    </row>
    <row r="78" spans="1:24" x14ac:dyDescent="0.25">
      <c r="A78" s="28"/>
      <c r="B78" s="175">
        <v>140</v>
      </c>
      <c r="C78" s="176">
        <v>50</v>
      </c>
      <c r="D78" s="176">
        <v>50</v>
      </c>
      <c r="E78" s="176"/>
      <c r="F78" s="177">
        <f t="shared" si="82"/>
        <v>62.15</v>
      </c>
      <c r="G78" s="177">
        <v>50</v>
      </c>
      <c r="H78" s="177"/>
      <c r="I78" s="178">
        <v>40</v>
      </c>
      <c r="J78" s="178"/>
      <c r="K78" s="179">
        <f t="shared" si="94"/>
        <v>152.15</v>
      </c>
      <c r="L78" s="47">
        <f t="shared" si="90"/>
        <v>290</v>
      </c>
      <c r="M78" s="179">
        <f t="shared" si="95"/>
        <v>137.85</v>
      </c>
      <c r="N78" s="178"/>
      <c r="O78" s="180">
        <f t="shared" si="96"/>
        <v>580</v>
      </c>
      <c r="P78" s="177">
        <f t="shared" ref="P78:P79" si="99">O78-Q78</f>
        <v>60</v>
      </c>
      <c r="Q78" s="47">
        <f t="shared" ref="Q78:Q80" si="100">L78*2-$R$70</f>
        <v>520</v>
      </c>
      <c r="R78" s="177">
        <f t="shared" si="97"/>
        <v>215.7</v>
      </c>
      <c r="S78" s="177"/>
      <c r="T78" s="177">
        <f t="shared" si="83"/>
        <v>870</v>
      </c>
      <c r="U78" s="177">
        <f t="shared" si="84"/>
        <v>80</v>
      </c>
      <c r="V78" s="47">
        <f t="shared" ref="V78:V80" si="101">L78*3-$W$70</f>
        <v>790</v>
      </c>
      <c r="W78" s="181">
        <f t="shared" si="98"/>
        <v>333.54999999999995</v>
      </c>
      <c r="X78" s="28"/>
    </row>
    <row r="79" spans="1:24" x14ac:dyDescent="0.25">
      <c r="A79" s="28"/>
      <c r="B79" s="175">
        <v>160</v>
      </c>
      <c r="C79" s="176">
        <v>50</v>
      </c>
      <c r="D79" s="176">
        <v>50</v>
      </c>
      <c r="E79" s="176"/>
      <c r="F79" s="177">
        <f t="shared" si="82"/>
        <v>73.599999999999994</v>
      </c>
      <c r="G79" s="177">
        <v>50</v>
      </c>
      <c r="H79" s="177"/>
      <c r="I79" s="178">
        <v>40</v>
      </c>
      <c r="J79" s="178"/>
      <c r="K79" s="179">
        <f>F79+G79+I79</f>
        <v>163.6</v>
      </c>
      <c r="L79" s="47">
        <f t="shared" si="90"/>
        <v>300</v>
      </c>
      <c r="M79" s="179">
        <f t="shared" si="95"/>
        <v>136.4</v>
      </c>
      <c r="N79" s="178"/>
      <c r="O79" s="180">
        <f t="shared" si="96"/>
        <v>600</v>
      </c>
      <c r="P79" s="177">
        <f t="shared" si="99"/>
        <v>60</v>
      </c>
      <c r="Q79" s="47">
        <f t="shared" si="100"/>
        <v>540</v>
      </c>
      <c r="R79" s="177">
        <f t="shared" si="97"/>
        <v>212.8</v>
      </c>
      <c r="S79" s="177"/>
      <c r="T79" s="177">
        <f t="shared" si="83"/>
        <v>900</v>
      </c>
      <c r="U79" s="177">
        <f t="shared" si="84"/>
        <v>80</v>
      </c>
      <c r="V79" s="47">
        <f t="shared" si="101"/>
        <v>820</v>
      </c>
      <c r="W79" s="181">
        <f t="shared" si="98"/>
        <v>329.20000000000005</v>
      </c>
      <c r="X79" s="28"/>
    </row>
    <row r="80" spans="1:24" x14ac:dyDescent="0.25">
      <c r="A80" s="28"/>
      <c r="B80" s="175">
        <v>180</v>
      </c>
      <c r="C80" s="176">
        <v>50</v>
      </c>
      <c r="D80" s="176">
        <v>50</v>
      </c>
      <c r="E80" s="176"/>
      <c r="F80" s="177">
        <f t="shared" si="82"/>
        <v>85.05</v>
      </c>
      <c r="G80" s="177">
        <v>50</v>
      </c>
      <c r="H80" s="177"/>
      <c r="I80" s="178">
        <v>40</v>
      </c>
      <c r="J80" s="178"/>
      <c r="K80" s="179">
        <f t="shared" ref="K80" si="102">F80+G80+I80</f>
        <v>175.05</v>
      </c>
      <c r="L80" s="47">
        <f t="shared" si="90"/>
        <v>310</v>
      </c>
      <c r="M80" s="179">
        <f t="shared" si="95"/>
        <v>134.94999999999999</v>
      </c>
      <c r="N80" s="178"/>
      <c r="O80" s="180">
        <f t="shared" si="96"/>
        <v>620</v>
      </c>
      <c r="P80" s="177">
        <f>O80-Q80</f>
        <v>60</v>
      </c>
      <c r="Q80" s="47">
        <f t="shared" si="100"/>
        <v>560</v>
      </c>
      <c r="R80" s="177">
        <f t="shared" si="97"/>
        <v>209.89999999999998</v>
      </c>
      <c r="S80" s="177"/>
      <c r="T80" s="177">
        <f t="shared" si="83"/>
        <v>930</v>
      </c>
      <c r="U80" s="177">
        <f t="shared" si="84"/>
        <v>80</v>
      </c>
      <c r="V80" s="47">
        <f t="shared" si="101"/>
        <v>850</v>
      </c>
      <c r="W80" s="181">
        <f t="shared" si="98"/>
        <v>324.84999999999991</v>
      </c>
      <c r="X80" s="28"/>
    </row>
    <row r="81" spans="1:24" x14ac:dyDescent="0.25">
      <c r="A81" s="28"/>
      <c r="B81" s="175">
        <v>200</v>
      </c>
      <c r="C81" s="176">
        <v>50</v>
      </c>
      <c r="D81" s="176">
        <v>50</v>
      </c>
      <c r="E81" s="176"/>
      <c r="F81" s="177">
        <f t="shared" si="82"/>
        <v>87.5</v>
      </c>
      <c r="G81" s="177">
        <v>50</v>
      </c>
      <c r="H81" s="177"/>
      <c r="I81" s="178">
        <v>40</v>
      </c>
      <c r="J81" s="178"/>
      <c r="K81" s="179">
        <f>F81+G81+I81</f>
        <v>177.5</v>
      </c>
      <c r="L81" s="47">
        <f t="shared" si="90"/>
        <v>320</v>
      </c>
      <c r="M81" s="179">
        <f t="shared" ref="M81:M82" si="103">L81-K81</f>
        <v>142.5</v>
      </c>
      <c r="N81" s="178"/>
      <c r="O81" s="180">
        <f t="shared" ref="O81:O82" si="104">L81*2</f>
        <v>640</v>
      </c>
      <c r="P81" s="177">
        <f t="shared" ref="P81" si="105">O81-Q81</f>
        <v>60</v>
      </c>
      <c r="Q81" s="47">
        <f t="shared" ref="Q81:Q82" si="106">L81*2-$R$70</f>
        <v>580</v>
      </c>
      <c r="R81" s="177">
        <f t="shared" ref="R81:R82" si="107">Q81-(2*K81)</f>
        <v>225</v>
      </c>
      <c r="S81" s="177"/>
      <c r="T81" s="177">
        <f t="shared" si="83"/>
        <v>960</v>
      </c>
      <c r="U81" s="177">
        <f t="shared" si="84"/>
        <v>80</v>
      </c>
      <c r="V81" s="47">
        <f t="shared" ref="V81:V82" si="108">L81*3-$W$70</f>
        <v>880</v>
      </c>
      <c r="W81" s="181">
        <f t="shared" ref="W81:W82" si="109">V81-(3*K81)</f>
        <v>347.5</v>
      </c>
      <c r="X81" s="28"/>
    </row>
    <row r="82" spans="1:24" ht="15.75" thickBot="1" x14ac:dyDescent="0.3">
      <c r="A82" s="28"/>
      <c r="B82" s="182">
        <v>220</v>
      </c>
      <c r="C82" s="183">
        <v>50</v>
      </c>
      <c r="D82" s="183">
        <v>50</v>
      </c>
      <c r="E82" s="183"/>
      <c r="F82" s="184">
        <f t="shared" si="82"/>
        <v>89.95</v>
      </c>
      <c r="G82" s="184">
        <v>50</v>
      </c>
      <c r="H82" s="184"/>
      <c r="I82" s="185">
        <v>40</v>
      </c>
      <c r="J82" s="185"/>
      <c r="K82" s="186">
        <f t="shared" ref="K82" si="110">F82+G82+I82</f>
        <v>179.95</v>
      </c>
      <c r="L82" s="73">
        <f>L60+30</f>
        <v>330</v>
      </c>
      <c r="M82" s="186">
        <f t="shared" si="103"/>
        <v>150.05000000000001</v>
      </c>
      <c r="N82" s="185"/>
      <c r="O82" s="187">
        <f t="shared" si="104"/>
        <v>660</v>
      </c>
      <c r="P82" s="184">
        <f>O82-Q82</f>
        <v>60</v>
      </c>
      <c r="Q82" s="73">
        <f t="shared" si="106"/>
        <v>600</v>
      </c>
      <c r="R82" s="184">
        <f t="shared" si="107"/>
        <v>240.10000000000002</v>
      </c>
      <c r="S82" s="184"/>
      <c r="T82" s="184">
        <f t="shared" si="83"/>
        <v>990</v>
      </c>
      <c r="U82" s="184">
        <f t="shared" si="84"/>
        <v>80</v>
      </c>
      <c r="V82" s="73">
        <f t="shared" si="108"/>
        <v>910</v>
      </c>
      <c r="W82" s="188">
        <f t="shared" si="109"/>
        <v>370.15000000000009</v>
      </c>
      <c r="X82" s="28"/>
    </row>
    <row r="83" spans="1:24" x14ac:dyDescent="0.25">
      <c r="A83" s="28"/>
      <c r="B83" s="189">
        <v>100</v>
      </c>
      <c r="C83" s="190">
        <v>75</v>
      </c>
      <c r="D83" s="190">
        <v>50</v>
      </c>
      <c r="E83" s="190"/>
      <c r="F83" s="191">
        <f t="shared" si="82"/>
        <v>60</v>
      </c>
      <c r="G83" s="191">
        <v>50</v>
      </c>
      <c r="H83" s="191"/>
      <c r="I83" s="192">
        <v>40</v>
      </c>
      <c r="J83" s="192"/>
      <c r="K83" s="193">
        <f>F83+G83+I83</f>
        <v>150</v>
      </c>
      <c r="L83" s="45">
        <f>L61+30</f>
        <v>310</v>
      </c>
      <c r="M83" s="193">
        <f>L83-K83</f>
        <v>160</v>
      </c>
      <c r="N83" s="192"/>
      <c r="O83" s="194" t="s">
        <v>130</v>
      </c>
      <c r="P83" s="194" t="s">
        <v>130</v>
      </c>
      <c r="Q83" s="194" t="s">
        <v>130</v>
      </c>
      <c r="R83" s="194" t="s">
        <v>130</v>
      </c>
      <c r="S83" s="195"/>
      <c r="T83" s="194" t="s">
        <v>130</v>
      </c>
      <c r="U83" s="194" t="s">
        <v>130</v>
      </c>
      <c r="V83" s="194" t="s">
        <v>130</v>
      </c>
      <c r="W83" s="196" t="s">
        <v>130</v>
      </c>
      <c r="X83" s="28"/>
    </row>
    <row r="84" spans="1:24" x14ac:dyDescent="0.25">
      <c r="A84" s="28"/>
      <c r="B84" s="189">
        <v>120</v>
      </c>
      <c r="C84" s="190">
        <v>75</v>
      </c>
      <c r="D84" s="190">
        <v>50</v>
      </c>
      <c r="E84" s="190"/>
      <c r="F84" s="191">
        <f t="shared" si="82"/>
        <v>65.2</v>
      </c>
      <c r="G84" s="191">
        <v>50</v>
      </c>
      <c r="H84" s="191"/>
      <c r="I84" s="192">
        <v>40</v>
      </c>
      <c r="J84" s="192"/>
      <c r="K84" s="193">
        <f t="shared" ref="K84:K87" si="111">F84+G84+I84</f>
        <v>155.19999999999999</v>
      </c>
      <c r="L84" s="47">
        <f>L62+30</f>
        <v>320</v>
      </c>
      <c r="M84" s="193">
        <f t="shared" ref="M84:M87" si="112">L84-K84</f>
        <v>164.8</v>
      </c>
      <c r="N84" s="192"/>
      <c r="O84" s="194" t="s">
        <v>130</v>
      </c>
      <c r="P84" s="194" t="s">
        <v>130</v>
      </c>
      <c r="Q84" s="194" t="s">
        <v>130</v>
      </c>
      <c r="R84" s="194" t="s">
        <v>130</v>
      </c>
      <c r="S84" s="195"/>
      <c r="T84" s="194" t="s">
        <v>130</v>
      </c>
      <c r="U84" s="194" t="s">
        <v>130</v>
      </c>
      <c r="V84" s="194" t="s">
        <v>130</v>
      </c>
      <c r="W84" s="196" t="s">
        <v>130</v>
      </c>
      <c r="X84" s="28"/>
    </row>
    <row r="85" spans="1:24" x14ac:dyDescent="0.25">
      <c r="A85" s="28"/>
      <c r="B85" s="189">
        <v>140</v>
      </c>
      <c r="C85" s="190">
        <v>75</v>
      </c>
      <c r="D85" s="190">
        <v>50</v>
      </c>
      <c r="E85" s="190"/>
      <c r="F85" s="191">
        <f t="shared" si="82"/>
        <v>78.400000000000006</v>
      </c>
      <c r="G85" s="191">
        <v>50</v>
      </c>
      <c r="H85" s="191"/>
      <c r="I85" s="191">
        <v>40</v>
      </c>
      <c r="J85" s="192"/>
      <c r="K85" s="193">
        <f t="shared" si="111"/>
        <v>168.4</v>
      </c>
      <c r="L85" s="47">
        <f t="shared" ref="L85:L88" si="113">L63+30</f>
        <v>330</v>
      </c>
      <c r="M85" s="193">
        <f t="shared" si="112"/>
        <v>161.6</v>
      </c>
      <c r="N85" s="192"/>
      <c r="O85" s="194" t="s">
        <v>130</v>
      </c>
      <c r="P85" s="194" t="s">
        <v>130</v>
      </c>
      <c r="Q85" s="194" t="s">
        <v>130</v>
      </c>
      <c r="R85" s="194" t="s">
        <v>130</v>
      </c>
      <c r="S85" s="195"/>
      <c r="T85" s="194" t="s">
        <v>130</v>
      </c>
      <c r="U85" s="194" t="s">
        <v>130</v>
      </c>
      <c r="V85" s="194" t="s">
        <v>130</v>
      </c>
      <c r="W85" s="196" t="s">
        <v>130</v>
      </c>
      <c r="X85" s="28"/>
    </row>
    <row r="86" spans="1:24" x14ac:dyDescent="0.25">
      <c r="A86" s="28"/>
      <c r="B86" s="189">
        <v>160</v>
      </c>
      <c r="C86" s="190">
        <v>75</v>
      </c>
      <c r="D86" s="190">
        <v>50</v>
      </c>
      <c r="E86" s="190"/>
      <c r="F86" s="191">
        <f t="shared" si="82"/>
        <v>82.6</v>
      </c>
      <c r="G86" s="191">
        <v>50</v>
      </c>
      <c r="H86" s="191"/>
      <c r="I86" s="192">
        <v>40</v>
      </c>
      <c r="J86" s="192"/>
      <c r="K86" s="193">
        <f t="shared" si="111"/>
        <v>172.6</v>
      </c>
      <c r="L86" s="47">
        <f t="shared" si="113"/>
        <v>340</v>
      </c>
      <c r="M86" s="193">
        <f t="shared" si="112"/>
        <v>167.4</v>
      </c>
      <c r="N86" s="192"/>
      <c r="O86" s="194" t="s">
        <v>130</v>
      </c>
      <c r="P86" s="194" t="s">
        <v>130</v>
      </c>
      <c r="Q86" s="194" t="s">
        <v>130</v>
      </c>
      <c r="R86" s="194" t="s">
        <v>130</v>
      </c>
      <c r="S86" s="195"/>
      <c r="T86" s="194" t="s">
        <v>130</v>
      </c>
      <c r="U86" s="194" t="s">
        <v>130</v>
      </c>
      <c r="V86" s="194" t="s">
        <v>130</v>
      </c>
      <c r="W86" s="196" t="s">
        <v>130</v>
      </c>
      <c r="X86" s="28"/>
    </row>
    <row r="87" spans="1:24" x14ac:dyDescent="0.25">
      <c r="A87" s="28"/>
      <c r="B87" s="189">
        <v>180</v>
      </c>
      <c r="C87" s="190">
        <v>75</v>
      </c>
      <c r="D87" s="190">
        <v>50</v>
      </c>
      <c r="E87" s="190"/>
      <c r="F87" s="214">
        <f t="shared" ref="F87:F89" si="114">F65</f>
        <v>95.800000000000011</v>
      </c>
      <c r="G87" s="191">
        <v>50</v>
      </c>
      <c r="H87" s="191"/>
      <c r="I87" s="191">
        <v>40</v>
      </c>
      <c r="J87" s="192"/>
      <c r="K87" s="193">
        <f t="shared" si="111"/>
        <v>185.8</v>
      </c>
      <c r="L87" s="47">
        <f t="shared" si="113"/>
        <v>350</v>
      </c>
      <c r="M87" s="193">
        <f t="shared" si="112"/>
        <v>164.2</v>
      </c>
      <c r="N87" s="192"/>
      <c r="O87" s="194" t="s">
        <v>130</v>
      </c>
      <c r="P87" s="194" t="s">
        <v>130</v>
      </c>
      <c r="Q87" s="194" t="s">
        <v>130</v>
      </c>
      <c r="R87" s="194" t="s">
        <v>130</v>
      </c>
      <c r="S87" s="195"/>
      <c r="T87" s="194" t="s">
        <v>130</v>
      </c>
      <c r="U87" s="194" t="s">
        <v>130</v>
      </c>
      <c r="V87" s="194" t="s">
        <v>130</v>
      </c>
      <c r="W87" s="196" t="s">
        <v>130</v>
      </c>
      <c r="X87" s="28"/>
    </row>
    <row r="88" spans="1:24" x14ac:dyDescent="0.25">
      <c r="A88" s="28"/>
      <c r="B88" s="189">
        <v>200</v>
      </c>
      <c r="C88" s="190">
        <v>75</v>
      </c>
      <c r="D88" s="190">
        <v>50</v>
      </c>
      <c r="E88" s="190"/>
      <c r="F88" s="191">
        <f>F66</f>
        <v>109</v>
      </c>
      <c r="G88" s="191">
        <v>50</v>
      </c>
      <c r="H88" s="191"/>
      <c r="I88" s="192">
        <v>40</v>
      </c>
      <c r="J88" s="192"/>
      <c r="K88" s="193">
        <f t="shared" ref="K88:K89" si="115">F88+G88+I88</f>
        <v>199</v>
      </c>
      <c r="L88" s="47">
        <f t="shared" si="113"/>
        <v>360</v>
      </c>
      <c r="M88" s="193">
        <f t="shared" ref="M88:M89" si="116">L88-K88</f>
        <v>161</v>
      </c>
      <c r="N88" s="192"/>
      <c r="O88" s="194" t="s">
        <v>130</v>
      </c>
      <c r="P88" s="194" t="s">
        <v>130</v>
      </c>
      <c r="Q88" s="194" t="s">
        <v>130</v>
      </c>
      <c r="R88" s="194" t="s">
        <v>130</v>
      </c>
      <c r="S88" s="195"/>
      <c r="T88" s="194" t="s">
        <v>130</v>
      </c>
      <c r="U88" s="194" t="s">
        <v>130</v>
      </c>
      <c r="V88" s="194" t="s">
        <v>130</v>
      </c>
      <c r="W88" s="196" t="s">
        <v>130</v>
      </c>
      <c r="X88" s="28"/>
    </row>
    <row r="89" spans="1:24" ht="15.75" thickBot="1" x14ac:dyDescent="0.3">
      <c r="A89" s="28"/>
      <c r="B89" s="197">
        <v>220</v>
      </c>
      <c r="C89" s="198">
        <v>75</v>
      </c>
      <c r="D89" s="198">
        <v>50</v>
      </c>
      <c r="E89" s="198"/>
      <c r="F89" s="199">
        <f t="shared" si="114"/>
        <v>113.2</v>
      </c>
      <c r="G89" s="200">
        <v>50</v>
      </c>
      <c r="H89" s="200"/>
      <c r="I89" s="200">
        <v>40</v>
      </c>
      <c r="J89" s="201"/>
      <c r="K89" s="202">
        <f t="shared" si="115"/>
        <v>203.2</v>
      </c>
      <c r="L89" s="73">
        <f>L67+30</f>
        <v>370</v>
      </c>
      <c r="M89" s="202">
        <f t="shared" si="116"/>
        <v>166.8</v>
      </c>
      <c r="N89" s="201"/>
      <c r="O89" s="203" t="s">
        <v>130</v>
      </c>
      <c r="P89" s="203" t="s">
        <v>130</v>
      </c>
      <c r="Q89" s="203" t="s">
        <v>130</v>
      </c>
      <c r="R89" s="203" t="s">
        <v>130</v>
      </c>
      <c r="S89" s="204"/>
      <c r="T89" s="203" t="s">
        <v>130</v>
      </c>
      <c r="U89" s="203" t="s">
        <v>130</v>
      </c>
      <c r="V89" s="203" t="s">
        <v>130</v>
      </c>
      <c r="W89" s="205" t="s">
        <v>130</v>
      </c>
      <c r="X89" s="28"/>
    </row>
    <row r="90" spans="1:24" x14ac:dyDescent="0.25">
      <c r="A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</row>
    <row r="91" spans="1:24" x14ac:dyDescent="0.25">
      <c r="A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</row>
    <row r="92" spans="1:24" x14ac:dyDescent="0.25">
      <c r="A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</row>
    <row r="93" spans="1:24" x14ac:dyDescent="0.25">
      <c r="A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</row>
    <row r="94" spans="1:24" x14ac:dyDescent="0.25">
      <c r="A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</row>
    <row r="95" spans="1:24" x14ac:dyDescent="0.25">
      <c r="A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</row>
    <row r="96" spans="1:24" x14ac:dyDescent="0.25">
      <c r="A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</row>
    <row r="97" spans="1:24" x14ac:dyDescent="0.25">
      <c r="A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</row>
    <row r="98" spans="1:24" x14ac:dyDescent="0.25">
      <c r="A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</row>
    <row r="99" spans="1:24" x14ac:dyDescent="0.25">
      <c r="A99" s="28"/>
      <c r="X99" s="28"/>
    </row>
    <row r="100" spans="1:24" x14ac:dyDescent="0.25">
      <c r="A100" s="28"/>
      <c r="X100" s="28"/>
    </row>
    <row r="101" spans="1:24" x14ac:dyDescent="0.25">
      <c r="A101" s="28"/>
      <c r="X101" s="28"/>
    </row>
    <row r="102" spans="1:24" x14ac:dyDescent="0.25">
      <c r="A102" s="28"/>
      <c r="X102" s="28"/>
    </row>
  </sheetData>
  <mergeCells count="25">
    <mergeCell ref="B69:W69"/>
    <mergeCell ref="B70:D70"/>
    <mergeCell ref="F70:I70"/>
    <mergeCell ref="K70:M70"/>
    <mergeCell ref="P70:Q70"/>
    <mergeCell ref="U70:V70"/>
    <mergeCell ref="B47:W47"/>
    <mergeCell ref="B48:D48"/>
    <mergeCell ref="F48:I48"/>
    <mergeCell ref="K48:M48"/>
    <mergeCell ref="P48:Q48"/>
    <mergeCell ref="U48:V48"/>
    <mergeCell ref="B27:D27"/>
    <mergeCell ref="F27:I27"/>
    <mergeCell ref="K27:M27"/>
    <mergeCell ref="P27:Q27"/>
    <mergeCell ref="U27:V27"/>
    <mergeCell ref="B26:W26"/>
    <mergeCell ref="B1:W2"/>
    <mergeCell ref="B4:W4"/>
    <mergeCell ref="B5:D5"/>
    <mergeCell ref="F5:I5"/>
    <mergeCell ref="K5:M5"/>
    <mergeCell ref="P5:Q5"/>
    <mergeCell ref="U5:V5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Commande</vt:lpstr>
      <vt:lpstr>Registre</vt:lpstr>
      <vt:lpstr>Base de données</vt:lpstr>
      <vt:lpstr>Info Commande</vt:lpstr>
      <vt:lpstr>Calcul Classique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2014-05-19T08:36:23Z</dcterms:modified>
</cp:coreProperties>
</file>