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Types.xml" ContentType="application/vnd.ms-excel.rdrichvaluetypes+xml"/>
  <Override PartName="/xl/richData/rdrichvalue.xml" ContentType="application/vnd.ms-excel.rdrichvalue+xml"/>
  <Override PartName="/xl/richData/rdrichvaluestructure.xml" ContentType="application/vnd.ms-excel.rdrichvaluestructur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50" windowHeight="8445" activeTab="1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externalReferences>
    <externalReference r:id="rId7"/>
  </externalReferences>
  <definedNames>
    <definedName name="_xlnm._FilterDatabase" localSheetId="1" hidden="1">'input '!$B$2:$Q$16</definedName>
    <definedName name="compte">Tableau15[]</definedName>
    <definedName name="_xlnm.Criteria" localSheetId="1">'input '!$Z$2:$Z$3</definedName>
    <definedName name="decaler">OFFSET([1]input!$AB$3,0,0,COUNTA([1]input!$AB$3:$AB$142654),16)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_xlnm.Extract" localSheetId="1">'input '!$AB$2:$AQ$2</definedName>
    <definedName name="input">'input '!$B$3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62913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4" l="1"/>
  <c r="J16" i="4"/>
  <c r="O16" i="4"/>
  <c r="P16" i="4"/>
  <c r="L16" i="4"/>
  <c r="Q16" i="4" l="1" a="1"/>
  <c r="Q16" i="4" s="1"/>
  <c r="B15" i="4"/>
  <c r="J15" i="4"/>
  <c r="O15" i="4"/>
  <c r="P15" i="4"/>
  <c r="B14" i="4"/>
  <c r="J14" i="4"/>
  <c r="O14" i="4"/>
  <c r="P14" i="4"/>
  <c r="B13" i="4"/>
  <c r="J13" i="4"/>
  <c r="O13" i="4"/>
  <c r="P13" i="4"/>
  <c r="B12" i="4"/>
  <c r="J12" i="4"/>
  <c r="O12" i="4"/>
  <c r="P12" i="4"/>
  <c r="B11" i="4"/>
  <c r="J11" i="4"/>
  <c r="O11" i="4"/>
  <c r="P11" i="4"/>
  <c r="B10" i="4"/>
  <c r="J10" i="4"/>
  <c r="O10" i="4"/>
  <c r="P10" i="4"/>
  <c r="B9" i="4"/>
  <c r="J9" i="4"/>
  <c r="L9" i="4"/>
  <c r="O9" i="4"/>
  <c r="P9" i="4"/>
  <c r="L15" i="4"/>
  <c r="L14" i="4"/>
  <c r="L12" i="4"/>
  <c r="L13" i="4"/>
  <c r="L11" i="4"/>
  <c r="L10" i="4"/>
  <c r="Q9" i="4" l="1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B8" i="4"/>
  <c r="J8" i="4"/>
  <c r="O8" i="4"/>
  <c r="P8" i="4"/>
  <c r="P7" i="4"/>
  <c r="O7" i="4"/>
  <c r="J7" i="4"/>
  <c r="B7" i="4"/>
  <c r="P6" i="4"/>
  <c r="O6" i="4"/>
  <c r="J6" i="4"/>
  <c r="B6" i="4"/>
  <c r="B5" i="4"/>
  <c r="E5" i="3" a="1"/>
  <c r="E5" i="3" s="1"/>
  <c r="J3" i="4"/>
  <c r="W4" i="5"/>
  <c r="W3" i="5"/>
  <c r="L7" i="4"/>
  <c r="L6" i="4"/>
  <c r="L8" i="4"/>
  <c r="L5" i="4"/>
  <c r="L4" i="4"/>
  <c r="L3" i="4"/>
  <c r="Q7" i="4" l="1" a="1"/>
  <c r="Q7" i="4" s="1"/>
  <c r="Q6" i="4" a="1"/>
  <c r="Q6" i="4" s="1"/>
  <c r="Q8" i="4" a="1"/>
  <c r="Q8" i="4" s="1"/>
  <c r="P5" i="4"/>
  <c r="O5" i="4"/>
  <c r="J5" i="4"/>
  <c r="Q5" i="4" l="1" a="1"/>
  <c r="Q5" i="4" s="1"/>
  <c r="B4" i="4"/>
  <c r="J4" i="4"/>
  <c r="O4" i="4"/>
  <c r="P4" i="4"/>
  <c r="B3" i="4"/>
  <c r="Q4" i="4" l="1" a="1"/>
  <c r="Q4" i="4" s="1"/>
  <c r="P3" i="4" l="1"/>
  <c r="O3" i="4"/>
  <c r="F5" i="3"/>
  <c r="B5" i="3"/>
  <c r="H23" i="1"/>
  <c r="E23" i="1"/>
  <c r="W2" i="1"/>
  <c r="T2" i="1"/>
  <c r="Q2" i="1"/>
  <c r="N2" i="1"/>
  <c r="K2" i="1"/>
  <c r="H2" i="1"/>
  <c r="E2" i="1"/>
  <c r="Q3" i="4" l="1" a="1"/>
  <c r="Q3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<sst xmlns="http://schemas.openxmlformats.org/spreadsheetml/2006/main" count="333" uniqueCount="181">
  <si>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</si>
  <si>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</si>
  <si>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</si>
  <si>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</si>
  <si>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</si>
  <si>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</si>
  <si>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</si>
  <si>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</si>
  <si>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</si>
  <si>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</si>
  <si>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</si>
  <si>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</si>
  <si>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</si>
  <si>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</si>
  <si>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</si>
  <si>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</si>
  <si>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</si>
  <si>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</si>
  <si>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</si>
  <si>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</si>
  <si>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</si>
  <si>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</si>
  <si>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</si>
  <si>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</si>
  <si>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</si>
  <si>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</si>
  <si>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</si>
  <si>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</si>
  <si>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</si>
  <si>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</si>
  <si>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</si>
  <si>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</si>
  <si>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</si>
  <si>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</si>
  <si>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</si>
  <si>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</si>
  <si>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</si>
  <si>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</si>
  <si>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</si>
  <si>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</si>
  <si>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</si>
  <si>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</si>
  <si>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</si>
  <si>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</si>
  <si>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</si>
  <si>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</si>
  <si>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</si>
  <si>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</si>
  <si>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</si>
  <si>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</si>
  <si>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</si>
  <si>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</si>
  <si>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</si>
  <si>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</si>
  <si>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</si>
  <si>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</si>
  <si>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</si>
  <si>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</si>
  <si>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</si>
  <si>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</si>
  <si>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</si>
  <si>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</si>
  <si>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</si>
  <si>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</si>
  <si>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</si>
  <si>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</si>
  <si>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</si>
  <si>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</si>
  <si>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</si>
  <si>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</si>
  <si>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</si>
  <si>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</si>
  <si>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</si>
  <si>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</si>
  <si>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</si>
  <si>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</si>
  <si>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</si>
  <si>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</si>
  <si>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</si>
  <si>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</si>
  <si>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</si>
  <si>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</si>
  <si>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</si>
  <si>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</si>
  <si>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</si>
  <si>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</si>
  <si>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</si>
  <si>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</si>
  <si>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</si>
  <si>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</si>
  <si>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</si>
  <si>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</si>
  <si>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</si>
  <si>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</si>
  <si>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</si>
  <si>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</si>
  <si>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</si>
  <si>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</si>
  <si>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</si>
  <si>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</si>
  <si>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</si>
  <si>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</si>
  <si>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</si>
  <si>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</si>
  <si>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</si>
  <si>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</si>
  <si>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</si>
  <si>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</si>
  <si>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</si>
  <si>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</si>
  <si>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</si>
  <si>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</si>
  <si>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</si>
  <si>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</si>
  <si>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</si>
  <si>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</si>
  <si>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</si>
  <si>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</si>
  <si>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</si>
  <si>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</si>
  <si>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</si>
  <si>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</si>
  <si>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</si>
  <si>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</si>
  <si>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</si>
  <si>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</si>
  <si>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</si>
  <si>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</si>
  <si>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</si>
  <si>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</si>
  <si>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</si>
  <si>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</si>
  <si>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</si>
  <si>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</si>
  <si>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</si>
  <si>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</si>
  <si>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</si>
  <si>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</si>
  <si>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</si>
  <si>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</si>
  <si>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</si>
  <si>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</si>
  <si>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</si>
  <si>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</si>
  <si>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</si>
  <si>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</si>
  <si>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</si>
  <si>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</si>
  <si>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</si>
  <si>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</si>
  <si>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</si>
  <si>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</si>
  <si>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</si>
  <si>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</si>
  <si>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</si>
  <si>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</si>
  <si>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</si>
  <si>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</si>
  <si>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</si>
  <si>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</si>
  <si>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</si>
  <si>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</si>
  <si>
    <t>15/03/2020</t>
  </si>
  <si>
    <t>lo</t>
  </si>
  <si>
    <t xml:space="preserve">test </t>
  </si>
  <si>
    <t/>
  </si>
  <si>
    <t>03/03/2020</t>
  </si>
  <si>
    <t>kk</t>
  </si>
  <si>
    <t>test 2</t>
  </si>
  <si>
    <t>02/02/2020</t>
  </si>
  <si>
    <t>eé</t>
  </si>
  <si>
    <t>dze</t>
  </si>
  <si>
    <t xml:space="preserve">Total Frais bancaires </t>
  </si>
  <si>
    <t>01/02/2020</t>
  </si>
  <si>
    <t>ee</t>
  </si>
  <si>
    <t>test 3</t>
  </si>
  <si>
    <t>daz</t>
  </si>
  <si>
    <t>jfoz</t>
  </si>
  <si>
    <t>test d'entrée</t>
  </si>
  <si>
    <t>d"</t>
  </si>
  <si>
    <t>ljlc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</si>
</sst>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_-* #,##0.00\ [$€-40C]_-;\-* #,##0.00\ [$€-40C]_-;_-* &quot;-&quot;??\ [$€-40C]_-;_-@_-"/>
    <numFmt numFmtId="166" formatCode="m/d/yyyy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3" borderId="9" xfId="0" applyFont="1" applyFill="1" applyBorder="1"/>
    <xf numFmtId="0" fontId="4" fillId="3" borderId="10" xfId="0" applyFont="1" applyFill="1" applyBorder="1"/>
    <xf numFmtId="0" fontId="4" fillId="3" borderId="11" xfId="0" applyFont="1" applyFill="1" applyBorder="1"/>
    <xf numFmtId="0" fontId="0" fillId="0" borderId="12" xfId="0" applyBorder="1"/>
    <xf numFmtId="0" fontId="4" fillId="4" borderId="12" xfId="0" applyFont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 applyFill="1"/>
    <xf numFmtId="165" fontId="0" fillId="0" borderId="0" xfId="0" applyNumberFormat="1" applyFill="1"/>
    <xf numFmtId="0" fontId="0" fillId="0" borderId="0" xfId="0" applyNumberFormat="1" applyFill="1"/>
    <xf numFmtId="166" fontId="0" fillId="0" borderId="0" xfId="0" applyNumberFormat="1" applyFill="1"/>
  </cellXfs>
  <cellStyles count="1">
    <cellStyle name="Normal" xfId="0" builtinId="0"/>
  </cellStyles>
  <dxfs count="9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6" formatCode="m/d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>
      <tableStyleElement type="wholeTable" dxfId="92"/>
      <tableStyleElement type="headerRow" dxfId="91"/>
      <tableStyleElement type="totalRow" dxfId="90"/>
      <tableStyleElement type="firstRowStripe" dxfId="89"/>
      <tableStyleElement type="firstColumnStripe" dxfId="88"/>
      <tableStyleElement type="firstSubtotalColumn" dxfId="87"/>
      <tableStyleElement type="firstSubtotalRow" dxfId="86"/>
      <tableStyleElement type="secondSubtotalRow" dxfId="85"/>
      <tableStyleElement type="firstRowSubheading" dxfId="84"/>
      <tableStyleElement type="secondRowSubheading" dxfId="83"/>
      <tableStyleElement type="pageFieldLabels" dxfId="82"/>
      <tableStyleElement type="pageFieldValues" dxfId="81"/>
    </tableStyle>
    <tableStyle name="PivotStyleLight18 3" table="0" count="12">
      <tableStyleElement type="wholeTable" dxfId="80"/>
      <tableStyleElement type="headerRow" dxfId="79"/>
      <tableStyleElement type="totalRow" dxfId="78"/>
      <tableStyleElement type="firstRowStripe" dxfId="77"/>
      <tableStyleElement type="firstColumnStripe" dxfId="76"/>
      <tableStyleElement type="firstSubtotalColumn" dxfId="75"/>
      <tableStyleElement type="firstSubtotalRow" dxfId="74"/>
      <tableStyleElement type="secondSubtotalRow" dxfId="73"/>
      <tableStyleElement type="firstRowSubheading" dxfId="72"/>
      <tableStyleElement type="secondRowSubheading" dxfId="71"/>
      <tableStyleElement type="pageFieldLabels" dxfId="70"/>
      <tableStyleElement type="pageFieldValues" dxfId="69"/>
    </tableStyle>
    <tableStyle name="PivotStyleLight18 4" table="0" count="12">
      <tableStyleElement type="wholeTable" dxfId="68"/>
      <tableStyleElement type="headerRow" dxfId="67"/>
      <tableStyleElement type="totalRow" dxfId="66"/>
      <tableStyleElement type="firstRowStripe" dxfId="65"/>
      <tableStyleElement type="firstColumnStripe" dxfId="64"/>
      <tableStyleElement type="firstSubtotalColumn" dxfId="63"/>
      <tableStyleElement type="firstSubtotalRow" dxfId="62"/>
      <tableStyleElement type="secondSubtotalRow" dxfId="61"/>
      <tableStyleElement type="firstRowSubheading" dxfId="60"/>
      <tableStyleElement type="secondRowSubheading" dxfId="59"/>
      <tableStyleElement type="pageFieldLabels" dxfId="58"/>
      <tableStyleElement type="pageFieldValues" dxfId="57"/>
    </tableStyle>
    <tableStyle name="PivotStyleLight18 5" table="0" count="12">
      <tableStyleElement type="wholeTable" dxfId="56"/>
      <tableStyleElement type="headerRow" dxfId="55"/>
      <tableStyleElement type="totalRow" dxfId="54"/>
      <tableStyleElement type="firstRowStripe" dxfId="53"/>
      <tableStyleElement type="firstColumnStripe" dxfId="52"/>
      <tableStyleElement type="firstSubtotalColumn" dxfId="51"/>
      <tableStyleElement type="firstSubtotalRow" dxfId="50"/>
      <tableStyleElement type="secondSubtotalRow" dxfId="49"/>
      <tableStyleElement type="firstRowSubheading" dxfId="48"/>
      <tableStyleElement type="secondRowSubheading" dxfId="47"/>
      <tableStyleElement type="pageFieldLabels" dxfId="46"/>
      <tableStyleElement type="pageFieldValues" dxfId="4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18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17/06/relationships/rdRichValue" Target="richData/rdrichvalu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19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 v5.xlsm]Analyse !Tableau croisé dynamique1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'!$K$10:$K$14</c:f>
              <c:numCache>
                <c:formatCode>#\ ##0.00\ "€"</c:formatCode>
                <c:ptCount val="4"/>
                <c:pt idx="0">
                  <c:v>2701</c:v>
                </c:pt>
                <c:pt idx="1">
                  <c:v>613</c:v>
                </c:pt>
                <c:pt idx="2">
                  <c:v>400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'!$L$10:$L$14</c:f>
              <c:numCache>
                <c:formatCode>#\ ##0.00\ "€"</c:formatCode>
                <c:ptCount val="4"/>
                <c:pt idx="1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3716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492880"/>
        <c:axId val="409498128"/>
      </c:barChart>
      <c:catAx>
        <c:axId val="4094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498128"/>
        <c:crosses val="autoZero"/>
        <c:auto val="1"/>
        <c:lblAlgn val="ctr"/>
        <c:lblOffset val="100"/>
        <c:noMultiLvlLbl val="0"/>
      </c:catAx>
      <c:valAx>
        <c:axId val="4094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8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0</xdr:colOff>
      <xdr:row>1</xdr:row>
      <xdr:rowOff>0</xdr:rowOff>
    </xdr:from>
    <xdr:to>
      <xdr:col>23</xdr:col>
      <xdr:colOff>276225</xdr:colOff>
      <xdr:row>2</xdr:row>
      <xdr:rowOff>180974</xdr:rowOff>
    </xdr:to>
    <xdr:sp macro="[0]!copié_collé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94560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Copieé collé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pu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 caroline dulbecco" refreshedDate="43909.698784259257" createdVersion="6" refreshedVersion="6" minRefreshableVersion="3" recordCount="14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4"/>
    </cacheField>
    <cacheField name="date " numFmtId="0">
      <sharedItems containsDate="1" containsBlank="1" containsMixedTypes="1" minDate="2020-02-01T00:00:00" maxDate="2020-04-13T00:00:00"/>
    </cacheField>
    <cacheField name="type" numFmtId="0">
      <sharedItems containsBlank="1" count="6">
        <s v="recettes"/>
        <s v="dépenses"/>
        <s v="budget"/>
        <m/>
        <s v="Formule2" f="1"/>
        <s v="Formule1" f="1"/>
      </sharedItems>
    </cacheField>
    <cacheField name="somme" numFmtId="165">
      <sharedItems containsString="0" containsBlank="1" containsNumber="1" containsInteger="1" minValue="1" maxValue="1300"/>
    </cacheField>
    <cacheField name="compte " numFmtId="0">
      <sharedItems containsBlank="1" containsMixedTypes="1" containsNumber="1" containsInteger="1" minValue="1" maxValue="1" count="3">
        <s v="compte CM"/>
        <m/>
        <n v="1"/>
      </sharedItems>
    </cacheField>
    <cacheField name="Du/Au" numFmtId="0">
      <sharedItems containsBlank="1" containsMixedTypes="1" containsNumber="1" containsInteger="1" minValue="2" maxValue="2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4"/>
    </cacheField>
    <cacheField name="catégorie" numFmtId="0">
      <sharedItems count="6">
        <s v="Tickets restaurant "/>
        <s v="Charges restaurant"/>
        <s v="Fournisseurs"/>
        <s v="Assurances"/>
        <s v=""/>
        <s v="Frais bancaires "/>
      </sharedItems>
    </cacheField>
    <cacheField name="subid" numFmtId="0">
      <sharedItems containsBlank="1"/>
    </cacheField>
    <cacheField name="sous- catégorie" numFmtId="0">
      <sharedItems count="11">
        <s v="edenred"/>
        <s v="Emprunt "/>
        <s v="boulanger "/>
        <s v="Metlife"/>
        <s v=""/>
        <s v="loyer "/>
        <s v="metro "/>
        <s v="commission caution "/>
        <s v="Gaz "/>
        <s v="Sodexo"/>
        <s v="murgier"/>
      </sharedItems>
    </cacheField>
    <cacheField name="référence" numFmtId="0">
      <sharedItems containsBlank="1"/>
    </cacheField>
    <cacheField name="commentaires" numFmtId="0">
      <sharedItems containsBlank="1"/>
    </cacheField>
    <cacheField name="année" numFmtId="0">
      <sharedItems containsSemiMixedTypes="0" containsString="0" containsNumber="1" containsInteger="1" minValue="1900" maxValue="2020" count="2">
        <n v="2020"/>
        <n v="1900"/>
      </sharedItems>
    </cacheField>
    <cacheField name="mois" numFmtId="0">
      <sharedItems count="4">
        <s v="février"/>
        <s v="mars"/>
        <s v="avril"/>
        <s v="janvier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5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  <r>
    <n v="7"/>
    <m/>
    <x v="3"/>
    <m/>
    <x v="1"/>
    <m/>
    <m/>
    <m/>
    <x v="4"/>
    <m/>
    <x v="4"/>
    <m/>
    <m/>
    <x v="1"/>
    <x v="3"/>
    <s v="01/02/2020          1900 janvier"/>
  </r>
  <r>
    <n v="8"/>
    <s v="15/03/2020"/>
    <x v="1"/>
    <n v="1300"/>
    <x v="2"/>
    <s v="lo"/>
    <s v="test "/>
    <n v="1"/>
    <x v="1"/>
    <s v="1.1"/>
    <x v="5"/>
    <s v=""/>
    <s v=""/>
    <x v="0"/>
    <x v="1"/>
    <s v="01/02/2020 dépenses 1300 1 lo test  Charges restaurant loyer    2020 mars"/>
  </r>
  <r>
    <n v="9"/>
    <s v="03/03/2020"/>
    <x v="1"/>
    <n v="1"/>
    <x v="0"/>
    <s v="kk"/>
    <s v="test 2"/>
    <n v="2"/>
    <x v="2"/>
    <s v="2.1"/>
    <x v="6"/>
    <s v=""/>
    <s v=""/>
    <x v="0"/>
    <x v="1"/>
    <s v="01/02/2020 dépenses 1 Compte CM kk test 2 Fournisseurs metro    2020 mars"/>
  </r>
  <r>
    <n v="10"/>
    <s v="02/02/2020"/>
    <x v="1"/>
    <n v="2"/>
    <x v="0"/>
    <s v="eé"/>
    <s v="dze"/>
    <n v="4"/>
    <x v="5"/>
    <s v="4.2"/>
    <x v="7"/>
    <s v=""/>
    <s v=""/>
    <x v="0"/>
    <x v="0"/>
    <s v="01/02/2020 dépenses 2 Compte CM eé dze Frais bancaires  commission caution    2020 février"/>
  </r>
  <r>
    <n v="11"/>
    <s v="01/02/2020"/>
    <x v="1"/>
    <n v="1"/>
    <x v="0"/>
    <s v="ee"/>
    <s v="test 3"/>
    <n v="1"/>
    <x v="1"/>
    <s v="1.1"/>
    <x v="5"/>
    <s v=""/>
    <s v=""/>
    <x v="0"/>
    <x v="0"/>
    <s v="01/02/2020 dépenses 1 Compte CM ee test 3 Charges restaurant loyer    2020 février"/>
  </r>
  <r>
    <n v="12"/>
    <s v="02/02/2020"/>
    <x v="1"/>
    <n v="1200"/>
    <x v="0"/>
    <s v="daz"/>
    <s v="jfoz"/>
    <n v="1"/>
    <x v="1"/>
    <s v="1.3"/>
    <x v="8"/>
    <s v=""/>
    <s v=""/>
    <x v="0"/>
    <x v="0"/>
    <s v="01/02/2020 dépenses 1200 Compte CM daz jfoz Charges restaurant Gaz    2020 février"/>
  </r>
  <r>
    <n v="13"/>
    <s v="02/02/2020"/>
    <x v="0"/>
    <n v="100"/>
    <x v="0"/>
    <s v="test"/>
    <s v="test d'entrée"/>
    <n v="1"/>
    <x v="0"/>
    <s v="1.1"/>
    <x v="9"/>
    <s v=""/>
    <s v=""/>
    <x v="0"/>
    <x v="0"/>
    <s v="01/02/2020 recettes 100 Compte CM test test d'entrée Tickets restaurant  Sodexo   2020 février"/>
  </r>
  <r>
    <n v="14"/>
    <s v="02/02/2020"/>
    <x v="1"/>
    <n v="12"/>
    <x v="0"/>
    <s v="d&quot;"/>
    <s v="ljlc"/>
    <n v="2"/>
    <x v="2"/>
    <s v="2.4"/>
    <x v="10"/>
    <s v=""/>
    <s v=""/>
    <x v="0"/>
    <x v="0"/>
    <s v="#EPARS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35" firstHeaderRow="1" firstDataRow="2" firstDataCol="1"/>
  <pivotFields count="16">
    <pivotField subtotalTop="0" showAll="0"/>
    <pivotField numFmtId="14" subtotalTop="0" showAll="0"/>
    <pivotField axis="axisRow" subtotalTop="0" showAll="0">
      <items count="7">
        <item x="2"/>
        <item x="1"/>
        <item h="1" f="1" x="5"/>
        <item h="1" f="1" x="4"/>
        <item x="0"/>
        <item h="1" x="3"/>
        <item t="default"/>
      </items>
    </pivotField>
    <pivotField dataField="1" numFmtId="165" subtotalTop="0" showAll="0"/>
    <pivotField subtotalTop="0" showAll="0">
      <items count="4">
        <item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x="3"/>
        <item x="1"/>
        <item x="2"/>
        <item x="0"/>
        <item x="4"/>
        <item x="5"/>
        <item t="default"/>
      </items>
    </pivotField>
    <pivotField subtotalTop="0" showAll="0"/>
    <pivotField axis="axisRow" subtotalTop="0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>
      <items count="3">
        <item x="1"/>
        <item x="0"/>
        <item t="default"/>
      </items>
    </pivotField>
    <pivotField axis="axisCol" subtotalTop="0" showAll="0">
      <items count="5">
        <item x="0"/>
        <item x="1"/>
        <item x="2"/>
        <item x="3"/>
        <item t="default"/>
      </items>
    </pivotField>
    <pivotField subtotalTop="0" showAll="0"/>
  </pivotFields>
  <rowFields count="3">
    <field x="2"/>
    <field x="8"/>
    <field x="10"/>
  </rowFields>
  <rowItems count="30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r="2">
      <x v="5"/>
    </i>
    <i r="2">
      <x v="8"/>
    </i>
    <i t="default" r="1">
      <x v="1"/>
    </i>
    <i r="1">
      <x v="2"/>
    </i>
    <i r="2">
      <x/>
    </i>
    <i r="2">
      <x v="6"/>
    </i>
    <i r="2">
      <x v="10"/>
    </i>
    <i t="default" r="1">
      <x v="2"/>
    </i>
    <i r="1">
      <x v="5"/>
    </i>
    <i r="2">
      <x v="7"/>
    </i>
    <i t="default" r="1">
      <x v="5"/>
    </i>
    <i t="default">
      <x v="1"/>
    </i>
    <i>
      <x v="4"/>
    </i>
    <i r="1">
      <x v="3"/>
    </i>
    <i r="2">
      <x v="1"/>
    </i>
    <i r="2">
      <x v="9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7">
        <item h="1" x="2"/>
        <item h="1" x="1"/>
        <item x="0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31">
      <pivotArea type="origin" dataOnly="0" labelOnly="1" outline="0" fieldPosition="0"/>
    </format>
    <format dxfId="30">
      <pivotArea type="topRight" dataOnly="0" labelOnly="1" outline="0" fieldPosition="0"/>
    </format>
    <format dxfId="29">
      <pivotArea dataOnly="0" labelOnly="1" fieldPosition="0">
        <references count="1">
          <reference field="2" count="0"/>
        </references>
      </pivotArea>
    </format>
    <format dxfId="28">
      <pivotArea dataOnly="0" labelOnly="1" grandCol="1" outline="0" fieldPosition="0"/>
    </format>
    <format dxfId="27">
      <pivotArea type="origin" dataOnly="0" labelOnly="1" outline="0" fieldPosition="0"/>
    </format>
    <format dxfId="26">
      <pivotArea type="topRight" dataOnly="0" labelOnly="1" outline="0" fieldPosition="0"/>
    </format>
    <format dxfId="25">
      <pivotArea dataOnly="0" labelOnly="1" fieldPosition="0">
        <references count="1">
          <reference field="2" count="0"/>
        </references>
      </pivotArea>
    </format>
    <format dxfId="24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4" firstHeaderRow="1" firstDataRow="2" firstDataCol="1"/>
  <pivotFields count="16">
    <pivotField showAll="0"/>
    <pivotField numFmtId="14" showAll="0"/>
    <pivotField axis="axisCol" showAll="0">
      <items count="7">
        <item x="1"/>
        <item h="1" x="0"/>
        <item x="2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1"/>
        <item x="2"/>
        <item x="0"/>
        <item x="3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5">
    <i>
      <x/>
    </i>
    <i>
      <x v="1"/>
    </i>
    <i>
      <x v="3"/>
    </i>
    <i>
      <x v="5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33">
      <pivotArea dataOnly="0" labelOnly="1" fieldPosition="0">
        <references count="1">
          <reference field="2" count="0"/>
        </references>
      </pivotArea>
    </format>
    <format dxfId="32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5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5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34" firstHeaderRow="1" firstDataRow="2" firstDataCol="1"/>
  <pivotFields count="16">
    <pivotField showAll="0"/>
    <pivotField numFmtId="14" showAll="0"/>
    <pivotField axis="axisCol" showAll="0">
      <items count="7">
        <item h="1" f="1" x="4"/>
        <item x="2"/>
        <item h="1" f="1" x="5"/>
        <item x="1"/>
        <item h="1" x="0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axis="axisRow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2">
    <field x="8"/>
    <field x="10"/>
  </rowFields>
  <rowItems count="13">
    <i>
      <x/>
    </i>
    <i r="1">
      <x v="3"/>
    </i>
    <i>
      <x v="1"/>
    </i>
    <i r="1">
      <x v="2"/>
    </i>
    <i r="1">
      <x v="5"/>
    </i>
    <i r="1">
      <x v="8"/>
    </i>
    <i>
      <x v="2"/>
    </i>
    <i r="1">
      <x/>
    </i>
    <i r="1">
      <x v="6"/>
    </i>
    <i r="1">
      <x v="10"/>
    </i>
    <i>
      <x v="5"/>
    </i>
    <i r="1">
      <x v="7"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39">
      <pivotArea outline="0" collapsedLevelsAreSubtotals="1" fieldPosition="0"/>
    </format>
    <format dxfId="38">
      <pivotArea type="topRight" dataOnly="0" labelOnly="1" outline="0" fieldPosition="0"/>
    </format>
    <format dxfId="37">
      <pivotArea dataOnly="0" labelOnly="1" fieldPosition="0">
        <references count="1">
          <reference field="2" count="0"/>
        </references>
      </pivotArea>
    </format>
    <format dxfId="36">
      <pivotArea outline="0" collapsedLevelsAreSubtotals="1" fieldPosition="0"/>
    </format>
    <format dxfId="35">
      <pivotArea type="topRight" dataOnly="0" labelOnly="1" outline="0" fieldPosition="0"/>
    </format>
    <format dxfId="34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13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2" s="1"/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 " cache="Segment_compte" caption="compte 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4:C14" totalsRowShown="0">
  <autoFilter ref="B4:C14"/>
  <tableColumns count="2">
    <tableColumn id="1" name="ID" dataDxfId="44"/>
    <tableColumn id="2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5:C29" totalsRowShown="0" tableBorderDxfId="43">
  <autoFilter ref="B25:C29"/>
  <tableColumns count="2">
    <tableColumn id="1" name="ID" dataDxfId="42"/>
    <tableColumn id="2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4:F17" totalsRowShown="0">
  <autoFilter ref="E4:F1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H4:I13" totalsRowShown="0">
  <autoFilter ref="H4:I13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K4:L7" totalsRowShown="0">
  <autoFilter ref="K4:L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N4:O9" totalsRowShown="0">
  <autoFilter ref="N4:O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Q4:R10" totalsRowShown="0" tableBorderDxfId="41">
  <autoFilter ref="Q4:R10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T4:U12" totalsRowShown="0">
  <autoFilter ref="T4:U12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W4:X8" totalsRowShown="0" tableBorderDxfId="40">
  <autoFilter ref="W4:X8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E25:F29" totalsRowShown="0">
  <autoFilter ref="E25:F2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H25:I29" totalsRowShown="0">
  <autoFilter ref="H25:I29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6" name="Tableau16" displayName="Tableau16" ref="B2:Q16" totalsRowShown="0" dataDxfId="0">
  <tableColumns count="16">
    <tableColumn id="1" name="ID" dataDxfId="16">
      <calculatedColumnFormula>ROW(B3)-2</calculatedColumnFormula>
    </tableColumn>
    <tableColumn id="2" name="date " dataDxfId="15"/>
    <tableColumn id="3" name="type" dataDxfId="14"/>
    <tableColumn id="4" name="somme" dataDxfId="13"/>
    <tableColumn id="5" name="compte " dataDxfId="12"/>
    <tableColumn id="6" name="Du/Au" dataDxfId="11"/>
    <tableColumn id="7" name="Description" dataDxfId="10"/>
    <tableColumn id="8" name="Catid" dataDxfId="9"/>
    <tableColumn id="9" name="catégorie" dataDxfId="8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name="subid" dataDxfId="7"/>
    <tableColumn id="11" name="sous- catégorie" dataDxfId="6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name="référence" dataDxfId="5"/>
    <tableColumn id="13" name="commentaires" dataDxfId="4"/>
    <tableColumn id="14" name="année" dataDxfId="3">
      <calculatedColumnFormula>YEAR(C3)</calculatedColumnFormula>
    </tableColumn>
    <tableColumn id="15" name="mois" dataDxfId="2">
      <calculatedColumnFormula>TEXT(C3,"mmmm")</calculatedColumnFormula>
    </tableColumn>
    <tableColumn id="16" name="recherche " dataDxfId="1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B3:B7" totalsRowShown="0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5" name="Tableau15" displayName="Tableau15" ref="B4:F5" totalsRowShown="0" headerRowDxfId="23" dataDxfId="22">
  <autoFilter ref="B4:F5"/>
  <tableColumns count="5">
    <tableColumn id="1" name="ID" dataDxfId="21">
      <calculatedColumnFormula>ROW(B5)-4</calculatedColumnFormula>
    </tableColumn>
    <tableColumn id="2" name="compte " dataDxfId="20"/>
    <tableColumn id="3" name="départ" dataDxfId="19"/>
    <tableColumn id="4" name="calculé" dataDxfId="18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name="solde " dataDxfId="17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9"/>
  <sheetViews>
    <sheetView showGridLines="0" topLeftCell="A10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25" t="s">
        <v>6</v>
      </c>
      <c r="C2" s="26"/>
      <c r="E2" s="31" t="str">
        <f>IFERROR(INDEX(Tableau1[[Catégorie ]],MATCH(1,Tableau1[ID],0)),"")</f>
        <v>Charges restaurant</v>
      </c>
      <c r="F2" s="31"/>
      <c r="H2" s="25" t="str">
        <f>IFERROR(INDEX(Tableau1[[Catégorie ]],MATCH(2,Tableau1[ID],0)),"")</f>
        <v>Fournisseurs</v>
      </c>
      <c r="I2" s="26"/>
      <c r="K2" s="25" t="str">
        <f>IFERROR(INDEX(Tableau1[[Catégorie ]],MATCH(3,Tableau1[ID],0)),"")</f>
        <v>Assurances</v>
      </c>
      <c r="L2" s="26"/>
      <c r="N2" s="25" t="str">
        <f>IFERROR(INDEX(Tableau1[[Catégorie ]],MATCH(4,Tableau1[ID],0)),"")</f>
        <v xml:space="preserve">Frais bancaires </v>
      </c>
      <c r="O2" s="26"/>
      <c r="Q2" s="25" t="str">
        <f>IFERROR(INDEX(Tableau1[[Catégorie ]],MATCH(5,Tableau1[ID],0)),"")</f>
        <v xml:space="preserve">Charges salariales </v>
      </c>
      <c r="R2" s="26"/>
      <c r="T2" s="25" t="str">
        <f>IFERROR(INDEX(Tableau1[[Catégorie ]],MATCH(6,Tableau1[ID],0)),"")</f>
        <v xml:space="preserve">Impots/Taxes </v>
      </c>
      <c r="U2" s="26"/>
      <c r="W2" s="25" t="str">
        <f>IFERROR(INDEX(Tableau1[[Catégorie ]],MATCH(7,Tableau1[ID],0)),"")</f>
        <v xml:space="preserve">Voiture </v>
      </c>
      <c r="X2" s="26"/>
    </row>
    <row r="3" spans="2:24" ht="15.75" thickBot="1" x14ac:dyDescent="0.3">
      <c r="B3" s="27"/>
      <c r="C3" s="28"/>
      <c r="E3" s="31"/>
      <c r="F3" s="31"/>
      <c r="H3" s="27"/>
      <c r="I3" s="28"/>
      <c r="K3" s="27"/>
      <c r="L3" s="28"/>
      <c r="N3" s="27"/>
      <c r="O3" s="28"/>
      <c r="Q3" s="29"/>
      <c r="R3" s="30"/>
      <c r="T3" s="27"/>
      <c r="U3" s="28"/>
      <c r="W3" s="29"/>
      <c r="X3" s="30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25" t="s">
        <v>7</v>
      </c>
      <c r="C23" s="26"/>
      <c r="E23" s="25" t="str">
        <f>IFERROR(INDEX(Tableau2[[Catégorie ]],MATCH(1,Tableau2[ID],0)),"")</f>
        <v xml:space="preserve">Tickets restaurant </v>
      </c>
      <c r="F23" s="26"/>
      <c r="H23" s="25" t="str">
        <f>IFERROR(INDEX(Tableau2[[Catégorie ]],MATCH(2,Tableau2[ID],0)),"")</f>
        <v xml:space="preserve">Versement </v>
      </c>
      <c r="I23" s="26"/>
    </row>
    <row r="24" spans="1:9" ht="15.75" thickBot="1" x14ac:dyDescent="0.3">
      <c r="B24" s="29"/>
      <c r="C24" s="30"/>
      <c r="E24" s="27"/>
      <c r="F24" s="28"/>
      <c r="H24" s="27"/>
      <c r="I24" s="28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Q2:R3"/>
    <mergeCell ref="T2:U3"/>
    <mergeCell ref="W2:X3"/>
    <mergeCell ref="E23:F24"/>
    <mergeCell ref="H23:I24"/>
    <mergeCell ref="N2:O3"/>
    <mergeCell ref="B2:C3"/>
    <mergeCell ref="B23:C24"/>
    <mergeCell ref="E2:F3"/>
    <mergeCell ref="H2:I3"/>
    <mergeCell ref="K2:L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Q16"/>
  <sheetViews>
    <sheetView showGridLines="0" tabSelected="1" topLeftCell="M1" zoomScale="90" zoomScaleNormal="90" workbookViewId="0">
      <selection activeCell="X11" sqref="X11"/>
    </sheetView>
  </sheetViews>
  <sheetFormatPr baseColWidth="10" defaultRowHeight="15" x14ac:dyDescent="0.25"/>
  <cols>
    <col min="3" max="3" width="12.5703125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93.5703125" bestFit="1" customWidth="1"/>
    <col min="18" max="25" width="5.7109375" customWidth="1"/>
    <col min="26" max="26" width="17.85546875" customWidth="1"/>
    <col min="29" max="29" width="12.5703125" bestFit="1" customWidth="1"/>
    <col min="43" max="43" width="69.7109375" bestFit="1" customWidth="1"/>
  </cols>
  <sheetData>
    <row r="2" spans="1:43" x14ac:dyDescent="0.25">
      <c r="B2" t="s">
        <v>9</v>
      </c>
      <c r="C2" t="s">
        <v>133</v>
      </c>
      <c r="D2" t="s">
        <v>122</v>
      </c>
      <c r="E2" t="s">
        <v>134</v>
      </c>
      <c r="F2" t="s">
        <v>127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  <c r="L2" t="s">
        <v>52</v>
      </c>
      <c r="M2" t="s">
        <v>140</v>
      </c>
      <c r="N2" t="s">
        <v>141</v>
      </c>
      <c r="O2" t="s">
        <v>142</v>
      </c>
      <c r="P2" t="s">
        <v>143</v>
      </c>
      <c r="Q2" t="s">
        <v>144</v>
      </c>
      <c r="Z2" s="23" t="s">
        <v>144</v>
      </c>
      <c r="AB2" s="19" t="s">
        <v>9</v>
      </c>
      <c r="AC2" s="20" t="s">
        <v>133</v>
      </c>
      <c r="AD2" s="20" t="s">
        <v>122</v>
      </c>
      <c r="AE2" s="20" t="s">
        <v>134</v>
      </c>
      <c r="AF2" s="20" t="s">
        <v>127</v>
      </c>
      <c r="AG2" s="20" t="s">
        <v>135</v>
      </c>
      <c r="AH2" s="20" t="s">
        <v>136</v>
      </c>
      <c r="AI2" s="20" t="s">
        <v>137</v>
      </c>
      <c r="AJ2" s="20" t="s">
        <v>138</v>
      </c>
      <c r="AK2" s="20" t="s">
        <v>139</v>
      </c>
      <c r="AL2" s="20" t="s">
        <v>52</v>
      </c>
      <c r="AM2" s="20" t="s">
        <v>140</v>
      </c>
      <c r="AN2" s="20" t="s">
        <v>141</v>
      </c>
      <c r="AO2" s="20" t="s">
        <v>142</v>
      </c>
      <c r="AP2" s="20" t="s">
        <v>143</v>
      </c>
      <c r="AQ2" s="21" t="s">
        <v>144</v>
      </c>
    </row>
    <row r="3" spans="1:43" x14ac:dyDescent="0.25">
      <c r="A3" s="24"/>
      <c r="B3" s="24">
        <f t="shared" ref="B3:B8" si="0">ROW(B3)-2</f>
        <v>1</v>
      </c>
      <c r="C3" s="32">
        <v>43862</v>
      </c>
      <c r="D3" s="24" t="s">
        <v>124</v>
      </c>
      <c r="E3" s="33">
        <v>1000</v>
      </c>
      <c r="F3" s="24" t="s">
        <v>145</v>
      </c>
      <c r="G3" s="24">
        <v>2</v>
      </c>
      <c r="H3" s="24" t="s">
        <v>146</v>
      </c>
      <c r="I3" s="24">
        <v>1</v>
      </c>
      <c r="J3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3" s="24" t="s">
        <v>13</v>
      </c>
      <c r="L3" s="2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M3" s="24"/>
      <c r="N3" s="24"/>
      <c r="O3" s="24">
        <f t="shared" ref="O3:O8" si="1">YEAR(C3)</f>
        <v>2020</v>
      </c>
      <c r="P3" s="24" t="str">
        <f t="shared" ref="P3:P8" si="2">TEXT(C3,"mmmm")</f>
        <v>février</v>
      </c>
      <c r="Q3" s="24" t="str">
        <f t="array" aca="1" ref="Q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  <c r="Z3" s="22"/>
      <c r="AC3" s="7"/>
      <c r="AD3" s="7"/>
      <c r="AE3" s="8"/>
      <c r="AQ3" s="24"/>
    </row>
    <row r="4" spans="1:43" x14ac:dyDescent="0.25">
      <c r="A4" s="24"/>
      <c r="B4" s="24">
        <f t="shared" si="0"/>
        <v>2</v>
      </c>
      <c r="C4" s="32">
        <v>43892</v>
      </c>
      <c r="D4" s="24" t="s">
        <v>123</v>
      </c>
      <c r="E4" s="33">
        <v>200</v>
      </c>
      <c r="F4" s="24" t="s">
        <v>145</v>
      </c>
      <c r="G4" s="24"/>
      <c r="H4" s="24"/>
      <c r="I4" s="24">
        <v>1</v>
      </c>
      <c r="J4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4" s="24" t="s">
        <v>12</v>
      </c>
      <c r="L4" s="2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M4" s="24"/>
      <c r="N4" s="24"/>
      <c r="O4" s="24">
        <f t="shared" si="1"/>
        <v>2020</v>
      </c>
      <c r="P4" s="24" t="str">
        <f t="shared" si="2"/>
        <v>mars</v>
      </c>
      <c r="Q4" s="24" t="str">
        <f t="array" aca="1" ref="Q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  <c r="AC4" s="7"/>
      <c r="AD4" s="7"/>
      <c r="AE4" s="8"/>
      <c r="AQ4" s="24"/>
    </row>
    <row r="5" spans="1:43" x14ac:dyDescent="0.25">
      <c r="A5" s="24"/>
      <c r="B5" s="24">
        <f t="shared" si="0"/>
        <v>3</v>
      </c>
      <c r="C5" s="32">
        <v>43892</v>
      </c>
      <c r="D5" s="24" t="s">
        <v>123</v>
      </c>
      <c r="E5" s="33">
        <v>300</v>
      </c>
      <c r="F5" s="24" t="s">
        <v>145</v>
      </c>
      <c r="G5" s="24"/>
      <c r="H5" s="24"/>
      <c r="I5" s="24">
        <v>2</v>
      </c>
      <c r="J5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5" s="24" t="s">
        <v>29</v>
      </c>
      <c r="L5" s="2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M5" s="24"/>
      <c r="N5" s="24"/>
      <c r="O5" s="24">
        <f t="shared" si="1"/>
        <v>2020</v>
      </c>
      <c r="P5" s="24" t="str">
        <f t="shared" si="2"/>
        <v>mars</v>
      </c>
      <c r="Q5" s="24" t="str">
        <f t="array" aca="1" ref="Q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5" s="7"/>
      <c r="AD5" s="7"/>
      <c r="AE5" s="8"/>
      <c r="AL5" s="10"/>
      <c r="AQ5" s="24"/>
    </row>
    <row r="6" spans="1:43" x14ac:dyDescent="0.25">
      <c r="A6" s="24"/>
      <c r="B6" s="24">
        <f t="shared" si="0"/>
        <v>4</v>
      </c>
      <c r="C6" s="32">
        <v>43892</v>
      </c>
      <c r="D6" s="24" t="s">
        <v>125</v>
      </c>
      <c r="E6" s="33">
        <v>300</v>
      </c>
      <c r="F6" s="24" t="s">
        <v>145</v>
      </c>
      <c r="G6" s="24"/>
      <c r="H6" s="24" t="s">
        <v>153</v>
      </c>
      <c r="I6" s="24">
        <v>2</v>
      </c>
      <c r="J6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6" s="24" t="s">
        <v>29</v>
      </c>
      <c r="L6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M6" s="24"/>
      <c r="N6" s="24"/>
      <c r="O6" s="24">
        <f t="shared" si="1"/>
        <v>2020</v>
      </c>
      <c r="P6" s="24" t="str">
        <f t="shared" si="2"/>
        <v>mars</v>
      </c>
      <c r="Q6" s="24" t="str">
        <f t="array" aca="1" ref="Q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  <c r="AC6" s="7"/>
      <c r="AD6" s="7"/>
      <c r="AE6" s="8"/>
      <c r="AL6" s="10"/>
      <c r="AQ6" s="24"/>
    </row>
    <row r="7" spans="1:43" x14ac:dyDescent="0.25">
      <c r="A7" s="24"/>
      <c r="B7" s="24">
        <f t="shared" si="0"/>
        <v>5</v>
      </c>
      <c r="C7" s="32">
        <v>43892</v>
      </c>
      <c r="D7" s="24" t="s">
        <v>123</v>
      </c>
      <c r="E7" s="33">
        <v>300</v>
      </c>
      <c r="F7" s="24" t="s">
        <v>145</v>
      </c>
      <c r="G7" s="24"/>
      <c r="H7" s="24"/>
      <c r="I7" s="24">
        <v>2</v>
      </c>
      <c r="J7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7" s="24" t="s">
        <v>29</v>
      </c>
      <c r="L7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M7" s="24"/>
      <c r="N7" s="24"/>
      <c r="O7" s="24">
        <f t="shared" si="1"/>
        <v>2020</v>
      </c>
      <c r="P7" s="24" t="str">
        <f t="shared" si="2"/>
        <v>mars</v>
      </c>
      <c r="Q7" s="24" t="str">
        <f t="array" aca="1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7" s="7"/>
      <c r="AD7" s="7"/>
      <c r="AE7" s="8"/>
      <c r="AL7" s="10"/>
      <c r="AQ7" s="24"/>
    </row>
    <row r="8" spans="1:43" x14ac:dyDescent="0.25">
      <c r="A8" s="24"/>
      <c r="B8" s="24">
        <f t="shared" si="0"/>
        <v>6</v>
      </c>
      <c r="C8" s="32">
        <v>43933</v>
      </c>
      <c r="D8" s="24" t="s">
        <v>123</v>
      </c>
      <c r="E8" s="33">
        <v>400</v>
      </c>
      <c r="F8" s="24" t="s">
        <v>145</v>
      </c>
      <c r="G8" s="24"/>
      <c r="H8" s="24" t="s">
        <v>146</v>
      </c>
      <c r="I8" s="24">
        <v>3</v>
      </c>
      <c r="J8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8" s="24" t="s">
        <v>47</v>
      </c>
      <c r="L8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M8" s="24"/>
      <c r="N8" s="24"/>
      <c r="O8" s="24">
        <f t="shared" si="1"/>
        <v>2020</v>
      </c>
      <c r="P8" s="24" t="str">
        <f t="shared" si="2"/>
        <v>avril</v>
      </c>
      <c r="Q8" s="24" t="str">
        <f t="array" aca="1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  <c r="AC8" s="7"/>
      <c r="AD8" s="7"/>
      <c r="AE8" s="8"/>
      <c r="AL8" s="10"/>
      <c r="AQ8" s="24"/>
    </row>
    <row r="9" spans="1:43" x14ac:dyDescent="0.25">
      <c r="A9" s="24"/>
      <c r="B9" s="24">
        <f t="shared" ref="B9:B15" si="3">ROW(B9)-2</f>
        <v>7</v>
      </c>
      <c r="C9" s="32"/>
      <c r="D9" s="24"/>
      <c r="E9" s="33"/>
      <c r="F9" s="24"/>
      <c r="G9" s="24"/>
      <c r="H9" s="24"/>
      <c r="I9" s="24"/>
      <c r="J9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/>
      </c>
      <c r="K9" s="24"/>
      <c r="L9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/>
      </c>
      <c r="M9" s="24"/>
      <c r="N9" s="24"/>
      <c r="O9" s="24">
        <f t="shared" ref="O9:O15" si="4">YEAR(C9)</f>
        <v>1900</v>
      </c>
      <c r="P9" s="24" t="str">
        <f t="shared" ref="P9:P15" si="5">TEXT(C9,"mmmm")</f>
        <v>janvier</v>
      </c>
      <c r="Q9" s="24" t="str">
        <f t="array" aca="1" ref="Q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         1900 janvier</v>
      </c>
      <c r="AC9" s="7"/>
      <c r="AE9" s="8"/>
      <c r="AL9" s="10"/>
    </row>
    <row r="10" spans="1:43" x14ac:dyDescent="0.25">
      <c r="A10" s="24"/>
      <c r="B10" s="24">
        <f t="shared" si="3"/>
        <v>8</v>
      </c>
      <c r="C10" s="32" t="s">
        <v>162</v>
      </c>
      <c r="D10" s="24" t="s">
        <v>123</v>
      </c>
      <c r="E10" s="33">
        <v>1300</v>
      </c>
      <c r="F10" s="24">
        <v>1</v>
      </c>
      <c r="G10" s="24" t="s">
        <v>163</v>
      </c>
      <c r="H10" s="24" t="s">
        <v>164</v>
      </c>
      <c r="I10" s="24">
        <v>1</v>
      </c>
      <c r="J10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0" s="24" t="s">
        <v>11</v>
      </c>
      <c r="L10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0" s="24" t="s">
        <v>165</v>
      </c>
      <c r="N10" s="24" t="s">
        <v>165</v>
      </c>
      <c r="O10" s="24">
        <f t="shared" si="4"/>
        <v>2020</v>
      </c>
      <c r="P10" s="24" t="str">
        <f t="shared" si="5"/>
        <v>mars</v>
      </c>
      <c r="Q10" s="24" t="str">
        <f t="array" aca="1" ref="Q10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1300 1 lo test  Charges restaurant loyer    2020 mars</v>
      </c>
      <c r="AC10" s="7"/>
      <c r="AE10" s="8"/>
      <c r="AL10" s="10"/>
    </row>
    <row r="11" spans="1:43" x14ac:dyDescent="0.25">
      <c r="A11" s="24"/>
      <c r="B11" s="24">
        <f t="shared" si="3"/>
        <v>9</v>
      </c>
      <c r="C11" s="32" t="s">
        <v>166</v>
      </c>
      <c r="D11" s="24" t="s">
        <v>123</v>
      </c>
      <c r="E11" s="33">
        <v>1</v>
      </c>
      <c r="F11" s="24" t="s">
        <v>132</v>
      </c>
      <c r="G11" s="24" t="s">
        <v>167</v>
      </c>
      <c r="H11" s="24" t="s">
        <v>168</v>
      </c>
      <c r="I11" s="24">
        <v>2</v>
      </c>
      <c r="J11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1" s="24" t="s">
        <v>28</v>
      </c>
      <c r="L11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metro </v>
      </c>
      <c r="M11" s="24" t="s">
        <v>165</v>
      </c>
      <c r="N11" s="24" t="s">
        <v>165</v>
      </c>
      <c r="O11" s="24">
        <f t="shared" si="4"/>
        <v>2020</v>
      </c>
      <c r="P11" s="24" t="str">
        <f t="shared" si="5"/>
        <v>mars</v>
      </c>
      <c r="Q11" s="24" t="str">
        <f t="array" aca="1" ref="Q11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kk test 2 Fournisseurs metro    2020 mars</v>
      </c>
      <c r="AC11" s="7"/>
      <c r="AD11" s="7"/>
      <c r="AE11" s="8"/>
      <c r="AL11" s="10"/>
    </row>
    <row r="12" spans="1:43" x14ac:dyDescent="0.25">
      <c r="A12" s="24"/>
      <c r="B12" s="24">
        <f t="shared" si="3"/>
        <v>10</v>
      </c>
      <c r="C12" s="32" t="s">
        <v>169</v>
      </c>
      <c r="D12" s="24" t="s">
        <v>123</v>
      </c>
      <c r="E12" s="33">
        <v>2</v>
      </c>
      <c r="F12" s="24" t="s">
        <v>132</v>
      </c>
      <c r="G12" s="24" t="s">
        <v>170</v>
      </c>
      <c r="H12" s="24" t="s">
        <v>171</v>
      </c>
      <c r="I12" s="24">
        <v>4</v>
      </c>
      <c r="J12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Frais bancaires </v>
      </c>
      <c r="K12" s="24" t="s">
        <v>54</v>
      </c>
      <c r="L12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commission caution </v>
      </c>
      <c r="M12" s="24" t="s">
        <v>165</v>
      </c>
      <c r="N12" s="24" t="s">
        <v>165</v>
      </c>
      <c r="O12" s="24">
        <f t="shared" si="4"/>
        <v>2020</v>
      </c>
      <c r="P12" s="24" t="str">
        <f t="shared" si="5"/>
        <v>février</v>
      </c>
      <c r="Q12" s="24" t="str">
        <f t="array" aca="1" ref="Q12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 Compte CM eé dze Frais bancaires  commission caution    2020 février</v>
      </c>
      <c r="AC12" s="7"/>
      <c r="AD12" s="7"/>
      <c r="AE12" s="8"/>
      <c r="AL12" s="10"/>
    </row>
    <row r="13" spans="1:43" x14ac:dyDescent="0.25">
      <c r="A13" s="24"/>
      <c r="B13" s="24">
        <f t="shared" si="3"/>
        <v>11</v>
      </c>
      <c r="C13" s="32" t="s">
        <v>173</v>
      </c>
      <c r="D13" s="24" t="s">
        <v>123</v>
      </c>
      <c r="E13" s="33">
        <v>1</v>
      </c>
      <c r="F13" s="24" t="s">
        <v>132</v>
      </c>
      <c r="G13" s="24" t="s">
        <v>174</v>
      </c>
      <c r="H13" s="24" t="s">
        <v>175</v>
      </c>
      <c r="I13" s="24">
        <v>1</v>
      </c>
      <c r="J13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3" s="24" t="s">
        <v>11</v>
      </c>
      <c r="L13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3" s="24" t="s">
        <v>165</v>
      </c>
      <c r="N13" s="24" t="s">
        <v>165</v>
      </c>
      <c r="O13" s="24">
        <f t="shared" si="4"/>
        <v>2020</v>
      </c>
      <c r="P13" s="24" t="str">
        <f t="shared" si="5"/>
        <v>février</v>
      </c>
      <c r="Q13" s="24" t="str">
        <f t="array" aca="1" ref="Q1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ee test 3 Charges restaurant loyer    2020 février</v>
      </c>
      <c r="AC13" s="7"/>
      <c r="AD13" s="7"/>
      <c r="AE13" s="8"/>
      <c r="AL13" s="10"/>
    </row>
    <row r="14" spans="1:43" x14ac:dyDescent="0.25">
      <c r="A14" s="24"/>
      <c r="B14" s="24">
        <f t="shared" si="3"/>
        <v>12</v>
      </c>
      <c r="C14" s="32" t="s">
        <v>169</v>
      </c>
      <c r="D14" s="24" t="s">
        <v>123</v>
      </c>
      <c r="E14" s="33">
        <v>1200</v>
      </c>
      <c r="F14" s="24" t="s">
        <v>132</v>
      </c>
      <c r="G14" s="24" t="s">
        <v>176</v>
      </c>
      <c r="H14" s="24" t="s">
        <v>177</v>
      </c>
      <c r="I14" s="24">
        <v>1</v>
      </c>
      <c r="J14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4" s="24" t="s">
        <v>13</v>
      </c>
      <c r="L14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Gaz </v>
      </c>
      <c r="M14" s="24" t="s">
        <v>165</v>
      </c>
      <c r="N14" s="24" t="s">
        <v>165</v>
      </c>
      <c r="O14" s="24">
        <f t="shared" si="4"/>
        <v>2020</v>
      </c>
      <c r="P14" s="24" t="str">
        <f t="shared" si="5"/>
        <v>février</v>
      </c>
      <c r="Q14" s="24" t="str">
        <f t="array" aca="1" ref="Q1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1200 Compte CM daz jfoz Charges restaurant Gaz    2020 février</v>
      </c>
      <c r="AC14" s="7"/>
      <c r="AD14" s="7"/>
      <c r="AE14" s="8"/>
      <c r="AL14" s="10"/>
    </row>
    <row r="15" spans="1:43" x14ac:dyDescent="0.25">
      <c r="A15" s="24"/>
      <c r="B15" s="24">
        <f t="shared" si="3"/>
        <v>13</v>
      </c>
      <c r="C15" s="32" t="s">
        <v>169</v>
      </c>
      <c r="D15" s="24" t="s">
        <v>124</v>
      </c>
      <c r="E15" s="33">
        <v>100</v>
      </c>
      <c r="F15" s="24" t="s">
        <v>132</v>
      </c>
      <c r="G15" s="24" t="s">
        <v>146</v>
      </c>
      <c r="H15" s="24" t="s">
        <v>178</v>
      </c>
      <c r="I15" s="24">
        <v>1</v>
      </c>
      <c r="J15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15" s="24" t="s">
        <v>11</v>
      </c>
      <c r="L15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Sodexo</v>
      </c>
      <c r="M15" s="24" t="s">
        <v>165</v>
      </c>
      <c r="N15" s="24" t="s">
        <v>165</v>
      </c>
      <c r="O15" s="24">
        <f t="shared" si="4"/>
        <v>2020</v>
      </c>
      <c r="P15" s="24" t="str">
        <f t="shared" si="5"/>
        <v>février</v>
      </c>
      <c r="Q15" s="24" t="str">
        <f t="array" aca="1" ref="Q1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 Compte CM test test d'entrée Tickets restaurant  Sodexo   2020 février</v>
      </c>
      <c r="AC15" s="7"/>
      <c r="AD15" s="7"/>
      <c r="AE15" s="8"/>
      <c r="AL15" s="10"/>
    </row>
    <row r="16" spans="1:43" x14ac:dyDescent="0.25">
      <c r="A16" s="24"/>
      <c r="B16" s="24">
        <f>ROW(B16)-2</f>
        <v>14</v>
      </c>
      <c r="C16" s="35" t="s">
        <v>169</v>
      </c>
      <c r="D16" s="24" t="s">
        <v>123</v>
      </c>
      <c r="E16" s="33">
        <v>12</v>
      </c>
      <c r="F16" s="24" t="s">
        <v>132</v>
      </c>
      <c r="G16" s="24" t="s">
        <v>179</v>
      </c>
      <c r="H16" s="24" t="s">
        <v>180</v>
      </c>
      <c r="I16" s="24">
        <v>2</v>
      </c>
      <c r="J16" s="2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6" s="24" t="s">
        <v>31</v>
      </c>
      <c r="L16" s="3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murgier</v>
      </c>
      <c r="M16" s="24" t="s">
        <v>165</v>
      </c>
      <c r="N16" s="24" t="s">
        <v>165</v>
      </c>
      <c r="O16" s="24">
        <f>YEAR(C16)</f>
        <v>2020</v>
      </c>
      <c r="P16" s="24" t="str">
        <f>TEXT(C16,"mmmm")</f>
        <v>février</v>
      </c>
      <c r="Q16" s="24" t="str" cm="1">
        <f t="array" aca="1" ref="Q1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 Compte CM d" ljlc Fournisseurs murgier   2020 février</v>
      </c>
      <c r="AD16" s="7"/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35"/>
  <sheetViews>
    <sheetView workbookViewId="0">
      <selection activeCell="K10" sqref="K10"/>
    </sheetView>
  </sheetViews>
  <sheetFormatPr baseColWidth="10" defaultRowHeight="15" x14ac:dyDescent="0.25"/>
  <cols>
    <col min="2" max="2" width="24.85546875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8" t="s">
        <v>21</v>
      </c>
      <c r="C17" s="13">
        <v>1</v>
      </c>
      <c r="D17" s="13">
        <v>1300</v>
      </c>
      <c r="E17" s="13"/>
      <c r="F17" s="13">
        <v>1301</v>
      </c>
    </row>
    <row r="18" spans="2:6" x14ac:dyDescent="0.25">
      <c r="B18" s="18" t="s">
        <v>22</v>
      </c>
      <c r="C18" s="13">
        <v>1200</v>
      </c>
      <c r="D18" s="13"/>
      <c r="E18" s="13"/>
      <c r="F18" s="13">
        <v>1200</v>
      </c>
    </row>
    <row r="19" spans="2:6" x14ac:dyDescent="0.25">
      <c r="B19" s="16" t="s">
        <v>159</v>
      </c>
      <c r="C19" s="13">
        <v>1201</v>
      </c>
      <c r="D19" s="13">
        <v>1500</v>
      </c>
      <c r="E19" s="13"/>
      <c r="F19" s="13">
        <v>2701</v>
      </c>
    </row>
    <row r="20" spans="2:6" x14ac:dyDescent="0.25">
      <c r="B20" s="16" t="s">
        <v>3</v>
      </c>
      <c r="C20" s="13"/>
      <c r="D20" s="13"/>
      <c r="E20" s="13"/>
      <c r="F20" s="13"/>
    </row>
    <row r="21" spans="2:6" x14ac:dyDescent="0.25">
      <c r="B21" s="18" t="s">
        <v>38</v>
      </c>
      <c r="C21" s="13"/>
      <c r="D21" s="13">
        <v>600</v>
      </c>
      <c r="E21" s="13"/>
      <c r="F21" s="13">
        <v>600</v>
      </c>
    </row>
    <row r="22" spans="2:6" x14ac:dyDescent="0.25">
      <c r="B22" s="18" t="s">
        <v>37</v>
      </c>
      <c r="C22" s="13"/>
      <c r="D22" s="13">
        <v>1</v>
      </c>
      <c r="E22" s="13"/>
      <c r="F22" s="13">
        <v>1</v>
      </c>
    </row>
    <row r="23" spans="2:6" x14ac:dyDescent="0.25">
      <c r="B23" s="18" t="s">
        <v>40</v>
      </c>
      <c r="C23" s="13">
        <v>12</v>
      </c>
      <c r="D23" s="13"/>
      <c r="E23" s="13"/>
      <c r="F23" s="13">
        <v>12</v>
      </c>
    </row>
    <row r="24" spans="2:6" x14ac:dyDescent="0.25">
      <c r="B24" s="16" t="s">
        <v>157</v>
      </c>
      <c r="C24" s="13">
        <v>12</v>
      </c>
      <c r="D24" s="13">
        <v>601</v>
      </c>
      <c r="E24" s="13"/>
      <c r="F24" s="13">
        <v>613</v>
      </c>
    </row>
    <row r="25" spans="2:6" x14ac:dyDescent="0.25">
      <c r="B25" s="16" t="s">
        <v>2</v>
      </c>
      <c r="C25" s="13"/>
      <c r="D25" s="13"/>
      <c r="E25" s="13"/>
      <c r="F25" s="13"/>
    </row>
    <row r="26" spans="2:6" x14ac:dyDescent="0.25">
      <c r="B26" s="18" t="s">
        <v>63</v>
      </c>
      <c r="C26" s="13">
        <v>2</v>
      </c>
      <c r="D26" s="13"/>
      <c r="E26" s="13"/>
      <c r="F26" s="13">
        <v>2</v>
      </c>
    </row>
    <row r="27" spans="2:6" x14ac:dyDescent="0.25">
      <c r="B27" s="16" t="s">
        <v>172</v>
      </c>
      <c r="C27" s="13">
        <v>2</v>
      </c>
      <c r="D27" s="13"/>
      <c r="E27" s="13"/>
      <c r="F27" s="13">
        <v>2</v>
      </c>
    </row>
    <row r="28" spans="2:6" x14ac:dyDescent="0.25">
      <c r="B28" s="12" t="s">
        <v>155</v>
      </c>
      <c r="C28" s="13">
        <v>1215</v>
      </c>
      <c r="D28" s="13">
        <v>2101</v>
      </c>
      <c r="E28" s="13">
        <v>400</v>
      </c>
      <c r="F28" s="13">
        <v>3716</v>
      </c>
    </row>
    <row r="29" spans="2:6" x14ac:dyDescent="0.25">
      <c r="B29" s="12" t="s">
        <v>124</v>
      </c>
      <c r="C29" s="13"/>
      <c r="D29" s="13"/>
      <c r="E29" s="13"/>
      <c r="F29" s="13"/>
    </row>
    <row r="30" spans="2:6" x14ac:dyDescent="0.25">
      <c r="B30" s="16" t="s">
        <v>8</v>
      </c>
      <c r="C30" s="13"/>
      <c r="D30" s="13"/>
      <c r="E30" s="13"/>
      <c r="F30" s="13"/>
    </row>
    <row r="31" spans="2:6" x14ac:dyDescent="0.25">
      <c r="B31" s="18" t="s">
        <v>115</v>
      </c>
      <c r="C31" s="13">
        <v>1000</v>
      </c>
      <c r="D31" s="13"/>
      <c r="E31" s="13"/>
      <c r="F31" s="13">
        <v>1000</v>
      </c>
    </row>
    <row r="32" spans="2:6" x14ac:dyDescent="0.25">
      <c r="B32" s="18" t="s">
        <v>113</v>
      </c>
      <c r="C32" s="13">
        <v>100</v>
      </c>
      <c r="D32" s="13"/>
      <c r="E32" s="13"/>
      <c r="F32" s="13">
        <v>100</v>
      </c>
    </row>
    <row r="33" spans="2:6" x14ac:dyDescent="0.25">
      <c r="B33" s="16" t="s">
        <v>160</v>
      </c>
      <c r="C33" s="13">
        <v>1100</v>
      </c>
      <c r="D33" s="13"/>
      <c r="E33" s="13"/>
      <c r="F33" s="13">
        <v>1100</v>
      </c>
    </row>
    <row r="34" spans="2:6" x14ac:dyDescent="0.25">
      <c r="B34" s="12" t="s">
        <v>156</v>
      </c>
      <c r="C34" s="13">
        <v>1100</v>
      </c>
      <c r="D34" s="13"/>
      <c r="E34" s="13"/>
      <c r="F34" s="13">
        <v>1100</v>
      </c>
    </row>
    <row r="35" spans="2:6" x14ac:dyDescent="0.25">
      <c r="B35" s="12" t="s">
        <v>150</v>
      </c>
      <c r="C35" s="13">
        <v>2315</v>
      </c>
      <c r="D35" s="13">
        <v>2401</v>
      </c>
      <c r="E35" s="13">
        <v>400</v>
      </c>
      <c r="F35" s="13">
        <v>5116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W34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3716</v>
      </c>
    </row>
    <row r="4" spans="10:23" x14ac:dyDescent="0.25">
      <c r="V4" t="s">
        <v>124</v>
      </c>
      <c r="W4">
        <f>GETPIVOTDATA("somme",$S$8,"type","recettes")</f>
        <v>1100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2701</v>
      </c>
      <c r="L10" s="13"/>
      <c r="S10" s="12" t="s">
        <v>8</v>
      </c>
      <c r="T10" s="13">
        <v>1100</v>
      </c>
    </row>
    <row r="11" spans="10:23" x14ac:dyDescent="0.25">
      <c r="J11" s="12" t="s">
        <v>3</v>
      </c>
      <c r="K11" s="13">
        <v>613</v>
      </c>
      <c r="L11" s="13">
        <v>300</v>
      </c>
      <c r="S11" s="12" t="s">
        <v>150</v>
      </c>
      <c r="T11" s="13">
        <v>1100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2</v>
      </c>
      <c r="K13" s="13">
        <v>2</v>
      </c>
      <c r="L13" s="13"/>
    </row>
    <row r="14" spans="10:23" x14ac:dyDescent="0.25">
      <c r="J14" s="12" t="s">
        <v>150</v>
      </c>
      <c r="K14" s="13">
        <v>3716</v>
      </c>
      <c r="L14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2701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6" t="s">
        <v>21</v>
      </c>
      <c r="C26" s="17"/>
      <c r="D26" s="17">
        <v>1301</v>
      </c>
    </row>
    <row r="27" spans="2:4" x14ac:dyDescent="0.25">
      <c r="B27" s="16" t="s">
        <v>22</v>
      </c>
      <c r="C27" s="17"/>
      <c r="D27" s="17">
        <v>1200</v>
      </c>
    </row>
    <row r="28" spans="2:4" x14ac:dyDescent="0.25">
      <c r="B28" s="12" t="s">
        <v>3</v>
      </c>
      <c r="C28" s="17">
        <v>300</v>
      </c>
      <c r="D28" s="17">
        <v>613</v>
      </c>
    </row>
    <row r="29" spans="2:4" x14ac:dyDescent="0.25">
      <c r="B29" s="16" t="s">
        <v>38</v>
      </c>
      <c r="C29" s="17">
        <v>300</v>
      </c>
      <c r="D29" s="17">
        <v>600</v>
      </c>
    </row>
    <row r="30" spans="2:4" x14ac:dyDescent="0.25">
      <c r="B30" s="16" t="s">
        <v>37</v>
      </c>
      <c r="C30" s="17"/>
      <c r="D30" s="17">
        <v>1</v>
      </c>
    </row>
    <row r="31" spans="2:4" x14ac:dyDescent="0.25">
      <c r="B31" s="16" t="s">
        <v>40</v>
      </c>
      <c r="C31" s="17"/>
      <c r="D31" s="17">
        <v>12</v>
      </c>
    </row>
    <row r="32" spans="2:4" x14ac:dyDescent="0.25">
      <c r="B32" s="12" t="s">
        <v>2</v>
      </c>
      <c r="C32" s="17"/>
      <c r="D32" s="17">
        <v>2</v>
      </c>
    </row>
    <row r="33" spans="2:4" x14ac:dyDescent="0.25">
      <c r="B33" s="16" t="s">
        <v>63</v>
      </c>
      <c r="C33" s="17"/>
      <c r="D33" s="17">
        <v>2</v>
      </c>
    </row>
    <row r="34" spans="2:4" x14ac:dyDescent="0.25">
      <c r="B34" s="12" t="s">
        <v>150</v>
      </c>
      <c r="C34" s="17">
        <v>300</v>
      </c>
      <c r="D34" s="17">
        <v>3716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-1316</v>
      </c>
      <c r="F5" s="6">
        <f>Tableau15[[#This Row],[départ]]+Tableau15[[#This Row],[calculé]]</f>
        <v>1684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'input '!Criteres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'input '!Extraire</vt:lpstr>
      <vt:lpstr>input</vt:lpstr>
      <vt:lpstr>recettes</vt:lpstr>
      <vt:lpstr>recettes1</vt:lpstr>
      <vt:lpstr>recettes2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Guy Blancher</cp:lastModifiedBy>
  <dcterms:created xsi:type="dcterms:W3CDTF">2020-03-15T10:41:59Z</dcterms:created>
  <dcterms:modified xsi:type="dcterms:W3CDTF">2020-03-20T13:10:15Z</dcterms:modified>
</cp:coreProperties>
</file>