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35" windowHeight="8955"/>
  </bookViews>
  <sheets>
    <sheet name="Feuil1" sheetId="1" r:id="rId1"/>
    <sheet name="Données" sheetId="2" r:id="rId2"/>
  </sheets>
  <definedNames>
    <definedName name="désignation">Feuil1!$B$16:$B$23</definedName>
    <definedName name="engin">Données!$B$3:$B$27</definedName>
    <definedName name="prix">Feuil1!$B$16:$B$23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21" i="1"/>
  <c r="K18" i="1"/>
  <c r="K17" i="1"/>
  <c r="L17" i="1"/>
  <c r="L18" i="1" l="1"/>
  <c r="L19" i="1"/>
  <c r="C4" i="1"/>
  <c r="C53" i="1"/>
  <c r="H53" i="1" s="1"/>
  <c r="C54" i="1"/>
  <c r="H54" i="1" s="1"/>
  <c r="C55" i="1"/>
  <c r="C56" i="1"/>
  <c r="C57" i="1"/>
  <c r="C52" i="1"/>
  <c r="H52" i="1" s="1"/>
  <c r="C35" i="1"/>
  <c r="H35" i="1" s="1"/>
  <c r="H26" i="1"/>
  <c r="H27" i="1"/>
  <c r="H28" i="1"/>
  <c r="H29" i="1"/>
  <c r="H43" i="1"/>
  <c r="H44" i="1"/>
  <c r="H45" i="1"/>
  <c r="H46" i="1"/>
  <c r="H42" i="1"/>
  <c r="D36" i="1"/>
  <c r="D37" i="1"/>
  <c r="D38" i="1"/>
  <c r="D39" i="1"/>
  <c r="D35" i="1"/>
  <c r="C17" i="1"/>
  <c r="C36" i="1"/>
  <c r="H36" i="1" s="1"/>
  <c r="C37" i="1"/>
  <c r="H37" i="1" s="1"/>
  <c r="C38" i="1"/>
  <c r="H38" i="1" s="1"/>
  <c r="C39" i="1"/>
  <c r="H39" i="1" s="1"/>
  <c r="L72" i="2"/>
  <c r="L71" i="2"/>
  <c r="L70" i="2"/>
  <c r="L69" i="2"/>
  <c r="L68" i="2"/>
  <c r="L67" i="2"/>
  <c r="L58" i="2"/>
  <c r="L59" i="2"/>
  <c r="L60" i="2"/>
  <c r="L61" i="2"/>
  <c r="L62" i="2"/>
  <c r="L63" i="2"/>
  <c r="L57" i="2"/>
  <c r="L56" i="2"/>
  <c r="L64" i="2"/>
  <c r="L65" i="2"/>
  <c r="L47" i="2"/>
  <c r="L48" i="2"/>
  <c r="L49" i="2"/>
  <c r="L55" i="2"/>
  <c r="L54" i="2"/>
  <c r="L53" i="2"/>
  <c r="L52" i="2"/>
  <c r="L51" i="2"/>
  <c r="L50" i="2"/>
  <c r="H18" i="1"/>
  <c r="C18" i="1"/>
  <c r="C19" i="1"/>
  <c r="H19" i="1" s="1"/>
  <c r="C20" i="1"/>
  <c r="H20" i="1" s="1"/>
  <c r="C21" i="1"/>
  <c r="C22" i="1"/>
  <c r="H22" i="1" s="1"/>
  <c r="C23" i="1"/>
  <c r="H23" i="1" s="1"/>
  <c r="H59" i="1" l="1"/>
  <c r="K19" i="1" s="1"/>
  <c r="H31" i="1"/>
  <c r="H48" i="1"/>
  <c r="L21" i="1" l="1"/>
  <c r="K21" i="1"/>
</calcChain>
</file>

<file path=xl/sharedStrings.xml><?xml version="1.0" encoding="utf-8"?>
<sst xmlns="http://schemas.openxmlformats.org/spreadsheetml/2006/main" count="363" uniqueCount="166">
  <si>
    <t xml:space="preserve">matériel </t>
  </si>
  <si>
    <t xml:space="preserve">matériaux </t>
  </si>
  <si>
    <t xml:space="preserve">main d'œuvre </t>
  </si>
  <si>
    <t xml:space="preserve">désignation </t>
  </si>
  <si>
    <t xml:space="preserve">prix </t>
  </si>
  <si>
    <t xml:space="preserve">quantité </t>
  </si>
  <si>
    <t xml:space="preserve">durée </t>
  </si>
  <si>
    <t xml:space="preserve">coût a la journée </t>
  </si>
  <si>
    <t xml:space="preserve">nb d'heure </t>
  </si>
  <si>
    <t>pelle 2,5T</t>
  </si>
  <si>
    <t>pelle 15T</t>
  </si>
  <si>
    <t>camion 8x4 TGMF</t>
  </si>
  <si>
    <t xml:space="preserve">camion 6x4 TGMF </t>
  </si>
  <si>
    <t>camion 6x4</t>
  </si>
  <si>
    <t>camion 4x4</t>
  </si>
  <si>
    <t>compacteur 100 cm</t>
  </si>
  <si>
    <t xml:space="preserve">compacteur 120 cm SOLOMAT </t>
  </si>
  <si>
    <t xml:space="preserve">compacteur V3 SOLOMAT </t>
  </si>
  <si>
    <t>PATA 6x4</t>
  </si>
  <si>
    <t>PATA 4X4</t>
  </si>
  <si>
    <t xml:space="preserve">Goudroneuse </t>
  </si>
  <si>
    <t xml:space="preserve">niveleuse </t>
  </si>
  <si>
    <t>rabotteuse JV 1m</t>
  </si>
  <si>
    <t>rabotteuse JV 1,5m</t>
  </si>
  <si>
    <t>rabotteuse JV 2m</t>
  </si>
  <si>
    <t>finisseur JV</t>
  </si>
  <si>
    <t xml:space="preserve">semi-remorque TGMF </t>
  </si>
  <si>
    <t xml:space="preserve">tracto-pelle </t>
  </si>
  <si>
    <t xml:space="preserve">plaque vibrante </t>
  </si>
  <si>
    <t xml:space="preserve">pilloneuse </t>
  </si>
  <si>
    <t xml:space="preserve">pied de mouton SOLOMAT </t>
  </si>
  <si>
    <t xml:space="preserve">balayeuse </t>
  </si>
  <si>
    <t>-</t>
  </si>
  <si>
    <t>TOTAL</t>
  </si>
  <si>
    <t>calcaire 0,31/5</t>
  </si>
  <si>
    <t>calcaire 0/20</t>
  </si>
  <si>
    <t>calcaire 20/40</t>
  </si>
  <si>
    <t>calcaire 40/80</t>
  </si>
  <si>
    <t>calcaire 120/240</t>
  </si>
  <si>
    <t>gravillon 2/4  bleu</t>
  </si>
  <si>
    <t>gravillon 4/6  bleu</t>
  </si>
  <si>
    <t>gravillon 6/10  bleu</t>
  </si>
  <si>
    <t>gravillon 10/14  bleu</t>
  </si>
  <si>
    <t>gravillon 2/4  rouge</t>
  </si>
  <si>
    <t xml:space="preserve">gravillon 4/6  rouge </t>
  </si>
  <si>
    <t xml:space="preserve">gravillon 6/10  rouge </t>
  </si>
  <si>
    <t xml:space="preserve">gravillon 10/14  rouge </t>
  </si>
  <si>
    <t>gravillon blanc 4/8</t>
  </si>
  <si>
    <t>gravillon blanc 8/14</t>
  </si>
  <si>
    <t xml:space="preserve">géotextile </t>
  </si>
  <si>
    <t>sable 0/1</t>
  </si>
  <si>
    <t>sable 0/2</t>
  </si>
  <si>
    <t>sable 0/4</t>
  </si>
  <si>
    <t>sable 0/6</t>
  </si>
  <si>
    <t xml:space="preserve">terre vegetale </t>
  </si>
  <si>
    <t xml:space="preserve">grave ciment </t>
  </si>
  <si>
    <t>sac ciment 35 kg</t>
  </si>
  <si>
    <t>D100</t>
  </si>
  <si>
    <t>D125</t>
  </si>
  <si>
    <t>D160</t>
  </si>
  <si>
    <t>D200</t>
  </si>
  <si>
    <t>D250</t>
  </si>
  <si>
    <t>D315</t>
  </si>
  <si>
    <t>D400</t>
  </si>
  <si>
    <t>D500</t>
  </si>
  <si>
    <t>regard h1000-1500</t>
  </si>
  <si>
    <t>regard h1500-2000</t>
  </si>
  <si>
    <t>regard h2000-2500</t>
  </si>
  <si>
    <t>regard h&gt;2500</t>
  </si>
  <si>
    <t>D40</t>
  </si>
  <si>
    <t>D50</t>
  </si>
  <si>
    <t>D63</t>
  </si>
  <si>
    <t>D75</t>
  </si>
  <si>
    <t>D90</t>
  </si>
  <si>
    <t>D110</t>
  </si>
  <si>
    <t>D200 (6m)</t>
  </si>
  <si>
    <t>D160 (6m)</t>
  </si>
  <si>
    <t>D110 (6m)</t>
  </si>
  <si>
    <t>D20</t>
  </si>
  <si>
    <t>D25</t>
  </si>
  <si>
    <t>D32</t>
  </si>
  <si>
    <t>bordure T1</t>
  </si>
  <si>
    <t>bordure T2</t>
  </si>
  <si>
    <t xml:space="preserve">bordure T3 blanche jonchère </t>
  </si>
  <si>
    <t>bordure A1</t>
  </si>
  <si>
    <t>bordure A2</t>
  </si>
  <si>
    <t>bordure A3</t>
  </si>
  <si>
    <t>bordure P1</t>
  </si>
  <si>
    <t>bordure P2</t>
  </si>
  <si>
    <t>bordure P3</t>
  </si>
  <si>
    <t>canniveaux CS1</t>
  </si>
  <si>
    <t>canniveaux CC1</t>
  </si>
  <si>
    <t>pavé jonchère 14x21 ep 8cm</t>
  </si>
  <si>
    <t>dalle podotactilles (4/m²)</t>
  </si>
  <si>
    <t>canniveau de seuil 100mm</t>
  </si>
  <si>
    <t>canniveau de seuil 125mm</t>
  </si>
  <si>
    <t>canniveau de seuil 150mm</t>
  </si>
  <si>
    <t>BBSG 0/6 noir</t>
  </si>
  <si>
    <t>BBSG 0/10 noir</t>
  </si>
  <si>
    <t>BBSG 0/6 rouge</t>
  </si>
  <si>
    <t xml:space="preserve">BBSG 0/10 rouge </t>
  </si>
  <si>
    <t>emulsion 69% (kg/m²)</t>
  </si>
  <si>
    <t xml:space="preserve">grave bitume </t>
  </si>
  <si>
    <t xml:space="preserve">élément fonte </t>
  </si>
  <si>
    <t>tampon E600</t>
  </si>
  <si>
    <t xml:space="preserve">tampon D400 lourd </t>
  </si>
  <si>
    <t xml:space="preserve">tampon D400 moyen </t>
  </si>
  <si>
    <t xml:space="preserve">tampon D400 leger </t>
  </si>
  <si>
    <t xml:space="preserve">grille rectangle plate avec cadre </t>
  </si>
  <si>
    <t>grille carrée plate avec cadre 650x650</t>
  </si>
  <si>
    <t xml:space="preserve">grille carrée concave </t>
  </si>
  <si>
    <t>t</t>
  </si>
  <si>
    <t>l</t>
  </si>
  <si>
    <t>m²</t>
  </si>
  <si>
    <t xml:space="preserve">Béton 150kg </t>
  </si>
  <si>
    <t xml:space="preserve">Béton 200kg </t>
  </si>
  <si>
    <t xml:space="preserve">Béton 250kg </t>
  </si>
  <si>
    <t xml:space="preserve">Béton 300kg </t>
  </si>
  <si>
    <t xml:space="preserve">Béton 350kg </t>
  </si>
  <si>
    <t xml:space="preserve">Béton 400kg </t>
  </si>
  <si>
    <t>m3</t>
  </si>
  <si>
    <t>u</t>
  </si>
  <si>
    <t>ml</t>
  </si>
  <si>
    <t xml:space="preserve">matériaux hors base de donnée </t>
  </si>
  <si>
    <t>unité</t>
  </si>
  <si>
    <t xml:space="preserve">j'aime les licornes </t>
  </si>
  <si>
    <t>__________tuyaux PVC _____________</t>
  </si>
  <si>
    <t>________fourreaux rouge 50m_______</t>
  </si>
  <si>
    <t>_______fourreaux bleu 50m_________</t>
  </si>
  <si>
    <t>_______fourreaux vert 50m_________</t>
  </si>
  <si>
    <t>_______fourreaux jaune 50m________</t>
  </si>
  <si>
    <t>________tube PE AEP (25m)_________</t>
  </si>
  <si>
    <t xml:space="preserve">calcaire cemex 0/20 </t>
  </si>
  <si>
    <t>matériel hors base de donnée</t>
  </si>
  <si>
    <t xml:space="preserve">chargeuse solomat </t>
  </si>
  <si>
    <t xml:space="preserve">chauffeur pelle </t>
  </si>
  <si>
    <t xml:space="preserve">ouvrier polyvalant </t>
  </si>
  <si>
    <t>chauffeur 6x4</t>
  </si>
  <si>
    <t xml:space="preserve">chef de chantier </t>
  </si>
  <si>
    <t xml:space="preserve">intérimaire </t>
  </si>
  <si>
    <t xml:space="preserve">taux horraire </t>
  </si>
  <si>
    <t xml:space="preserve">TOTAL </t>
  </si>
  <si>
    <t>bilan de la journée</t>
  </si>
  <si>
    <t xml:space="preserve">coût comptable </t>
  </si>
  <si>
    <t xml:space="preserve">chantier </t>
  </si>
  <si>
    <t xml:space="preserve">type de marché </t>
  </si>
  <si>
    <t xml:space="preserve">date </t>
  </si>
  <si>
    <t xml:space="preserve">adresse </t>
  </si>
  <si>
    <t xml:space="preserve">délais estimé </t>
  </si>
  <si>
    <t xml:space="preserve">budget du chantier </t>
  </si>
  <si>
    <t xml:space="preserve">coefficient KPV </t>
  </si>
  <si>
    <t xml:space="preserve">paramètres du chantier </t>
  </si>
  <si>
    <t xml:space="preserve">bilan du chantier </t>
  </si>
  <si>
    <t xml:space="preserve">début du chantier </t>
  </si>
  <si>
    <t>délais estimé</t>
  </si>
  <si>
    <t xml:space="preserve">nb de jours depuis le début </t>
  </si>
  <si>
    <t xml:space="preserve">tâches réalisées </t>
  </si>
  <si>
    <t xml:space="preserve">budget chantier </t>
  </si>
  <si>
    <t xml:space="preserve">budget restant </t>
  </si>
  <si>
    <t xml:space="preserve">coûts actuels </t>
  </si>
  <si>
    <t xml:space="preserve">coût total </t>
  </si>
  <si>
    <t xml:space="preserve">plate forme </t>
  </si>
  <si>
    <t>bilan journalier</t>
  </si>
  <si>
    <t xml:space="preserve">bilans journaliers cumulées </t>
  </si>
  <si>
    <t>cout réel</t>
  </si>
  <si>
    <t>Cumuls faits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</si>
</sst>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5" xfId="0" applyFont="1" applyBorder="1"/>
    <xf numFmtId="165" fontId="0" fillId="0" borderId="6" xfId="2" applyNumberFormat="1" applyFont="1" applyBorder="1" applyAlignment="1">
      <alignment horizontal="center"/>
    </xf>
    <xf numFmtId="165" fontId="0" fillId="0" borderId="6" xfId="2" applyNumberFormat="1" applyFont="1" applyBorder="1" applyAlignment="1">
      <alignment horizontal="center" vertical="center"/>
    </xf>
    <xf numFmtId="0" fontId="2" fillId="0" borderId="5" xfId="0" applyFont="1" applyFill="1" applyBorder="1"/>
    <xf numFmtId="165" fontId="0" fillId="0" borderId="6" xfId="2" applyNumberFormat="1" applyFont="1" applyFill="1" applyBorder="1" applyAlignment="1">
      <alignment horizontal="center" vertical="center"/>
    </xf>
    <xf numFmtId="44" fontId="0" fillId="0" borderId="0" xfId="2" applyFo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44" fontId="0" fillId="0" borderId="0" xfId="2" applyFont="1" applyBorder="1"/>
    <xf numFmtId="0" fontId="0" fillId="0" borderId="11" xfId="0" applyBorder="1"/>
    <xf numFmtId="0" fontId="0" fillId="0" borderId="12" xfId="0" applyBorder="1"/>
    <xf numFmtId="44" fontId="0" fillId="0" borderId="13" xfId="2" applyFont="1" applyBorder="1"/>
    <xf numFmtId="0" fontId="0" fillId="0" borderId="14" xfId="0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7" xfId="0" applyBorder="1"/>
    <xf numFmtId="44" fontId="0" fillId="0" borderId="8" xfId="2" applyFont="1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4" fontId="0" fillId="0" borderId="9" xfId="2" applyFont="1" applyBorder="1"/>
    <xf numFmtId="44" fontId="0" fillId="0" borderId="11" xfId="2" applyFont="1" applyBorder="1"/>
    <xf numFmtId="44" fontId="0" fillId="0" borderId="14" xfId="2" applyFont="1" applyBorder="1"/>
    <xf numFmtId="0" fontId="0" fillId="0" borderId="21" xfId="0" applyBorder="1" applyAlignment="1">
      <alignment horizontal="center"/>
    </xf>
    <xf numFmtId="0" fontId="0" fillId="3" borderId="7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4" xfId="0" applyFill="1" applyBorder="1"/>
    <xf numFmtId="0" fontId="2" fillId="0" borderId="10" xfId="0" applyFont="1" applyBorder="1"/>
    <xf numFmtId="0" fontId="2" fillId="0" borderId="25" xfId="0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0" fontId="2" fillId="0" borderId="28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16" xfId="0" applyFont="1" applyBorder="1"/>
    <xf numFmtId="0" fontId="2" fillId="0" borderId="29" xfId="0" applyFont="1" applyBorder="1"/>
    <xf numFmtId="165" fontId="0" fillId="0" borderId="6" xfId="2" applyNumberFormat="1" applyFont="1" applyBorder="1"/>
    <xf numFmtId="164" fontId="0" fillId="0" borderId="6" xfId="0" applyNumberFormat="1" applyBorder="1" applyAlignment="1">
      <alignment horizontal="center"/>
    </xf>
    <xf numFmtId="0" fontId="0" fillId="0" borderId="26" xfId="0" applyFont="1" applyBorder="1"/>
    <xf numFmtId="165" fontId="0" fillId="0" borderId="0" xfId="0" applyNumberFormat="1" applyBorder="1"/>
    <xf numFmtId="165" fontId="0" fillId="0" borderId="30" xfId="2" applyNumberFormat="1" applyFont="1" applyBorder="1"/>
    <xf numFmtId="165" fontId="0" fillId="0" borderId="6" xfId="0" applyNumberFormat="1" applyBorder="1"/>
    <xf numFmtId="0" fontId="0" fillId="0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0" borderId="0" xfId="0" applyFont="1" applyFill="1" applyBorder="1"/>
    <xf numFmtId="0" fontId="2" fillId="0" borderId="16" xfId="0" applyFont="1" applyFill="1" applyBorder="1"/>
    <xf numFmtId="44" fontId="0" fillId="0" borderId="11" xfId="0" applyNumberFormat="1" applyBorder="1"/>
    <xf numFmtId="44" fontId="0" fillId="0" borderId="9" xfId="0" applyNumberFormat="1" applyBorder="1"/>
    <xf numFmtId="44" fontId="0" fillId="0" borderId="14" xfId="0" applyNumberFormat="1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44" fontId="0" fillId="0" borderId="15" xfId="2" applyFont="1" applyBorder="1"/>
    <xf numFmtId="44" fontId="0" fillId="0" borderId="16" xfId="2" applyFont="1" applyBorder="1"/>
    <xf numFmtId="44" fontId="0" fillId="0" borderId="17" xfId="2" applyFont="1" applyBorder="1"/>
    <xf numFmtId="2" fontId="0" fillId="0" borderId="15" xfId="0" applyNumberFormat="1" applyFill="1" applyBorder="1" applyAlignment="1">
      <alignment horizontal="center"/>
    </xf>
    <xf numFmtId="44" fontId="0" fillId="0" borderId="7" xfId="2" applyFont="1" applyBorder="1"/>
    <xf numFmtId="44" fontId="0" fillId="0" borderId="10" xfId="2" applyFont="1" applyBorder="1"/>
    <xf numFmtId="44" fontId="0" fillId="0" borderId="12" xfId="2" applyFont="1" applyBorder="1"/>
    <xf numFmtId="43" fontId="0" fillId="0" borderId="15" xfId="1" applyFont="1" applyBorder="1" applyAlignment="1">
      <alignment horizontal="center" vertical="center"/>
    </xf>
    <xf numFmtId="43" fontId="0" fillId="0" borderId="16" xfId="1" applyFont="1" applyBorder="1" applyAlignment="1">
      <alignment horizontal="center" vertical="center"/>
    </xf>
    <xf numFmtId="43" fontId="0" fillId="0" borderId="17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31" xfId="0" applyFont="1" applyBorder="1"/>
    <xf numFmtId="165" fontId="0" fillId="0" borderId="32" xfId="2" applyNumberFormat="1" applyFont="1" applyBorder="1"/>
    <xf numFmtId="0" fontId="2" fillId="0" borderId="22" xfId="0" applyFont="1" applyBorder="1"/>
    <xf numFmtId="0" fontId="2" fillId="0" borderId="33" xfId="0" applyFont="1" applyBorder="1"/>
    <xf numFmtId="165" fontId="0" fillId="0" borderId="34" xfId="2" applyNumberFormat="1" applyFont="1" applyBorder="1"/>
    <xf numFmtId="44" fontId="3" fillId="0" borderId="1" xfId="0" applyNumberFormat="1" applyFont="1" applyBorder="1"/>
    <xf numFmtId="0" fontId="2" fillId="0" borderId="0" xfId="0" applyFont="1"/>
    <xf numFmtId="0" fontId="2" fillId="2" borderId="0" xfId="0" applyFont="1" applyFill="1" applyBorder="1" applyAlignment="1">
      <alignment horizontal="center"/>
    </xf>
    <xf numFmtId="0" fontId="0" fillId="3" borderId="1" xfId="0" applyFill="1" applyBorder="1"/>
    <xf numFmtId="0" fontId="2" fillId="0" borderId="12" xfId="0" applyFont="1" applyBorder="1"/>
    <xf numFmtId="44" fontId="0" fillId="0" borderId="0" xfId="2" applyFont="1" applyBorder="1" applyAlignment="1"/>
    <xf numFmtId="44" fontId="0" fillId="0" borderId="11" xfId="2" applyFont="1" applyBorder="1" applyAlignment="1"/>
    <xf numFmtId="44" fontId="3" fillId="0" borderId="35" xfId="2" applyFont="1" applyBorder="1"/>
    <xf numFmtId="44" fontId="3" fillId="0" borderId="23" xfId="2" applyFont="1" applyBorder="1"/>
    <xf numFmtId="44" fontId="3" fillId="0" borderId="24" xfId="2" applyFont="1" applyBorder="1"/>
    <xf numFmtId="44" fontId="4" fillId="0" borderId="25" xfId="2" applyFont="1" applyBorder="1"/>
    <xf numFmtId="44" fontId="4" fillId="0" borderId="26" xfId="2" applyFont="1" applyBorder="1"/>
    <xf numFmtId="44" fontId="4" fillId="0" borderId="29" xfId="2" applyFont="1" applyBorder="1"/>
    <xf numFmtId="0" fontId="4" fillId="0" borderId="0" xfId="0" applyFont="1"/>
    <xf numFmtId="44" fontId="4" fillId="0" borderId="4" xfId="0" applyNumberFormat="1" applyFont="1" applyBorder="1"/>
    <xf numFmtId="0" fontId="2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0" fillId="0" borderId="37" xfId="0" applyBorder="1" applyAlignment="1">
      <alignment horizont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4" fontId="0" fillId="0" borderId="7" xfId="2" applyFont="1" applyBorder="1" applyAlignment="1">
      <alignment horizontal="center" vertical="center"/>
    </xf>
    <xf numFmtId="44" fontId="0" fillId="0" borderId="9" xfId="2" applyFont="1" applyBorder="1" applyAlignment="1">
      <alignment horizontal="center" vertical="center"/>
    </xf>
    <xf numFmtId="44" fontId="0" fillId="0" borderId="12" xfId="2" applyFont="1" applyBorder="1" applyAlignment="1">
      <alignment horizontal="center" vertical="center"/>
    </xf>
    <xf numFmtId="44" fontId="0" fillId="0" borderId="14" xfId="2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44" fontId="6" fillId="0" borderId="0" xfId="2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0" xfId="0" applyNumberFormat="1"/>
    <xf numFmtId="0" fontId="0" fillId="0" borderId="39" xfId="0" applyBorder="1"/>
    <xf numFmtId="44" fontId="0" fillId="0" borderId="40" xfId="2" applyFont="1" applyBorder="1"/>
    <xf numFmtId="2" fontId="0" fillId="0" borderId="40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3" borderId="40" xfId="0" applyFill="1" applyBorder="1"/>
    <xf numFmtId="44" fontId="0" fillId="0" borderId="41" xfId="0" applyNumberFormat="1" applyBorder="1"/>
    <xf numFmtId="0" fontId="0" fillId="0" borderId="19" xfId="0" applyBorder="1"/>
    <xf numFmtId="44" fontId="0" fillId="0" borderId="20" xfId="2" applyFont="1" applyBorder="1"/>
    <xf numFmtId="2" fontId="0" fillId="0" borderId="20" xfId="0" applyNumberFormat="1" applyBorder="1" applyAlignment="1">
      <alignment horizontal="center"/>
    </xf>
    <xf numFmtId="0" fontId="0" fillId="3" borderId="20" xfId="0" applyFill="1" applyBorder="1"/>
    <xf numFmtId="44" fontId="0" fillId="0" borderId="18" xfId="0" applyNumberFormat="1" applyBorder="1"/>
    <xf numFmtId="0" fontId="0" fillId="0" borderId="42" xfId="0" applyBorder="1"/>
    <xf numFmtId="44" fontId="0" fillId="0" borderId="43" xfId="2" applyFont="1" applyBorder="1"/>
    <xf numFmtId="2" fontId="0" fillId="0" borderId="43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3" borderId="43" xfId="0" applyFill="1" applyBorder="1"/>
    <xf numFmtId="44" fontId="0" fillId="0" borderId="44" xfId="0" applyNumberFormat="1" applyBorder="1"/>
    <xf numFmtId="0" fontId="0" fillId="0" borderId="36" xfId="0" applyBorder="1"/>
    <xf numFmtId="44" fontId="0" fillId="0" borderId="37" xfId="2" applyFont="1" applyBorder="1"/>
    <xf numFmtId="2" fontId="0" fillId="0" borderId="37" xfId="0" applyNumberFormat="1" applyBorder="1" applyAlignment="1">
      <alignment horizontal="center"/>
    </xf>
    <xf numFmtId="0" fontId="0" fillId="3" borderId="37" xfId="0" applyFill="1" applyBorder="1"/>
    <xf numFmtId="44" fontId="0" fillId="0" borderId="38" xfId="0" applyNumberFormat="1" applyBorder="1"/>
    <xf numFmtId="14" fontId="0" fillId="8" borderId="0" xfId="0" applyNumberFormat="1" applyFill="1" applyAlignment="1">
      <alignment horizontal="center"/>
    </xf>
    <xf numFmtId="14" fontId="0" fillId="0" borderId="40" xfId="0" applyNumberFormat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523876</xdr:colOff>
      <xdr:row>12</xdr:row>
      <xdr:rowOff>19050</xdr:rowOff>
    </xdr:from>
    <xdr:to>
      <xdr:col>7</xdr:col>
      <xdr:colOff>676275</xdr:colOff>
      <xdr:row>13</xdr:row>
      <xdr:rowOff>104775</xdr:rowOff>
    </xdr:to>
    <xdr:sp macro="[0]!Cumuler" textlink="">
      <xdr:nvSpPr>
        <xdr:cNvPr id="2" name="ZoneTexte 1"/>
        <xdr:cNvSpPr txBox="1"/>
      </xdr:nvSpPr>
      <xdr:spPr>
        <a:xfrm>
          <a:off x="5867401" y="2381250"/>
          <a:ext cx="914399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Cumuler</a:t>
          </a:r>
        </a:p>
      </xdr:txBody>
    </xdr:sp>
    <xdr:clientData fPrintsWithSheet="0"/>
  </xdr:twoCellAnchor>
  <xdr:twoCellAnchor editAs="absolute">
    <xdr:from>
      <xdr:col>13</xdr:col>
      <xdr:colOff>238126</xdr:colOff>
      <xdr:row>12</xdr:row>
      <xdr:rowOff>57150</xdr:rowOff>
    </xdr:from>
    <xdr:to>
      <xdr:col>13</xdr:col>
      <xdr:colOff>1152525</xdr:colOff>
      <xdr:row>13</xdr:row>
      <xdr:rowOff>142875</xdr:rowOff>
    </xdr:to>
    <xdr:sp macro="[0]!raz" textlink="">
      <xdr:nvSpPr>
        <xdr:cNvPr id="3" name="ZoneTexte 2"/>
        <xdr:cNvSpPr txBox="1"/>
      </xdr:nvSpPr>
      <xdr:spPr>
        <a:xfrm>
          <a:off x="11468101" y="2419350"/>
          <a:ext cx="914399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59"/>
  <sheetViews>
    <sheetView tabSelected="1" zoomScaleNormal="100" workbookViewId="0">
      <selection activeCell="N44" sqref="N44:T44"/>
    </sheetView>
  </sheetViews>
  <sheetFormatPr baseColWidth="10" defaultRowHeight="15" x14ac:dyDescent="0.25"/>
  <cols>
    <col min="1" max="1" width="4" customWidth="1"/>
    <col min="2" max="2" width="31.5703125" customWidth="1"/>
    <col min="5" max="6" width="10.85546875" customWidth="1"/>
    <col min="8" max="8" width="20.85546875" customWidth="1"/>
    <col min="9" max="9" width="4" customWidth="1"/>
    <col min="10" max="10" width="19.85546875" customWidth="1"/>
    <col min="12" max="12" width="16.7109375" customWidth="1"/>
    <col min="13" max="13" width="4" customWidth="1"/>
    <col min="14" max="14" width="22.85546875" customWidth="1"/>
    <col min="15" max="15" width="12.5703125" customWidth="1"/>
    <col min="16" max="16" width="16.5703125" customWidth="1"/>
    <col min="17" max="17" width="18" customWidth="1"/>
    <col min="18" max="18" width="10" customWidth="1"/>
    <col min="20" max="20" width="19" customWidth="1"/>
    <col min="21" max="21" width="18.5703125" customWidth="1"/>
  </cols>
  <sheetData>
    <row r="1" spans="2:22" ht="15.75" thickBot="1" x14ac:dyDescent="0.3"/>
    <row r="2" spans="2:22" ht="15.75" thickBot="1" x14ac:dyDescent="0.3">
      <c r="B2" s="158" t="s">
        <v>151</v>
      </c>
      <c r="C2" s="159"/>
      <c r="D2" s="159"/>
      <c r="E2" s="159"/>
      <c r="F2" s="159"/>
      <c r="G2" s="159"/>
      <c r="H2" s="160"/>
      <c r="N2" s="142" t="s">
        <v>152</v>
      </c>
      <c r="O2" s="143"/>
      <c r="P2" s="143"/>
      <c r="Q2" s="143"/>
      <c r="R2" s="143"/>
      <c r="S2" s="143"/>
      <c r="T2" s="143"/>
      <c r="U2" s="143"/>
      <c r="V2" s="144"/>
    </row>
    <row r="3" spans="2:22" x14ac:dyDescent="0.25">
      <c r="B3" s="111" t="s">
        <v>144</v>
      </c>
      <c r="C3" s="148" t="s">
        <v>161</v>
      </c>
      <c r="D3" s="148"/>
      <c r="E3" s="148"/>
      <c r="F3" s="148"/>
      <c r="G3" s="148"/>
      <c r="H3" s="149"/>
      <c r="N3" s="132" t="s">
        <v>153</v>
      </c>
      <c r="O3" s="128" t="s">
        <v>32</v>
      </c>
      <c r="P3" s="129"/>
      <c r="Q3" s="132" t="s">
        <v>154</v>
      </c>
      <c r="R3" s="126" t="s">
        <v>32</v>
      </c>
      <c r="S3" s="124"/>
      <c r="T3" s="134" t="s">
        <v>155</v>
      </c>
      <c r="U3" s="135"/>
      <c r="V3" s="124" t="s">
        <v>32</v>
      </c>
    </row>
    <row r="4" spans="2:22" ht="15.75" thickBot="1" x14ac:dyDescent="0.3">
      <c r="B4" s="112" t="s">
        <v>146</v>
      </c>
      <c r="C4" s="150">
        <f ca="1">+TODAY()</f>
        <v>43139</v>
      </c>
      <c r="D4" s="151"/>
      <c r="E4" s="151"/>
      <c r="F4" s="151"/>
      <c r="G4" s="151"/>
      <c r="H4" s="152"/>
      <c r="N4" s="133"/>
      <c r="O4" s="130"/>
      <c r="P4" s="131"/>
      <c r="Q4" s="133"/>
      <c r="R4" s="127"/>
      <c r="S4" s="125"/>
      <c r="T4" s="136"/>
      <c r="U4" s="137"/>
      <c r="V4" s="125"/>
    </row>
    <row r="5" spans="2:22" x14ac:dyDescent="0.25">
      <c r="B5" s="112" t="s">
        <v>147</v>
      </c>
      <c r="C5" s="151" t="s">
        <v>32</v>
      </c>
      <c r="D5" s="151"/>
      <c r="E5" s="151"/>
      <c r="F5" s="151"/>
      <c r="G5" s="151"/>
      <c r="H5" s="152"/>
      <c r="N5" s="132" t="s">
        <v>156</v>
      </c>
      <c r="O5" s="126"/>
      <c r="P5" s="162"/>
      <c r="Q5" s="162"/>
      <c r="R5" s="162"/>
      <c r="S5" s="162"/>
      <c r="T5" s="162"/>
      <c r="U5" s="162"/>
      <c r="V5" s="124"/>
    </row>
    <row r="6" spans="2:22" ht="15.75" thickBot="1" x14ac:dyDescent="0.3">
      <c r="B6" s="112" t="s">
        <v>145</v>
      </c>
      <c r="C6" s="151" t="s">
        <v>32</v>
      </c>
      <c r="D6" s="151"/>
      <c r="E6" s="151"/>
      <c r="F6" s="151"/>
      <c r="G6" s="151"/>
      <c r="H6" s="152"/>
      <c r="N6" s="133"/>
      <c r="O6" s="127"/>
      <c r="P6" s="163"/>
      <c r="Q6" s="163"/>
      <c r="R6" s="163"/>
      <c r="S6" s="163"/>
      <c r="T6" s="163"/>
      <c r="U6" s="163"/>
      <c r="V6" s="125"/>
    </row>
    <row r="7" spans="2:22" ht="15.75" x14ac:dyDescent="0.25">
      <c r="B7" s="112" t="s">
        <v>149</v>
      </c>
      <c r="D7" s="99"/>
      <c r="E7" s="161">
        <v>123000</v>
      </c>
      <c r="F7" s="161"/>
      <c r="G7" s="99"/>
      <c r="H7" s="100"/>
      <c r="N7" s="132" t="s">
        <v>157</v>
      </c>
      <c r="O7" s="138" t="s">
        <v>32</v>
      </c>
      <c r="P7" s="139"/>
      <c r="Q7" s="132" t="s">
        <v>159</v>
      </c>
      <c r="R7" s="126"/>
      <c r="S7" s="124"/>
      <c r="T7" s="134" t="s">
        <v>158</v>
      </c>
      <c r="U7" s="135"/>
      <c r="V7" s="124"/>
    </row>
    <row r="8" spans="2:22" ht="15.75" thickBot="1" x14ac:dyDescent="0.3">
      <c r="B8" s="112" t="s">
        <v>148</v>
      </c>
      <c r="C8" s="151" t="s">
        <v>32</v>
      </c>
      <c r="D8" s="151"/>
      <c r="E8" s="151"/>
      <c r="F8" s="151"/>
      <c r="G8" s="151"/>
      <c r="H8" s="152"/>
      <c r="N8" s="133"/>
      <c r="O8" s="140"/>
      <c r="P8" s="141"/>
      <c r="Q8" s="133"/>
      <c r="R8" s="127"/>
      <c r="S8" s="125"/>
      <c r="T8" s="136"/>
      <c r="U8" s="137"/>
      <c r="V8" s="125"/>
    </row>
    <row r="9" spans="2:22" ht="15.75" thickBot="1" x14ac:dyDescent="0.3">
      <c r="B9" s="113" t="s">
        <v>150</v>
      </c>
      <c r="C9" s="153">
        <v>1.3</v>
      </c>
      <c r="D9" s="153"/>
      <c r="E9" s="153"/>
      <c r="F9" s="153"/>
      <c r="G9" s="153"/>
      <c r="H9" s="154"/>
      <c r="N9" s="95"/>
    </row>
    <row r="11" spans="2:22" x14ac:dyDescent="0.25">
      <c r="N11" s="95"/>
    </row>
    <row r="12" spans="2:22" ht="15.75" thickBot="1" x14ac:dyDescent="0.3"/>
    <row r="13" spans="2:22" x14ac:dyDescent="0.25">
      <c r="B13" s="115" t="s">
        <v>162</v>
      </c>
      <c r="C13" s="116"/>
      <c r="D13" s="116"/>
      <c r="E13" s="116"/>
      <c r="F13" s="116"/>
      <c r="G13" s="116"/>
      <c r="H13" s="117"/>
      <c r="N13" s="115" t="s">
        <v>163</v>
      </c>
      <c r="O13" s="116"/>
      <c r="P13" s="116"/>
      <c r="Q13" s="116"/>
      <c r="R13" s="116"/>
      <c r="S13" s="116"/>
      <c r="T13" s="117"/>
    </row>
    <row r="14" spans="2:22" ht="15.75" thickBot="1" x14ac:dyDescent="0.3">
      <c r="B14" s="118"/>
      <c r="C14" s="119"/>
      <c r="D14" s="119"/>
      <c r="E14" s="119"/>
      <c r="F14" s="119"/>
      <c r="G14" s="119"/>
      <c r="H14" s="120"/>
      <c r="N14" s="118"/>
      <c r="O14" s="119"/>
      <c r="P14" s="119"/>
      <c r="Q14" s="119"/>
      <c r="R14" s="119"/>
      <c r="S14" s="119"/>
      <c r="T14" s="120"/>
    </row>
    <row r="15" spans="2:22" ht="15.75" thickBot="1" x14ac:dyDescent="0.3">
      <c r="B15" s="155" t="s">
        <v>0</v>
      </c>
      <c r="C15" s="156"/>
      <c r="D15" s="156"/>
      <c r="E15" s="156"/>
      <c r="F15" s="156"/>
      <c r="G15" s="156"/>
      <c r="H15" s="157"/>
      <c r="J15" s="145" t="s">
        <v>142</v>
      </c>
      <c r="K15" s="146"/>
      <c r="L15" s="147"/>
      <c r="N15" s="121" t="s">
        <v>0</v>
      </c>
      <c r="O15" s="122"/>
      <c r="P15" s="122"/>
      <c r="Q15" s="122"/>
      <c r="R15" s="122"/>
      <c r="S15" s="122"/>
      <c r="T15" s="123"/>
    </row>
    <row r="16" spans="2:22" ht="15.75" thickBot="1" x14ac:dyDescent="0.3">
      <c r="B16" s="35" t="s">
        <v>3</v>
      </c>
      <c r="C16" s="36" t="s">
        <v>4</v>
      </c>
      <c r="D16" s="36" t="s">
        <v>5</v>
      </c>
      <c r="E16" s="40" t="s">
        <v>6</v>
      </c>
      <c r="F16" s="63"/>
      <c r="G16" s="64"/>
      <c r="H16" s="11" t="s">
        <v>7</v>
      </c>
      <c r="J16" s="97"/>
      <c r="K16" s="109" t="s">
        <v>164</v>
      </c>
      <c r="L16" s="110" t="s">
        <v>143</v>
      </c>
      <c r="N16" s="182" t="s">
        <v>3</v>
      </c>
      <c r="O16" s="183" t="s">
        <v>4</v>
      </c>
      <c r="P16" s="184" t="s">
        <v>5</v>
      </c>
      <c r="Q16" s="114" t="s">
        <v>6</v>
      </c>
      <c r="R16" s="185"/>
      <c r="S16" s="185"/>
      <c r="T16" s="186" t="s">
        <v>160</v>
      </c>
    </row>
    <row r="17" spans="2:20" x14ac:dyDescent="0.25">
      <c r="B17" s="26" t="s">
        <v>18</v>
      </c>
      <c r="C17" s="75">
        <f>IF(B17="","",VLOOKUP(B17,Données!$B$3:$C$27,2,0))</f>
        <v>250</v>
      </c>
      <c r="D17" s="72">
        <v>1</v>
      </c>
      <c r="E17" s="30">
        <v>0.5</v>
      </c>
      <c r="F17" s="43"/>
      <c r="G17" s="44"/>
      <c r="H17" s="37">
        <f>+C17*D17*E17</f>
        <v>125</v>
      </c>
      <c r="J17" s="47" t="s">
        <v>0</v>
      </c>
      <c r="K17" s="101">
        <f>H31</f>
        <v>871.07500000000005</v>
      </c>
      <c r="L17" s="104">
        <f>K17*$C$9</f>
        <v>1132.3975</v>
      </c>
      <c r="N17" s="165"/>
      <c r="O17" s="166"/>
      <c r="P17" s="167"/>
      <c r="Q17" s="168"/>
      <c r="R17" s="169"/>
      <c r="S17" s="169"/>
      <c r="T17" s="170"/>
    </row>
    <row r="18" spans="2:20" x14ac:dyDescent="0.25">
      <c r="B18" s="12" t="s">
        <v>16</v>
      </c>
      <c r="C18" s="76">
        <f>IF(B18="","",VLOOKUP(B18,Données!$B$3:$C$27,2,0))</f>
        <v>164.3</v>
      </c>
      <c r="D18" s="73">
        <v>1</v>
      </c>
      <c r="E18" s="31">
        <v>0.25</v>
      </c>
      <c r="F18" s="43"/>
      <c r="G18" s="44"/>
      <c r="H18" s="38">
        <f t="shared" ref="H18:H23" si="0">+C18*D18*E18</f>
        <v>41.075000000000003</v>
      </c>
      <c r="J18" s="47" t="s">
        <v>1</v>
      </c>
      <c r="K18" s="102">
        <f>H48</f>
        <v>299.3</v>
      </c>
      <c r="L18" s="105">
        <f t="shared" ref="L18:L19" si="1">K18*$C$9</f>
        <v>389.09000000000003</v>
      </c>
      <c r="N18" s="165"/>
      <c r="O18" s="166"/>
      <c r="P18" s="167"/>
      <c r="Q18" s="168"/>
      <c r="R18" s="169"/>
      <c r="S18" s="169"/>
      <c r="T18" s="170"/>
    </row>
    <row r="19" spans="2:20" ht="15.75" thickBot="1" x14ac:dyDescent="0.3">
      <c r="B19" s="12" t="s">
        <v>12</v>
      </c>
      <c r="C19" s="76">
        <f>IF(B19="","",VLOOKUP(B19,Données!$B$3:$C$27,2,0))</f>
        <v>500</v>
      </c>
      <c r="D19" s="73">
        <v>1</v>
      </c>
      <c r="E19" s="31">
        <v>1</v>
      </c>
      <c r="F19" s="43"/>
      <c r="G19" s="44"/>
      <c r="H19" s="38">
        <f t="shared" si="0"/>
        <v>500</v>
      </c>
      <c r="J19" s="98" t="s">
        <v>2</v>
      </c>
      <c r="K19" s="103">
        <f>H59</f>
        <v>979.6875</v>
      </c>
      <c r="L19" s="106">
        <f t="shared" si="1"/>
        <v>1273.59375</v>
      </c>
      <c r="N19" s="165"/>
      <c r="O19" s="166"/>
      <c r="P19" s="167"/>
      <c r="Q19" s="168"/>
      <c r="R19" s="169"/>
      <c r="S19" s="169"/>
      <c r="T19" s="170"/>
    </row>
    <row r="20" spans="2:20" ht="15.75" thickBot="1" x14ac:dyDescent="0.3">
      <c r="B20" s="12" t="s">
        <v>10</v>
      </c>
      <c r="C20" s="76">
        <f>IF(B20="","",VLOOKUP(B20,Données!$B$3:$C$27,2,0))</f>
        <v>200</v>
      </c>
      <c r="D20" s="73">
        <v>1</v>
      </c>
      <c r="E20" s="31">
        <v>0.75</v>
      </c>
      <c r="F20" s="43"/>
      <c r="G20" s="44"/>
      <c r="H20" s="38">
        <f t="shared" si="0"/>
        <v>150</v>
      </c>
      <c r="L20" s="107"/>
      <c r="N20" s="165"/>
      <c r="O20" s="166"/>
      <c r="P20" s="167"/>
      <c r="Q20" s="168"/>
      <c r="R20" s="169"/>
      <c r="S20" s="169"/>
      <c r="T20" s="170"/>
    </row>
    <row r="21" spans="2:20" ht="15.75" thickBot="1" x14ac:dyDescent="0.3">
      <c r="B21" s="12" t="s">
        <v>32</v>
      </c>
      <c r="C21" s="76">
        <f>IF(B21="","",VLOOKUP(B21,Données!$B$3:$C$27,2,0))</f>
        <v>0</v>
      </c>
      <c r="D21" s="73">
        <v>1</v>
      </c>
      <c r="E21" s="31"/>
      <c r="F21" s="43"/>
      <c r="G21" s="44"/>
      <c r="H21" s="38">
        <f>+C21*D21*E21</f>
        <v>0</v>
      </c>
      <c r="J21" s="18" t="s">
        <v>141</v>
      </c>
      <c r="K21" s="94">
        <f>SUM(K17:K19)</f>
        <v>2150.0625</v>
      </c>
      <c r="L21" s="108">
        <f>SUM(L17:L19)</f>
        <v>2795.0812500000002</v>
      </c>
      <c r="N21" s="165"/>
      <c r="O21" s="166"/>
      <c r="P21" s="167"/>
      <c r="Q21" s="168"/>
      <c r="R21" s="169"/>
      <c r="S21" s="169"/>
      <c r="T21" s="170"/>
    </row>
    <row r="22" spans="2:20" x14ac:dyDescent="0.25">
      <c r="B22" s="12" t="s">
        <v>32</v>
      </c>
      <c r="C22" s="76">
        <f>IF(B22="","",VLOOKUP(B22,Données!$B$3:$C$27,2,0))</f>
        <v>0</v>
      </c>
      <c r="D22" s="73">
        <v>1</v>
      </c>
      <c r="E22" s="31"/>
      <c r="F22" s="43"/>
      <c r="G22" s="44"/>
      <c r="H22" s="38">
        <f t="shared" si="0"/>
        <v>0</v>
      </c>
      <c r="N22" s="165"/>
      <c r="O22" s="166"/>
      <c r="P22" s="167"/>
      <c r="Q22" s="168"/>
      <c r="R22" s="169"/>
      <c r="S22" s="169"/>
      <c r="T22" s="170"/>
    </row>
    <row r="23" spans="2:20" ht="15.75" thickBot="1" x14ac:dyDescent="0.3">
      <c r="B23" s="15" t="s">
        <v>32</v>
      </c>
      <c r="C23" s="77">
        <f>IF(B23="","",VLOOKUP(B23,Données!$B$3:$C$27,2,0))</f>
        <v>0</v>
      </c>
      <c r="D23" s="74">
        <v>1</v>
      </c>
      <c r="E23" s="32"/>
      <c r="F23" s="45"/>
      <c r="G23" s="46"/>
      <c r="H23" s="39">
        <f t="shared" si="0"/>
        <v>0</v>
      </c>
      <c r="N23" s="165"/>
      <c r="O23" s="166"/>
      <c r="P23" s="167"/>
      <c r="Q23" s="168"/>
      <c r="R23" s="169"/>
      <c r="S23" s="169"/>
      <c r="T23" s="170"/>
    </row>
    <row r="24" spans="2:20" ht="15.75" thickBot="1" x14ac:dyDescent="0.3">
      <c r="B24" s="121" t="s">
        <v>133</v>
      </c>
      <c r="C24" s="122"/>
      <c r="D24" s="122"/>
      <c r="E24" s="122"/>
      <c r="F24" s="122"/>
      <c r="G24" s="122"/>
      <c r="H24" s="123"/>
      <c r="N24" s="165"/>
      <c r="O24" s="166"/>
      <c r="P24" s="167"/>
      <c r="Q24" s="168"/>
      <c r="R24" s="169"/>
      <c r="S24" s="169"/>
      <c r="T24" s="170"/>
    </row>
    <row r="25" spans="2:20" ht="15.75" thickBot="1" x14ac:dyDescent="0.3">
      <c r="B25" s="35" t="s">
        <v>3</v>
      </c>
      <c r="C25" s="36" t="s">
        <v>4</v>
      </c>
      <c r="D25" s="36" t="s">
        <v>5</v>
      </c>
      <c r="E25" s="34" t="s">
        <v>6</v>
      </c>
      <c r="F25" s="63"/>
      <c r="G25" s="64"/>
      <c r="H25" s="71" t="s">
        <v>7</v>
      </c>
      <c r="N25" s="165"/>
      <c r="O25" s="166"/>
      <c r="P25" s="167"/>
      <c r="Q25" s="168"/>
      <c r="R25" s="169"/>
      <c r="S25" s="169"/>
      <c r="T25" s="170"/>
    </row>
    <row r="26" spans="2:20" x14ac:dyDescent="0.25">
      <c r="B26" s="23" t="s">
        <v>134</v>
      </c>
      <c r="C26" s="27">
        <v>110</v>
      </c>
      <c r="D26" s="78">
        <v>1</v>
      </c>
      <c r="E26" s="10">
        <v>0.5</v>
      </c>
      <c r="F26" s="41"/>
      <c r="G26" s="42"/>
      <c r="H26" s="37">
        <f>C26*D26*E26</f>
        <v>55</v>
      </c>
      <c r="N26" s="165"/>
      <c r="O26" s="166"/>
      <c r="P26" s="167"/>
      <c r="Q26" s="168"/>
      <c r="R26" s="169"/>
      <c r="S26" s="169"/>
      <c r="T26" s="170"/>
    </row>
    <row r="27" spans="2:20" ht="15.75" thickBot="1" x14ac:dyDescent="0.3">
      <c r="B27" s="24"/>
      <c r="C27" s="13"/>
      <c r="D27" s="24"/>
      <c r="E27" s="28"/>
      <c r="F27" s="43"/>
      <c r="G27" s="44"/>
      <c r="H27" s="38">
        <f t="shared" ref="H27:H28" si="2">C27*D27*E27</f>
        <v>0</v>
      </c>
      <c r="N27" s="176"/>
      <c r="O27" s="177"/>
      <c r="P27" s="178"/>
      <c r="Q27" s="179"/>
      <c r="R27" s="180"/>
      <c r="S27" s="180"/>
      <c r="T27" s="181"/>
    </row>
    <row r="28" spans="2:20" ht="15.75" thickBot="1" x14ac:dyDescent="0.3">
      <c r="B28" s="24"/>
      <c r="C28" s="13"/>
      <c r="D28" s="24"/>
      <c r="E28" s="28"/>
      <c r="F28" s="43"/>
      <c r="G28" s="44"/>
      <c r="H28" s="38">
        <f t="shared" si="2"/>
        <v>0</v>
      </c>
    </row>
    <row r="29" spans="2:20" ht="15.75" thickBot="1" x14ac:dyDescent="0.3">
      <c r="B29" s="25"/>
      <c r="C29" s="16"/>
      <c r="D29" s="25"/>
      <c r="E29" s="29"/>
      <c r="F29" s="45"/>
      <c r="G29" s="46"/>
      <c r="H29" s="39">
        <f>C26*D29*E29</f>
        <v>0</v>
      </c>
      <c r="N29" s="121" t="s">
        <v>0</v>
      </c>
      <c r="O29" s="122"/>
      <c r="P29" s="122"/>
      <c r="Q29" s="122"/>
      <c r="R29" s="122"/>
      <c r="S29" s="122"/>
      <c r="T29" s="123"/>
    </row>
    <row r="30" spans="2:20" ht="15.75" thickBot="1" x14ac:dyDescent="0.3">
      <c r="N30" s="171"/>
      <c r="O30" s="172"/>
      <c r="P30" s="173"/>
      <c r="Q30" s="36"/>
      <c r="R30" s="174"/>
      <c r="S30" s="174"/>
      <c r="T30" s="175"/>
    </row>
    <row r="31" spans="2:20" ht="15.75" thickBot="1" x14ac:dyDescent="0.3">
      <c r="B31" s="18" t="s">
        <v>33</v>
      </c>
      <c r="C31" s="19"/>
      <c r="D31" s="19"/>
      <c r="E31" s="19"/>
      <c r="F31" s="19"/>
      <c r="G31" s="19"/>
      <c r="H31" s="94">
        <f>SUM(H17:H23)+SUM(H26:H29)</f>
        <v>871.07500000000005</v>
      </c>
      <c r="N31" s="165"/>
      <c r="O31" s="166"/>
      <c r="P31" s="167"/>
      <c r="Q31" s="168"/>
      <c r="R31" s="169"/>
      <c r="S31" s="169"/>
      <c r="T31" s="170"/>
    </row>
    <row r="32" spans="2:20" ht="15.75" thickBot="1" x14ac:dyDescent="0.3">
      <c r="N32" s="165"/>
      <c r="O32" s="166"/>
      <c r="P32" s="167"/>
      <c r="Q32" s="168"/>
      <c r="R32" s="169"/>
      <c r="S32" s="169"/>
      <c r="T32" s="170"/>
    </row>
    <row r="33" spans="2:20" ht="15.75" thickBot="1" x14ac:dyDescent="0.3">
      <c r="B33" s="121" t="s">
        <v>1</v>
      </c>
      <c r="C33" s="122"/>
      <c r="D33" s="122"/>
      <c r="E33" s="122"/>
      <c r="F33" s="122"/>
      <c r="G33" s="122"/>
      <c r="H33" s="123"/>
      <c r="N33" s="165"/>
      <c r="O33" s="166"/>
      <c r="P33" s="167"/>
      <c r="Q33" s="168"/>
      <c r="R33" s="169"/>
      <c r="S33" s="169"/>
      <c r="T33" s="170"/>
    </row>
    <row r="34" spans="2:20" ht="15.75" thickBot="1" x14ac:dyDescent="0.3">
      <c r="B34" s="20" t="s">
        <v>3</v>
      </c>
      <c r="C34" s="21" t="s">
        <v>4</v>
      </c>
      <c r="D34" s="21" t="s">
        <v>124</v>
      </c>
      <c r="E34" s="21" t="s">
        <v>5</v>
      </c>
      <c r="F34" s="63"/>
      <c r="G34" s="64"/>
      <c r="H34" s="22" t="s">
        <v>7</v>
      </c>
      <c r="N34" s="165"/>
      <c r="O34" s="166"/>
      <c r="P34" s="167"/>
      <c r="Q34" s="168"/>
      <c r="R34" s="169"/>
      <c r="S34" s="169"/>
      <c r="T34" s="170"/>
    </row>
    <row r="35" spans="2:20" x14ac:dyDescent="0.25">
      <c r="B35" s="12" t="s">
        <v>97</v>
      </c>
      <c r="C35" s="79">
        <f>IF(B35="","",VLOOKUP(B35,Données!$K$4:$L$200,2,0))</f>
        <v>79</v>
      </c>
      <c r="D35" s="82" t="str">
        <f>IF(B35="","",VLOOKUP(B35,Données!$K$4:$M$200,3,0))</f>
        <v>t</v>
      </c>
      <c r="E35" s="31">
        <v>3</v>
      </c>
      <c r="F35" s="43"/>
      <c r="G35" s="44"/>
      <c r="H35" s="67">
        <f>C35*E35</f>
        <v>237</v>
      </c>
      <c r="N35" s="165"/>
      <c r="O35" s="166"/>
      <c r="P35" s="167"/>
      <c r="Q35" s="168"/>
      <c r="R35" s="169"/>
      <c r="S35" s="169"/>
      <c r="T35" s="170"/>
    </row>
    <row r="36" spans="2:20" x14ac:dyDescent="0.25">
      <c r="B36" s="12" t="s">
        <v>109</v>
      </c>
      <c r="C36" s="80">
        <f>IF(B36="","",VLOOKUP(B36,Données!$K$4:$L$200,2,0))</f>
        <v>2208.9299999999998</v>
      </c>
      <c r="D36" s="83" t="str">
        <f>IF(B36="","",VLOOKUP(B36,Données!$K$4:$M$200,3,0))</f>
        <v>u</v>
      </c>
      <c r="E36" s="31"/>
      <c r="F36" s="43"/>
      <c r="G36" s="44"/>
      <c r="H36" s="67">
        <f t="shared" ref="H36:H39" si="3">C36*E36</f>
        <v>0</v>
      </c>
      <c r="N36" s="165"/>
      <c r="O36" s="166"/>
      <c r="P36" s="167"/>
      <c r="Q36" s="168"/>
      <c r="R36" s="169"/>
      <c r="S36" s="169"/>
      <c r="T36" s="170"/>
    </row>
    <row r="37" spans="2:20" x14ac:dyDescent="0.25">
      <c r="B37" s="12" t="s">
        <v>32</v>
      </c>
      <c r="C37" s="80">
        <f>IF(B37="","",VLOOKUP(B37,Données!$K$4:$L$200,2,0))</f>
        <v>0</v>
      </c>
      <c r="D37" s="83">
        <f>IF(B37="","",VLOOKUP(B37,Données!$K$4:$M$200,3,0))</f>
        <v>0</v>
      </c>
      <c r="E37" s="31"/>
      <c r="F37" s="43"/>
      <c r="G37" s="44"/>
      <c r="H37" s="67">
        <f t="shared" si="3"/>
        <v>0</v>
      </c>
      <c r="N37" s="165"/>
      <c r="O37" s="166"/>
      <c r="P37" s="167"/>
      <c r="Q37" s="168"/>
      <c r="R37" s="169"/>
      <c r="S37" s="169"/>
      <c r="T37" s="170"/>
    </row>
    <row r="38" spans="2:20" x14ac:dyDescent="0.25">
      <c r="B38" s="12" t="s">
        <v>32</v>
      </c>
      <c r="C38" s="80">
        <f>IF(B38="","",VLOOKUP(B38,Données!$K$4:$L$200,2,0))</f>
        <v>0</v>
      </c>
      <c r="D38" s="83">
        <f>IF(B38="","",VLOOKUP(B38,Données!$K$4:$M$200,3,0))</f>
        <v>0</v>
      </c>
      <c r="E38" s="31"/>
      <c r="F38" s="43"/>
      <c r="G38" s="44"/>
      <c r="H38" s="67">
        <f t="shared" si="3"/>
        <v>0</v>
      </c>
      <c r="N38" s="165"/>
      <c r="O38" s="166"/>
      <c r="P38" s="167"/>
      <c r="Q38" s="168"/>
      <c r="R38" s="169"/>
      <c r="S38" s="169"/>
      <c r="T38" s="170"/>
    </row>
    <row r="39" spans="2:20" ht="15.75" thickBot="1" x14ac:dyDescent="0.3">
      <c r="B39" s="12" t="s">
        <v>32</v>
      </c>
      <c r="C39" s="81">
        <f>IF(B39="","",VLOOKUP(B39,Données!$K$4:$L$200,2,0))</f>
        <v>0</v>
      </c>
      <c r="D39" s="84">
        <f>IF(B39="","",VLOOKUP(B39,Données!$K$4:$M$200,3,0))</f>
        <v>0</v>
      </c>
      <c r="E39" s="31"/>
      <c r="F39" s="45"/>
      <c r="G39" s="46"/>
      <c r="H39" s="67">
        <f t="shared" si="3"/>
        <v>0</v>
      </c>
      <c r="N39" s="176"/>
      <c r="O39" s="177"/>
      <c r="P39" s="178"/>
      <c r="Q39" s="179"/>
      <c r="R39" s="180"/>
      <c r="S39" s="180"/>
      <c r="T39" s="181"/>
    </row>
    <row r="40" spans="2:20" ht="15.75" thickBot="1" x14ac:dyDescent="0.3">
      <c r="B40" s="7" t="s">
        <v>123</v>
      </c>
      <c r="C40" s="8"/>
      <c r="D40" s="8"/>
      <c r="E40" s="8"/>
      <c r="F40" s="96"/>
      <c r="G40" s="96"/>
      <c r="H40" s="9"/>
    </row>
    <row r="41" spans="2:20" ht="15.75" thickBot="1" x14ac:dyDescent="0.3">
      <c r="B41" s="20" t="s">
        <v>3</v>
      </c>
      <c r="C41" s="21" t="s">
        <v>4</v>
      </c>
      <c r="D41" s="21" t="s">
        <v>124</v>
      </c>
      <c r="E41" s="21" t="s">
        <v>5</v>
      </c>
      <c r="F41" s="63"/>
      <c r="G41" s="64"/>
      <c r="H41" s="22" t="s">
        <v>7</v>
      </c>
      <c r="N41" s="121" t="s">
        <v>2</v>
      </c>
      <c r="O41" s="122"/>
      <c r="P41" s="122"/>
      <c r="Q41" s="122"/>
      <c r="R41" s="122"/>
      <c r="S41" s="122"/>
      <c r="T41" s="123"/>
    </row>
    <row r="42" spans="2:20" x14ac:dyDescent="0.25">
      <c r="B42" s="26" t="s">
        <v>132</v>
      </c>
      <c r="C42" s="79">
        <v>8.9</v>
      </c>
      <c r="D42" s="71" t="s">
        <v>111</v>
      </c>
      <c r="E42" s="30">
        <v>7</v>
      </c>
      <c r="F42" s="43"/>
      <c r="G42" s="44"/>
      <c r="H42" s="68">
        <f>C42*E42</f>
        <v>62.300000000000004</v>
      </c>
      <c r="N42" s="165"/>
      <c r="O42" s="166"/>
      <c r="P42" s="167"/>
      <c r="Q42" s="168"/>
      <c r="R42" s="169"/>
      <c r="S42" s="169"/>
      <c r="T42" s="170"/>
    </row>
    <row r="43" spans="2:20" x14ac:dyDescent="0.25">
      <c r="B43" s="12"/>
      <c r="C43" s="80"/>
      <c r="D43" s="87"/>
      <c r="E43" s="31"/>
      <c r="F43" s="43"/>
      <c r="G43" s="44"/>
      <c r="H43" s="67">
        <f t="shared" ref="H43:H46" si="4">C43*E43</f>
        <v>0</v>
      </c>
      <c r="N43" s="165"/>
      <c r="O43" s="166"/>
      <c r="P43" s="167"/>
      <c r="Q43" s="168"/>
      <c r="R43" s="169"/>
      <c r="S43" s="169"/>
      <c r="T43" s="170"/>
    </row>
    <row r="44" spans="2:20" x14ac:dyDescent="0.25">
      <c r="B44" s="12"/>
      <c r="C44" s="80"/>
      <c r="D44" s="87"/>
      <c r="E44" s="31"/>
      <c r="F44" s="43"/>
      <c r="G44" s="44"/>
      <c r="H44" s="67">
        <f t="shared" si="4"/>
        <v>0</v>
      </c>
      <c r="N44" s="165"/>
      <c r="O44" s="166"/>
      <c r="P44" s="167"/>
      <c r="Q44" s="168"/>
      <c r="R44" s="169"/>
      <c r="S44" s="169"/>
      <c r="T44" s="170"/>
    </row>
    <row r="45" spans="2:20" x14ac:dyDescent="0.25">
      <c r="B45" s="12"/>
      <c r="C45" s="80"/>
      <c r="D45" s="87"/>
      <c r="E45" s="31"/>
      <c r="F45" s="43"/>
      <c r="G45" s="44"/>
      <c r="H45" s="67">
        <f t="shared" si="4"/>
        <v>0</v>
      </c>
      <c r="N45" s="165"/>
      <c r="O45" s="166"/>
      <c r="P45" s="167"/>
      <c r="Q45" s="168"/>
      <c r="R45" s="169"/>
      <c r="S45" s="169"/>
      <c r="T45" s="170"/>
    </row>
    <row r="46" spans="2:20" ht="15.75" thickBot="1" x14ac:dyDescent="0.3">
      <c r="B46" s="15"/>
      <c r="C46" s="81"/>
      <c r="D46" s="88"/>
      <c r="E46" s="32"/>
      <c r="F46" s="45"/>
      <c r="G46" s="46"/>
      <c r="H46" s="69">
        <f t="shared" si="4"/>
        <v>0</v>
      </c>
      <c r="N46" s="165"/>
      <c r="O46" s="166"/>
      <c r="P46" s="167"/>
      <c r="Q46" s="168"/>
      <c r="R46" s="169"/>
      <c r="S46" s="169"/>
      <c r="T46" s="170"/>
    </row>
    <row r="47" spans="2:20" ht="15.75" thickBot="1" x14ac:dyDescent="0.3">
      <c r="N47" s="165"/>
      <c r="O47" s="166"/>
      <c r="P47" s="167"/>
      <c r="Q47" s="168"/>
      <c r="R47" s="169"/>
      <c r="S47" s="169"/>
      <c r="T47" s="170"/>
    </row>
    <row r="48" spans="2:20" ht="15.75" thickBot="1" x14ac:dyDescent="0.3">
      <c r="B48" s="18" t="s">
        <v>33</v>
      </c>
      <c r="C48" s="19"/>
      <c r="D48" s="19"/>
      <c r="E48" s="19"/>
      <c r="F48" s="19"/>
      <c r="G48" s="19"/>
      <c r="H48" s="94">
        <f>SUM(H35:H39)+SUM(H42:H46)</f>
        <v>299.3</v>
      </c>
      <c r="N48" s="165"/>
      <c r="O48" s="166"/>
      <c r="P48" s="167"/>
      <c r="Q48" s="168"/>
      <c r="R48" s="169"/>
      <c r="S48" s="169"/>
      <c r="T48" s="170"/>
    </row>
    <row r="49" spans="2:20" ht="15.75" thickBot="1" x14ac:dyDescent="0.3">
      <c r="N49" s="165"/>
      <c r="O49" s="166"/>
      <c r="P49" s="167"/>
      <c r="Q49" s="168"/>
      <c r="R49" s="169"/>
      <c r="S49" s="169"/>
      <c r="T49" s="170"/>
    </row>
    <row r="50" spans="2:20" ht="15.75" thickBot="1" x14ac:dyDescent="0.3">
      <c r="B50" s="121" t="s">
        <v>2</v>
      </c>
      <c r="C50" s="122"/>
      <c r="D50" s="122"/>
      <c r="E50" s="122"/>
      <c r="F50" s="122"/>
      <c r="G50" s="122"/>
      <c r="H50" s="123"/>
      <c r="N50" s="176"/>
      <c r="O50" s="177"/>
      <c r="P50" s="178"/>
      <c r="Q50" s="179"/>
      <c r="R50" s="180"/>
      <c r="S50" s="180"/>
      <c r="T50" s="181"/>
    </row>
    <row r="51" spans="2:20" ht="15.75" thickBot="1" x14ac:dyDescent="0.3">
      <c r="B51" s="20" t="s">
        <v>3</v>
      </c>
      <c r="C51" s="10" t="s">
        <v>140</v>
      </c>
      <c r="D51" s="21" t="s">
        <v>5</v>
      </c>
      <c r="E51" s="21" t="s">
        <v>8</v>
      </c>
      <c r="F51" s="63"/>
      <c r="G51" s="64"/>
      <c r="H51" s="70" t="s">
        <v>7</v>
      </c>
    </row>
    <row r="52" spans="2:20" x14ac:dyDescent="0.25">
      <c r="B52" s="26" t="s">
        <v>136</v>
      </c>
      <c r="C52" s="75">
        <f>IF(B52="","",VLOOKUP(B52,Données!$E$16:$F$21,2,0))</f>
        <v>25</v>
      </c>
      <c r="D52" s="72">
        <v>2</v>
      </c>
      <c r="E52" s="11">
        <v>8.25</v>
      </c>
      <c r="F52" s="43"/>
      <c r="G52" s="44"/>
      <c r="H52" s="67">
        <f>C52*D52*E52</f>
        <v>412.5</v>
      </c>
    </row>
    <row r="53" spans="2:20" x14ac:dyDescent="0.25">
      <c r="B53" s="12" t="s">
        <v>138</v>
      </c>
      <c r="C53" s="76">
        <f>IF(B53="","",VLOOKUP(B53,Données!$E$16:$F$21,2,0))</f>
        <v>35</v>
      </c>
      <c r="D53" s="73">
        <v>1</v>
      </c>
      <c r="E53" s="85">
        <v>8.25</v>
      </c>
      <c r="F53" s="43"/>
      <c r="G53" s="44"/>
      <c r="H53" s="67">
        <f t="shared" ref="H53:H54" si="5">C53*D53*E53</f>
        <v>288.75</v>
      </c>
    </row>
    <row r="54" spans="2:20" x14ac:dyDescent="0.25">
      <c r="B54" s="12" t="s">
        <v>139</v>
      </c>
      <c r="C54" s="76">
        <f>IF(B54="","",VLOOKUP(B54,Données!$E$16:$F$21,2,0))</f>
        <v>33.75</v>
      </c>
      <c r="D54" s="73">
        <v>1</v>
      </c>
      <c r="E54" s="85">
        <v>8.25</v>
      </c>
      <c r="F54" s="43"/>
      <c r="G54" s="44"/>
      <c r="H54" s="67">
        <f t="shared" si="5"/>
        <v>278.4375</v>
      </c>
    </row>
    <row r="55" spans="2:20" x14ac:dyDescent="0.25">
      <c r="B55" s="12" t="s">
        <v>32</v>
      </c>
      <c r="C55" s="76">
        <f>IF(B55="","",VLOOKUP(B55,Données!$E$16:$F$21,2,0))</f>
        <v>0</v>
      </c>
      <c r="D55" s="73"/>
      <c r="E55" s="85"/>
      <c r="F55" s="43"/>
      <c r="G55" s="44"/>
      <c r="H55" s="14"/>
    </row>
    <row r="56" spans="2:20" x14ac:dyDescent="0.25">
      <c r="B56" s="12" t="s">
        <v>32</v>
      </c>
      <c r="C56" s="76">
        <f>IF(B56="","",VLOOKUP(B56,Données!$E$16:$F$21,2,0))</f>
        <v>0</v>
      </c>
      <c r="D56" s="73"/>
      <c r="E56" s="85"/>
      <c r="F56" s="43"/>
      <c r="G56" s="44"/>
      <c r="H56" s="14"/>
    </row>
    <row r="57" spans="2:20" ht="15.75" thickBot="1" x14ac:dyDescent="0.3">
      <c r="B57" s="15" t="s">
        <v>32</v>
      </c>
      <c r="C57" s="77">
        <f>IF(B57="","",VLOOKUP(B57,Données!$E$16:$F$21,2,0))</f>
        <v>0</v>
      </c>
      <c r="D57" s="74"/>
      <c r="E57" s="86"/>
      <c r="F57" s="45"/>
      <c r="G57" s="46"/>
      <c r="H57" s="17"/>
    </row>
    <row r="58" spans="2:20" ht="15.75" thickBot="1" x14ac:dyDescent="0.3"/>
    <row r="59" spans="2:20" ht="15.75" thickBot="1" x14ac:dyDescent="0.3">
      <c r="B59" s="18" t="s">
        <v>141</v>
      </c>
      <c r="C59" s="19"/>
      <c r="D59" s="19"/>
      <c r="E59" s="19"/>
      <c r="F59" s="19"/>
      <c r="G59" s="19"/>
      <c r="H59" s="94">
        <f>SUM(H52:H57)</f>
        <v>979.6875</v>
      </c>
    </row>
  </sheetData>
  <mergeCells count="33">
    <mergeCell ref="N2:V2"/>
    <mergeCell ref="N5:N6"/>
    <mergeCell ref="J15:L15"/>
    <mergeCell ref="C3:H3"/>
    <mergeCell ref="C4:H4"/>
    <mergeCell ref="C5:H5"/>
    <mergeCell ref="C6:H6"/>
    <mergeCell ref="C8:H8"/>
    <mergeCell ref="C9:H9"/>
    <mergeCell ref="B15:H15"/>
    <mergeCell ref="B2:H2"/>
    <mergeCell ref="E7:F7"/>
    <mergeCell ref="O5:V6"/>
    <mergeCell ref="N3:N4"/>
    <mergeCell ref="Q3:Q4"/>
    <mergeCell ref="T3:U4"/>
    <mergeCell ref="B50:H50"/>
    <mergeCell ref="N41:T41"/>
    <mergeCell ref="B24:H24"/>
    <mergeCell ref="V3:V4"/>
    <mergeCell ref="R3:S4"/>
    <mergeCell ref="O3:P4"/>
    <mergeCell ref="N7:N8"/>
    <mergeCell ref="Q7:Q8"/>
    <mergeCell ref="V7:V8"/>
    <mergeCell ref="T7:U8"/>
    <mergeCell ref="R7:S8"/>
    <mergeCell ref="O7:P8"/>
    <mergeCell ref="B13:H14"/>
    <mergeCell ref="N13:T14"/>
    <mergeCell ref="N15:T15"/>
    <mergeCell ref="B33:H33"/>
    <mergeCell ref="N29:T29"/>
  </mergeCells>
  <dataValidations count="2">
    <dataValidation type="list" allowBlank="1" showInputMessage="1" showErrorMessage="1" sqref="B18:B23">
      <formula1>engin</formula1>
    </dataValidation>
    <dataValidation type="list" showInputMessage="1" showErrorMessage="1" sqref="B17">
      <formula1>engin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Données!$G$5:$G$12</xm:f>
          </x14:formula1>
          <xm:sqref>D17:D23</xm:sqref>
        </x14:dataValidation>
        <x14:dataValidation type="list" allowBlank="1" showInputMessage="1" showErrorMessage="1">
          <x14:formula1>
            <xm:f>Données!$I$5:$I$8</xm:f>
          </x14:formula1>
          <xm:sqref>E17:E23</xm:sqref>
        </x14:dataValidation>
        <x14:dataValidation type="list" allowBlank="1" showInputMessage="1" showErrorMessage="1">
          <x14:formula1>
            <xm:f>Données!$K$4:$K$195</xm:f>
          </x14:formula1>
          <xm:sqref>B35:B36 B38:B39</xm:sqref>
        </x14:dataValidation>
        <x14:dataValidation type="list" allowBlank="1" showInputMessage="1" showErrorMessage="1">
          <x14:formula1>
            <xm:f>Données!$E$16:$E$21</xm:f>
          </x14:formula1>
          <xm:sqref>B52:B57 N42:N50</xm:sqref>
        </x14:dataValidation>
        <x14:dataValidation type="list" showInputMessage="1" showErrorMessage="1">
          <x14:formula1>
            <xm:f>Données!$K$4:$K$195</xm:f>
          </x14:formula1>
          <xm:sqref>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O125"/>
  <sheetViews>
    <sheetView topLeftCell="B1" workbookViewId="0">
      <selection activeCell="N15" sqref="N15:N16"/>
    </sheetView>
  </sheetViews>
  <sheetFormatPr baseColWidth="10" defaultRowHeight="15" x14ac:dyDescent="0.25"/>
  <cols>
    <col min="2" max="2" width="29.85546875" customWidth="1"/>
    <col min="5" max="5" width="21.7109375" customWidth="1"/>
    <col min="11" max="11" width="33.140625" customWidth="1"/>
    <col min="15" max="15" width="18.7109375" style="164" customWidth="1"/>
  </cols>
  <sheetData>
    <row r="3" spans="2:15" ht="15.75" thickBot="1" x14ac:dyDescent="0.3">
      <c r="B3" t="s">
        <v>32</v>
      </c>
      <c r="O3" s="187" t="s">
        <v>165</v>
      </c>
    </row>
    <row r="4" spans="2:15" ht="15.75" thickBot="1" x14ac:dyDescent="0.3">
      <c r="B4" s="1" t="s">
        <v>9</v>
      </c>
      <c r="C4" s="2">
        <v>100</v>
      </c>
      <c r="G4" s="23">
        <v>0</v>
      </c>
      <c r="K4" s="48" t="s">
        <v>34</v>
      </c>
      <c r="L4" s="3">
        <v>12.2</v>
      </c>
      <c r="M4" s="57" t="s">
        <v>111</v>
      </c>
      <c r="O4" s="188"/>
    </row>
    <row r="5" spans="2:15" x14ac:dyDescent="0.25">
      <c r="B5" s="1" t="s">
        <v>10</v>
      </c>
      <c r="C5" s="3">
        <v>200</v>
      </c>
      <c r="G5" s="24">
        <v>1</v>
      </c>
      <c r="I5" s="23">
        <v>0.25</v>
      </c>
      <c r="K5" s="49" t="s">
        <v>35</v>
      </c>
      <c r="L5" s="3">
        <v>12.2</v>
      </c>
      <c r="M5" s="33" t="s">
        <v>111</v>
      </c>
      <c r="O5" s="188"/>
    </row>
    <row r="6" spans="2:15" x14ac:dyDescent="0.25">
      <c r="B6" s="1" t="s">
        <v>11</v>
      </c>
      <c r="C6" s="3">
        <v>530</v>
      </c>
      <c r="G6" s="24">
        <v>2</v>
      </c>
      <c r="I6" s="24">
        <v>0.5</v>
      </c>
      <c r="K6" s="49" t="s">
        <v>36</v>
      </c>
      <c r="L6" s="3">
        <v>12.2</v>
      </c>
      <c r="M6" s="33" t="s">
        <v>111</v>
      </c>
      <c r="O6" s="188"/>
    </row>
    <row r="7" spans="2:15" x14ac:dyDescent="0.25">
      <c r="B7" s="4" t="s">
        <v>12</v>
      </c>
      <c r="C7" s="2">
        <v>500</v>
      </c>
      <c r="G7" s="24">
        <v>3</v>
      </c>
      <c r="I7" s="24">
        <v>0.75</v>
      </c>
      <c r="K7" s="49" t="s">
        <v>37</v>
      </c>
      <c r="L7" s="3">
        <v>12.2</v>
      </c>
      <c r="M7" s="33" t="s">
        <v>111</v>
      </c>
      <c r="O7" s="188"/>
    </row>
    <row r="8" spans="2:15" ht="15.75" thickBot="1" x14ac:dyDescent="0.3">
      <c r="B8" s="1" t="s">
        <v>13</v>
      </c>
      <c r="C8" s="3">
        <v>200</v>
      </c>
      <c r="G8" s="24">
        <v>4</v>
      </c>
      <c r="I8" s="25">
        <v>1</v>
      </c>
      <c r="K8" s="49" t="s">
        <v>38</v>
      </c>
      <c r="L8" s="3">
        <v>12.2</v>
      </c>
      <c r="M8" s="33" t="s">
        <v>111</v>
      </c>
      <c r="O8" s="188"/>
    </row>
    <row r="9" spans="2:15" x14ac:dyDescent="0.25">
      <c r="B9" s="4" t="s">
        <v>14</v>
      </c>
      <c r="C9" s="3">
        <v>180</v>
      </c>
      <c r="G9" s="24">
        <v>5</v>
      </c>
      <c r="K9" s="49" t="s">
        <v>39</v>
      </c>
      <c r="L9" s="56">
        <v>30.73</v>
      </c>
      <c r="M9" s="33" t="s">
        <v>112</v>
      </c>
      <c r="O9" s="188"/>
    </row>
    <row r="10" spans="2:15" x14ac:dyDescent="0.25">
      <c r="B10" s="1" t="s">
        <v>15</v>
      </c>
      <c r="C10" s="5">
        <v>100</v>
      </c>
      <c r="G10" s="24">
        <v>6</v>
      </c>
      <c r="K10" s="49" t="s">
        <v>40</v>
      </c>
      <c r="L10" s="56">
        <v>26.02</v>
      </c>
      <c r="M10" s="33" t="s">
        <v>112</v>
      </c>
      <c r="O10" s="188"/>
    </row>
    <row r="11" spans="2:15" x14ac:dyDescent="0.25">
      <c r="B11" s="4" t="s">
        <v>16</v>
      </c>
      <c r="C11" s="2">
        <v>164.3</v>
      </c>
      <c r="G11" s="24">
        <v>7</v>
      </c>
      <c r="K11" s="49" t="s">
        <v>41</v>
      </c>
      <c r="L11" s="56">
        <v>22.74</v>
      </c>
      <c r="M11" s="33" t="s">
        <v>112</v>
      </c>
      <c r="O11" s="188"/>
    </row>
    <row r="12" spans="2:15" ht="15.75" thickBot="1" x14ac:dyDescent="0.3">
      <c r="B12" s="4" t="s">
        <v>17</v>
      </c>
      <c r="C12" s="2">
        <v>380.6</v>
      </c>
      <c r="G12" s="25">
        <v>8</v>
      </c>
      <c r="K12" s="49" t="s">
        <v>42</v>
      </c>
      <c r="L12" s="56">
        <v>18.5</v>
      </c>
      <c r="M12" s="33" t="s">
        <v>112</v>
      </c>
      <c r="O12" s="188"/>
    </row>
    <row r="13" spans="2:15" x14ac:dyDescent="0.25">
      <c r="B13" s="4" t="s">
        <v>18</v>
      </c>
      <c r="C13" s="2">
        <v>250</v>
      </c>
      <c r="K13" s="49" t="s">
        <v>43</v>
      </c>
      <c r="L13" s="56"/>
      <c r="M13" s="33" t="s">
        <v>112</v>
      </c>
      <c r="O13" s="188"/>
    </row>
    <row r="14" spans="2:15" x14ac:dyDescent="0.25">
      <c r="B14" s="4" t="s">
        <v>19</v>
      </c>
      <c r="C14" s="2">
        <v>200</v>
      </c>
      <c r="K14" s="49" t="s">
        <v>44</v>
      </c>
      <c r="L14" s="56"/>
      <c r="M14" s="33" t="s">
        <v>112</v>
      </c>
      <c r="O14" s="188"/>
    </row>
    <row r="15" spans="2:15" x14ac:dyDescent="0.25">
      <c r="B15" s="4" t="s">
        <v>20</v>
      </c>
      <c r="C15" s="2">
        <v>120</v>
      </c>
      <c r="K15" s="49" t="s">
        <v>45</v>
      </c>
      <c r="L15" s="56"/>
      <c r="M15" s="33" t="s">
        <v>112</v>
      </c>
      <c r="O15" s="188"/>
    </row>
    <row r="16" spans="2:15" ht="15.75" thickBot="1" x14ac:dyDescent="0.3">
      <c r="B16" s="4" t="s">
        <v>21</v>
      </c>
      <c r="C16" s="2">
        <v>220</v>
      </c>
      <c r="E16" t="s">
        <v>32</v>
      </c>
      <c r="K16" s="49" t="s">
        <v>46</v>
      </c>
      <c r="L16" s="56"/>
      <c r="M16" s="33" t="s">
        <v>112</v>
      </c>
      <c r="O16" s="188"/>
    </row>
    <row r="17" spans="2:15" x14ac:dyDescent="0.25">
      <c r="B17" s="4" t="s">
        <v>22</v>
      </c>
      <c r="C17" s="2">
        <v>1920</v>
      </c>
      <c r="E17" s="89" t="s">
        <v>135</v>
      </c>
      <c r="F17" s="90">
        <v>25</v>
      </c>
      <c r="K17" s="49" t="s">
        <v>47</v>
      </c>
      <c r="L17" s="56"/>
      <c r="M17" s="33" t="s">
        <v>112</v>
      </c>
      <c r="O17" s="188"/>
    </row>
    <row r="18" spans="2:15" x14ac:dyDescent="0.25">
      <c r="B18" s="4" t="s">
        <v>23</v>
      </c>
      <c r="C18" s="2">
        <v>2980</v>
      </c>
      <c r="E18" s="1" t="s">
        <v>136</v>
      </c>
      <c r="F18" s="56">
        <v>25</v>
      </c>
      <c r="K18" s="49" t="s">
        <v>48</v>
      </c>
      <c r="L18" s="56"/>
      <c r="M18" s="33" t="s">
        <v>112</v>
      </c>
    </row>
    <row r="19" spans="2:15" x14ac:dyDescent="0.25">
      <c r="B19" s="4" t="s">
        <v>24</v>
      </c>
      <c r="C19" s="2">
        <v>3580</v>
      </c>
      <c r="E19" s="1" t="s">
        <v>137</v>
      </c>
      <c r="F19" s="56">
        <v>27.5</v>
      </c>
      <c r="K19" s="49" t="s">
        <v>49</v>
      </c>
      <c r="L19" s="56">
        <v>1.5</v>
      </c>
      <c r="M19" s="33" t="s">
        <v>113</v>
      </c>
    </row>
    <row r="20" spans="2:15" x14ac:dyDescent="0.25">
      <c r="B20" s="4" t="s">
        <v>25</v>
      </c>
      <c r="C20" s="2">
        <v>1300</v>
      </c>
      <c r="E20" s="91" t="s">
        <v>138</v>
      </c>
      <c r="F20" s="56">
        <v>35</v>
      </c>
      <c r="K20" s="49" t="s">
        <v>50</v>
      </c>
      <c r="L20" s="56"/>
      <c r="M20" s="33" t="s">
        <v>111</v>
      </c>
    </row>
    <row r="21" spans="2:15" ht="15.75" thickBot="1" x14ac:dyDescent="0.3">
      <c r="B21" s="4" t="s">
        <v>25</v>
      </c>
      <c r="C21" s="2"/>
      <c r="E21" s="92" t="s">
        <v>139</v>
      </c>
      <c r="F21" s="93">
        <v>33.75</v>
      </c>
      <c r="K21" s="49" t="s">
        <v>51</v>
      </c>
      <c r="L21" s="56">
        <v>21.19</v>
      </c>
      <c r="M21" s="33" t="s">
        <v>111</v>
      </c>
    </row>
    <row r="22" spans="2:15" x14ac:dyDescent="0.25">
      <c r="B22" s="4" t="s">
        <v>26</v>
      </c>
      <c r="C22" s="2"/>
      <c r="K22" s="49" t="s">
        <v>52</v>
      </c>
      <c r="L22" s="56">
        <v>21.19</v>
      </c>
      <c r="M22" s="33" t="s">
        <v>111</v>
      </c>
    </row>
    <row r="23" spans="2:15" x14ac:dyDescent="0.25">
      <c r="B23" s="4" t="s">
        <v>27</v>
      </c>
      <c r="C23" s="2">
        <v>200</v>
      </c>
      <c r="K23" s="49" t="s">
        <v>53</v>
      </c>
      <c r="L23" s="56"/>
      <c r="M23" s="33" t="s">
        <v>111</v>
      </c>
    </row>
    <row r="24" spans="2:15" x14ac:dyDescent="0.25">
      <c r="B24" s="4" t="s">
        <v>28</v>
      </c>
      <c r="C24" s="2">
        <v>50</v>
      </c>
      <c r="K24" s="50" t="s">
        <v>54</v>
      </c>
      <c r="L24" s="56">
        <v>3</v>
      </c>
      <c r="M24" s="33" t="s">
        <v>111</v>
      </c>
    </row>
    <row r="25" spans="2:15" x14ac:dyDescent="0.25">
      <c r="B25" s="4" t="s">
        <v>29</v>
      </c>
      <c r="C25" s="2">
        <v>50</v>
      </c>
      <c r="K25" s="51" t="s">
        <v>114</v>
      </c>
      <c r="L25" s="56">
        <v>81</v>
      </c>
      <c r="M25" s="33" t="s">
        <v>120</v>
      </c>
    </row>
    <row r="26" spans="2:15" x14ac:dyDescent="0.25">
      <c r="B26" s="4" t="s">
        <v>30</v>
      </c>
      <c r="C26" s="2">
        <v>169.5</v>
      </c>
      <c r="K26" s="51" t="s">
        <v>115</v>
      </c>
      <c r="L26" s="56"/>
      <c r="M26" s="33" t="s">
        <v>120</v>
      </c>
    </row>
    <row r="27" spans="2:15" x14ac:dyDescent="0.25">
      <c r="B27" s="4" t="s">
        <v>31</v>
      </c>
      <c r="C27" s="2">
        <v>800</v>
      </c>
      <c r="K27" s="51" t="s">
        <v>116</v>
      </c>
      <c r="L27" s="56">
        <v>85</v>
      </c>
      <c r="M27" s="33" t="s">
        <v>120</v>
      </c>
    </row>
    <row r="28" spans="2:15" x14ac:dyDescent="0.25">
      <c r="K28" s="51" t="s">
        <v>117</v>
      </c>
      <c r="L28" s="59"/>
      <c r="M28" s="33" t="s">
        <v>120</v>
      </c>
    </row>
    <row r="29" spans="2:15" x14ac:dyDescent="0.25">
      <c r="K29" s="51" t="s">
        <v>118</v>
      </c>
      <c r="L29" s="56"/>
      <c r="M29" s="33" t="s">
        <v>120</v>
      </c>
    </row>
    <row r="30" spans="2:15" x14ac:dyDescent="0.25">
      <c r="K30" s="51" t="s">
        <v>119</v>
      </c>
      <c r="L30" s="56"/>
      <c r="M30" s="33" t="s">
        <v>120</v>
      </c>
    </row>
    <row r="31" spans="2:15" x14ac:dyDescent="0.25">
      <c r="K31" s="52" t="s">
        <v>55</v>
      </c>
      <c r="L31" s="56">
        <v>50</v>
      </c>
      <c r="M31" s="33" t="s">
        <v>120</v>
      </c>
    </row>
    <row r="32" spans="2:15" x14ac:dyDescent="0.25">
      <c r="K32" s="53" t="s">
        <v>56</v>
      </c>
      <c r="L32" s="60">
        <v>6.42</v>
      </c>
      <c r="M32" s="33" t="s">
        <v>121</v>
      </c>
    </row>
    <row r="33" spans="10:13" x14ac:dyDescent="0.25">
      <c r="K33" s="51" t="s">
        <v>126</v>
      </c>
    </row>
    <row r="34" spans="10:13" x14ac:dyDescent="0.25">
      <c r="K34" s="58" t="s">
        <v>57</v>
      </c>
      <c r="L34" s="56">
        <v>31.4</v>
      </c>
      <c r="M34" s="33" t="s">
        <v>122</v>
      </c>
    </row>
    <row r="35" spans="10:13" x14ac:dyDescent="0.25">
      <c r="K35" s="58" t="s">
        <v>58</v>
      </c>
      <c r="L35" s="56">
        <v>31.68</v>
      </c>
      <c r="M35" s="33" t="s">
        <v>122</v>
      </c>
    </row>
    <row r="36" spans="10:13" x14ac:dyDescent="0.25">
      <c r="K36" s="58" t="s">
        <v>59</v>
      </c>
      <c r="L36" s="56">
        <v>37.53</v>
      </c>
      <c r="M36" s="33" t="s">
        <v>122</v>
      </c>
    </row>
    <row r="37" spans="10:13" x14ac:dyDescent="0.25">
      <c r="K37" s="58" t="s">
        <v>60</v>
      </c>
      <c r="L37" s="56">
        <v>49.96</v>
      </c>
      <c r="M37" s="33" t="s">
        <v>122</v>
      </c>
    </row>
    <row r="38" spans="10:13" x14ac:dyDescent="0.25">
      <c r="K38" s="58" t="s">
        <v>61</v>
      </c>
      <c r="L38" s="56">
        <v>116.61</v>
      </c>
      <c r="M38" s="33" t="s">
        <v>122</v>
      </c>
    </row>
    <row r="39" spans="10:13" x14ac:dyDescent="0.25">
      <c r="K39" s="58" t="s">
        <v>62</v>
      </c>
      <c r="L39" s="56">
        <v>133.79</v>
      </c>
      <c r="M39" s="33" t="s">
        <v>122</v>
      </c>
    </row>
    <row r="40" spans="10:13" x14ac:dyDescent="0.25">
      <c r="K40" s="58" t="s">
        <v>63</v>
      </c>
      <c r="L40" s="56">
        <v>236.95</v>
      </c>
      <c r="M40" s="33" t="s">
        <v>122</v>
      </c>
    </row>
    <row r="41" spans="10:13" x14ac:dyDescent="0.25">
      <c r="K41" s="58" t="s">
        <v>64</v>
      </c>
      <c r="L41" s="56">
        <v>460.66</v>
      </c>
      <c r="M41" s="33" t="s">
        <v>122</v>
      </c>
    </row>
    <row r="42" spans="10:13" x14ac:dyDescent="0.25">
      <c r="K42" s="52" t="s">
        <v>65</v>
      </c>
      <c r="L42" s="56">
        <v>1200</v>
      </c>
      <c r="M42" s="33" t="s">
        <v>121</v>
      </c>
    </row>
    <row r="43" spans="10:13" x14ac:dyDescent="0.25">
      <c r="K43" s="52" t="s">
        <v>66</v>
      </c>
      <c r="L43" s="56">
        <v>1800</v>
      </c>
      <c r="M43" s="33" t="s">
        <v>121</v>
      </c>
    </row>
    <row r="44" spans="10:13" x14ac:dyDescent="0.25">
      <c r="K44" s="52" t="s">
        <v>67</v>
      </c>
      <c r="L44" s="56">
        <v>2400</v>
      </c>
      <c r="M44" s="33" t="s">
        <v>121</v>
      </c>
    </row>
    <row r="45" spans="10:13" x14ac:dyDescent="0.25">
      <c r="K45" s="53" t="s">
        <v>68</v>
      </c>
      <c r="L45" s="60">
        <v>3500</v>
      </c>
      <c r="M45" s="33" t="s">
        <v>121</v>
      </c>
    </row>
    <row r="46" spans="10:13" x14ac:dyDescent="0.25">
      <c r="K46" s="51" t="s">
        <v>127</v>
      </c>
    </row>
    <row r="47" spans="10:13" x14ac:dyDescent="0.25">
      <c r="J47" s="56">
        <v>106.22</v>
      </c>
      <c r="K47" s="52" t="s">
        <v>69</v>
      </c>
      <c r="L47" s="61">
        <f t="shared" ref="L47:L54" si="0">J47/50</f>
        <v>2.1244000000000001</v>
      </c>
      <c r="M47" s="33" t="s">
        <v>122</v>
      </c>
    </row>
    <row r="48" spans="10:13" x14ac:dyDescent="0.25">
      <c r="J48" s="56">
        <v>165.83</v>
      </c>
      <c r="K48" s="52" t="s">
        <v>70</v>
      </c>
      <c r="L48" s="61">
        <f t="shared" si="0"/>
        <v>3.3166000000000002</v>
      </c>
      <c r="M48" s="33" t="s">
        <v>122</v>
      </c>
    </row>
    <row r="49" spans="10:13" x14ac:dyDescent="0.25">
      <c r="J49" s="56">
        <v>181.35</v>
      </c>
      <c r="K49" s="52" t="s">
        <v>71</v>
      </c>
      <c r="L49" s="61">
        <f t="shared" si="0"/>
        <v>3.6269999999999998</v>
      </c>
      <c r="M49" s="33" t="s">
        <v>122</v>
      </c>
    </row>
    <row r="50" spans="10:13" x14ac:dyDescent="0.25">
      <c r="J50" s="56">
        <v>243.7</v>
      </c>
      <c r="K50" s="52" t="s">
        <v>72</v>
      </c>
      <c r="L50" s="61">
        <f t="shared" si="0"/>
        <v>4.8739999999999997</v>
      </c>
      <c r="M50" s="33" t="s">
        <v>122</v>
      </c>
    </row>
    <row r="51" spans="10:13" x14ac:dyDescent="0.25">
      <c r="J51" s="56">
        <v>329.87</v>
      </c>
      <c r="K51" s="52" t="s">
        <v>73</v>
      </c>
      <c r="L51" s="61">
        <f t="shared" si="0"/>
        <v>6.5974000000000004</v>
      </c>
      <c r="M51" s="33" t="s">
        <v>122</v>
      </c>
    </row>
    <row r="52" spans="10:13" x14ac:dyDescent="0.25">
      <c r="J52" s="56">
        <v>464.14</v>
      </c>
      <c r="K52" s="52" t="s">
        <v>74</v>
      </c>
      <c r="L52" s="61">
        <f t="shared" si="0"/>
        <v>9.2827999999999999</v>
      </c>
      <c r="M52" s="33" t="s">
        <v>122</v>
      </c>
    </row>
    <row r="53" spans="10:13" x14ac:dyDescent="0.25">
      <c r="J53" s="56">
        <v>794.18</v>
      </c>
      <c r="K53" s="52" t="s">
        <v>58</v>
      </c>
      <c r="L53" s="61">
        <f t="shared" si="0"/>
        <v>15.883599999999999</v>
      </c>
      <c r="M53" s="33" t="s">
        <v>122</v>
      </c>
    </row>
    <row r="54" spans="10:13" x14ac:dyDescent="0.25">
      <c r="J54" s="56">
        <v>944.89</v>
      </c>
      <c r="K54" s="52" t="s">
        <v>59</v>
      </c>
      <c r="L54" s="61">
        <f t="shared" si="0"/>
        <v>18.8978</v>
      </c>
      <c r="M54" s="33" t="s">
        <v>122</v>
      </c>
    </row>
    <row r="55" spans="10:13" x14ac:dyDescent="0.25">
      <c r="J55" s="56">
        <v>25.45</v>
      </c>
      <c r="K55" s="52" t="s">
        <v>75</v>
      </c>
      <c r="L55" s="61">
        <f>J55/6</f>
        <v>4.2416666666666663</v>
      </c>
      <c r="M55" s="33" t="s">
        <v>122</v>
      </c>
    </row>
    <row r="56" spans="10:13" x14ac:dyDescent="0.25">
      <c r="K56" s="52" t="s">
        <v>128</v>
      </c>
      <c r="L56" s="61">
        <f t="shared" ref="L56:L65" si="1">J56/6</f>
        <v>0</v>
      </c>
    </row>
    <row r="57" spans="10:13" x14ac:dyDescent="0.25">
      <c r="J57" s="56">
        <v>128.28</v>
      </c>
      <c r="K57" s="52" t="s">
        <v>69</v>
      </c>
      <c r="L57" s="61">
        <f>J57/50</f>
        <v>2.5655999999999999</v>
      </c>
      <c r="M57" s="33" t="s">
        <v>122</v>
      </c>
    </row>
    <row r="58" spans="10:13" x14ac:dyDescent="0.25">
      <c r="J58" s="56">
        <v>166.51</v>
      </c>
      <c r="K58" s="52" t="s">
        <v>70</v>
      </c>
      <c r="L58" s="61">
        <f t="shared" ref="L58:L63" si="2">J58/50</f>
        <v>3.3301999999999996</v>
      </c>
      <c r="M58" s="33" t="s">
        <v>122</v>
      </c>
    </row>
    <row r="59" spans="10:13" x14ac:dyDescent="0.25">
      <c r="J59" s="56">
        <v>203.49</v>
      </c>
      <c r="K59" s="52" t="s">
        <v>71</v>
      </c>
      <c r="L59" s="61">
        <f t="shared" si="2"/>
        <v>4.0697999999999999</v>
      </c>
      <c r="M59" s="33" t="s">
        <v>122</v>
      </c>
    </row>
    <row r="60" spans="10:13" x14ac:dyDescent="0.25">
      <c r="J60" s="56">
        <v>299.72000000000003</v>
      </c>
      <c r="K60" s="52" t="s">
        <v>72</v>
      </c>
      <c r="L60" s="61">
        <f t="shared" si="2"/>
        <v>5.9944000000000006</v>
      </c>
      <c r="M60" s="33" t="s">
        <v>122</v>
      </c>
    </row>
    <row r="61" spans="10:13" x14ac:dyDescent="0.25">
      <c r="J61" s="56">
        <v>370.12</v>
      </c>
      <c r="K61" s="52" t="s">
        <v>73</v>
      </c>
      <c r="L61" s="61">
        <f t="shared" si="2"/>
        <v>7.4024000000000001</v>
      </c>
      <c r="M61" s="33" t="s">
        <v>122</v>
      </c>
    </row>
    <row r="62" spans="10:13" x14ac:dyDescent="0.25">
      <c r="J62" s="56">
        <v>556.11</v>
      </c>
      <c r="K62" s="52" t="s">
        <v>74</v>
      </c>
      <c r="L62" s="61">
        <f t="shared" si="2"/>
        <v>11.122199999999999</v>
      </c>
      <c r="M62" s="33" t="s">
        <v>122</v>
      </c>
    </row>
    <row r="63" spans="10:13" x14ac:dyDescent="0.25">
      <c r="J63" s="56"/>
      <c r="K63" s="52" t="s">
        <v>58</v>
      </c>
      <c r="L63" s="61">
        <f t="shared" si="2"/>
        <v>0</v>
      </c>
      <c r="M63" s="33" t="s">
        <v>122</v>
      </c>
    </row>
    <row r="64" spans="10:13" x14ac:dyDescent="0.25">
      <c r="J64" s="56">
        <v>19.350000000000001</v>
      </c>
      <c r="K64" s="52" t="s">
        <v>76</v>
      </c>
      <c r="L64" s="61">
        <f t="shared" si="1"/>
        <v>3.2250000000000001</v>
      </c>
      <c r="M64" s="33" t="s">
        <v>122</v>
      </c>
    </row>
    <row r="65" spans="10:13" x14ac:dyDescent="0.25">
      <c r="J65" s="56">
        <v>28.56</v>
      </c>
      <c r="K65" s="52" t="s">
        <v>75</v>
      </c>
      <c r="L65" s="61">
        <f t="shared" si="1"/>
        <v>4.76</v>
      </c>
      <c r="M65" s="33" t="s">
        <v>122</v>
      </c>
    </row>
    <row r="66" spans="10:13" x14ac:dyDescent="0.25">
      <c r="K66" s="52" t="s">
        <v>129</v>
      </c>
    </row>
    <row r="67" spans="10:13" x14ac:dyDescent="0.25">
      <c r="J67" s="56">
        <v>106.22</v>
      </c>
      <c r="K67" s="52" t="s">
        <v>69</v>
      </c>
      <c r="L67" s="61">
        <f t="shared" ref="L67:L71" si="3">J67/50</f>
        <v>2.1244000000000001</v>
      </c>
      <c r="M67" s="33" t="s">
        <v>122</v>
      </c>
    </row>
    <row r="68" spans="10:13" x14ac:dyDescent="0.25">
      <c r="J68" s="56">
        <v>187.25</v>
      </c>
      <c r="K68" s="52" t="s">
        <v>70</v>
      </c>
      <c r="L68" s="61">
        <f t="shared" si="3"/>
        <v>3.7450000000000001</v>
      </c>
      <c r="M68" s="33" t="s">
        <v>122</v>
      </c>
    </row>
    <row r="69" spans="10:13" x14ac:dyDescent="0.25">
      <c r="J69" s="56">
        <v>236.14</v>
      </c>
      <c r="K69" s="52" t="s">
        <v>71</v>
      </c>
      <c r="L69" s="61">
        <f t="shared" si="3"/>
        <v>4.7227999999999994</v>
      </c>
      <c r="M69" s="33" t="s">
        <v>122</v>
      </c>
    </row>
    <row r="70" spans="10:13" x14ac:dyDescent="0.25">
      <c r="J70" s="56">
        <v>288.33999999999997</v>
      </c>
      <c r="K70" s="52" t="s">
        <v>72</v>
      </c>
      <c r="L70" s="61">
        <f t="shared" si="3"/>
        <v>5.7667999999999999</v>
      </c>
      <c r="M70" s="33" t="s">
        <v>122</v>
      </c>
    </row>
    <row r="71" spans="10:13" x14ac:dyDescent="0.25">
      <c r="J71" s="56">
        <v>428.3</v>
      </c>
      <c r="K71" s="52" t="s">
        <v>73</v>
      </c>
      <c r="L71" s="61">
        <f t="shared" si="3"/>
        <v>8.5660000000000007</v>
      </c>
      <c r="M71" s="33" t="s">
        <v>122</v>
      </c>
    </row>
    <row r="72" spans="10:13" x14ac:dyDescent="0.25">
      <c r="J72" s="56">
        <v>10.69</v>
      </c>
      <c r="K72" s="52" t="s">
        <v>77</v>
      </c>
      <c r="L72" s="61">
        <f>J72/6</f>
        <v>1.7816666666666665</v>
      </c>
      <c r="M72" s="33" t="s">
        <v>122</v>
      </c>
    </row>
    <row r="73" spans="10:13" x14ac:dyDescent="0.25">
      <c r="K73" s="52" t="s">
        <v>58</v>
      </c>
      <c r="L73" s="6"/>
      <c r="M73" s="33" t="s">
        <v>122</v>
      </c>
    </row>
    <row r="74" spans="10:13" x14ac:dyDescent="0.25">
      <c r="K74" s="52" t="s">
        <v>59</v>
      </c>
      <c r="L74" s="6"/>
      <c r="M74" s="33" t="s">
        <v>122</v>
      </c>
    </row>
    <row r="75" spans="10:13" x14ac:dyDescent="0.25">
      <c r="K75" s="52" t="s">
        <v>60</v>
      </c>
      <c r="L75" s="6"/>
      <c r="M75" s="33" t="s">
        <v>122</v>
      </c>
    </row>
    <row r="76" spans="10:13" x14ac:dyDescent="0.25">
      <c r="K76" s="52" t="s">
        <v>130</v>
      </c>
      <c r="L76" s="6"/>
    </row>
    <row r="77" spans="10:13" x14ac:dyDescent="0.25">
      <c r="K77" s="52" t="s">
        <v>69</v>
      </c>
      <c r="L77" s="6"/>
      <c r="M77" s="33" t="s">
        <v>122</v>
      </c>
    </row>
    <row r="78" spans="10:13" x14ac:dyDescent="0.25">
      <c r="K78" s="52" t="s">
        <v>70</v>
      </c>
      <c r="L78" s="6"/>
      <c r="M78" s="33" t="s">
        <v>122</v>
      </c>
    </row>
    <row r="79" spans="10:13" x14ac:dyDescent="0.25">
      <c r="K79" s="52" t="s">
        <v>71</v>
      </c>
      <c r="L79" s="6"/>
      <c r="M79" s="33" t="s">
        <v>122</v>
      </c>
    </row>
    <row r="80" spans="10:13" x14ac:dyDescent="0.25">
      <c r="K80" s="52" t="s">
        <v>72</v>
      </c>
      <c r="L80" s="6"/>
      <c r="M80" s="33" t="s">
        <v>122</v>
      </c>
    </row>
    <row r="81" spans="11:13" x14ac:dyDescent="0.25">
      <c r="K81" s="52" t="s">
        <v>73</v>
      </c>
      <c r="L81" s="6"/>
      <c r="M81" s="33" t="s">
        <v>122</v>
      </c>
    </row>
    <row r="82" spans="11:13" x14ac:dyDescent="0.25">
      <c r="K82" s="52" t="s">
        <v>74</v>
      </c>
      <c r="L82" s="6"/>
      <c r="M82" s="33" t="s">
        <v>122</v>
      </c>
    </row>
    <row r="83" spans="11:13" x14ac:dyDescent="0.25">
      <c r="K83" s="52" t="s">
        <v>58</v>
      </c>
      <c r="L83" s="6"/>
      <c r="M83" s="33" t="s">
        <v>122</v>
      </c>
    </row>
    <row r="84" spans="11:13" x14ac:dyDescent="0.25">
      <c r="K84" s="52" t="s">
        <v>59</v>
      </c>
      <c r="L84" s="6"/>
      <c r="M84" s="33" t="s">
        <v>122</v>
      </c>
    </row>
    <row r="85" spans="11:13" x14ac:dyDescent="0.25">
      <c r="K85" s="52" t="s">
        <v>60</v>
      </c>
      <c r="L85" s="6"/>
      <c r="M85" s="33" t="s">
        <v>122</v>
      </c>
    </row>
    <row r="86" spans="11:13" x14ac:dyDescent="0.25">
      <c r="K86" s="52" t="s">
        <v>131</v>
      </c>
      <c r="L86" s="6"/>
    </row>
    <row r="87" spans="11:13" x14ac:dyDescent="0.25">
      <c r="K87" s="52" t="s">
        <v>78</v>
      </c>
      <c r="L87" s="6">
        <v>145.03</v>
      </c>
      <c r="M87" s="33" t="s">
        <v>122</v>
      </c>
    </row>
    <row r="88" spans="11:13" x14ac:dyDescent="0.25">
      <c r="K88" s="52" t="s">
        <v>79</v>
      </c>
      <c r="L88" s="6"/>
      <c r="M88" s="33" t="s">
        <v>122</v>
      </c>
    </row>
    <row r="89" spans="11:13" x14ac:dyDescent="0.25">
      <c r="K89" s="52" t="s">
        <v>80</v>
      </c>
      <c r="L89" s="6"/>
      <c r="M89" s="33" t="s">
        <v>122</v>
      </c>
    </row>
    <row r="90" spans="11:13" x14ac:dyDescent="0.25">
      <c r="K90" s="52" t="s">
        <v>69</v>
      </c>
      <c r="L90" s="6"/>
      <c r="M90" s="33" t="s">
        <v>122</v>
      </c>
    </row>
    <row r="91" spans="11:13" x14ac:dyDescent="0.25">
      <c r="K91" s="52" t="s">
        <v>70</v>
      </c>
      <c r="L91" s="6"/>
      <c r="M91" s="33" t="s">
        <v>122</v>
      </c>
    </row>
    <row r="92" spans="11:13" x14ac:dyDescent="0.25">
      <c r="K92" s="52" t="s">
        <v>71</v>
      </c>
      <c r="L92" s="6"/>
      <c r="M92" s="33" t="s">
        <v>122</v>
      </c>
    </row>
    <row r="93" spans="11:13" x14ac:dyDescent="0.25">
      <c r="K93" s="53" t="s">
        <v>72</v>
      </c>
      <c r="L93" s="6"/>
      <c r="M93" s="33" t="s">
        <v>122</v>
      </c>
    </row>
    <row r="94" spans="11:13" x14ac:dyDescent="0.25">
      <c r="K94" s="51" t="s">
        <v>81</v>
      </c>
      <c r="L94" s="6"/>
      <c r="M94" s="33" t="s">
        <v>122</v>
      </c>
    </row>
    <row r="95" spans="11:13" x14ac:dyDescent="0.25">
      <c r="K95" s="52" t="s">
        <v>82</v>
      </c>
      <c r="L95" s="6">
        <v>5.3</v>
      </c>
      <c r="M95" s="33" t="s">
        <v>122</v>
      </c>
    </row>
    <row r="96" spans="11:13" x14ac:dyDescent="0.25">
      <c r="K96" s="52" t="s">
        <v>83</v>
      </c>
      <c r="L96" s="6">
        <v>34.299999999999997</v>
      </c>
      <c r="M96" s="33" t="s">
        <v>122</v>
      </c>
    </row>
    <row r="97" spans="11:13" x14ac:dyDescent="0.25">
      <c r="K97" s="52" t="s">
        <v>84</v>
      </c>
      <c r="L97" s="6"/>
      <c r="M97" s="33" t="s">
        <v>122</v>
      </c>
    </row>
    <row r="98" spans="11:13" x14ac:dyDescent="0.25">
      <c r="K98" s="52" t="s">
        <v>85</v>
      </c>
      <c r="L98" s="6">
        <v>4.8</v>
      </c>
      <c r="M98" s="33" t="s">
        <v>122</v>
      </c>
    </row>
    <row r="99" spans="11:13" x14ac:dyDescent="0.25">
      <c r="K99" s="52" t="s">
        <v>86</v>
      </c>
      <c r="L99" s="6"/>
      <c r="M99" s="33" t="s">
        <v>122</v>
      </c>
    </row>
    <row r="100" spans="11:13" x14ac:dyDescent="0.25">
      <c r="K100" s="52" t="s">
        <v>87</v>
      </c>
      <c r="L100" s="6">
        <v>2.65</v>
      </c>
      <c r="M100" s="33" t="s">
        <v>122</v>
      </c>
    </row>
    <row r="101" spans="11:13" x14ac:dyDescent="0.25">
      <c r="K101" s="52" t="s">
        <v>88</v>
      </c>
      <c r="L101" s="6"/>
      <c r="M101" s="33" t="s">
        <v>122</v>
      </c>
    </row>
    <row r="102" spans="11:13" x14ac:dyDescent="0.25">
      <c r="K102" s="52" t="s">
        <v>89</v>
      </c>
      <c r="L102" s="6"/>
      <c r="M102" s="33" t="s">
        <v>122</v>
      </c>
    </row>
    <row r="103" spans="11:13" x14ac:dyDescent="0.25">
      <c r="K103" s="52" t="s">
        <v>90</v>
      </c>
      <c r="L103" s="6">
        <v>4.1500000000000004</v>
      </c>
      <c r="M103" s="33" t="s">
        <v>122</v>
      </c>
    </row>
    <row r="104" spans="11:13" x14ac:dyDescent="0.25">
      <c r="K104" s="52" t="s">
        <v>91</v>
      </c>
      <c r="L104" s="6">
        <v>8.1</v>
      </c>
      <c r="M104" s="33" t="s">
        <v>122</v>
      </c>
    </row>
    <row r="105" spans="11:13" x14ac:dyDescent="0.25">
      <c r="K105" s="52" t="s">
        <v>92</v>
      </c>
      <c r="L105" s="6">
        <v>43</v>
      </c>
      <c r="M105" s="62" t="s">
        <v>122</v>
      </c>
    </row>
    <row r="106" spans="11:13" x14ac:dyDescent="0.25">
      <c r="K106" s="52" t="s">
        <v>93</v>
      </c>
      <c r="L106" s="6">
        <v>39.25</v>
      </c>
      <c r="M106" s="62" t="s">
        <v>113</v>
      </c>
    </row>
    <row r="107" spans="11:13" x14ac:dyDescent="0.25">
      <c r="K107" s="52" t="s">
        <v>94</v>
      </c>
      <c r="L107" s="6">
        <v>123.34</v>
      </c>
      <c r="M107" s="62" t="s">
        <v>122</v>
      </c>
    </row>
    <row r="108" spans="11:13" x14ac:dyDescent="0.25">
      <c r="K108" s="52" t="s">
        <v>95</v>
      </c>
      <c r="L108" s="6">
        <v>325.94</v>
      </c>
      <c r="M108" s="62" t="s">
        <v>122</v>
      </c>
    </row>
    <row r="109" spans="11:13" x14ac:dyDescent="0.25">
      <c r="K109" s="53" t="s">
        <v>96</v>
      </c>
      <c r="L109" s="6">
        <v>259.47000000000003</v>
      </c>
      <c r="M109" s="62" t="s">
        <v>122</v>
      </c>
    </row>
    <row r="110" spans="11:13" x14ac:dyDescent="0.25">
      <c r="K110" s="51" t="s">
        <v>97</v>
      </c>
      <c r="L110" s="6">
        <v>79</v>
      </c>
      <c r="M110" s="62" t="s">
        <v>111</v>
      </c>
    </row>
    <row r="111" spans="11:13" x14ac:dyDescent="0.25">
      <c r="K111" s="52" t="s">
        <v>98</v>
      </c>
      <c r="L111" s="6">
        <v>82</v>
      </c>
      <c r="M111" s="62" t="s">
        <v>111</v>
      </c>
    </row>
    <row r="112" spans="11:13" x14ac:dyDescent="0.25">
      <c r="K112" s="52" t="s">
        <v>99</v>
      </c>
      <c r="L112" s="6">
        <v>148</v>
      </c>
      <c r="M112" s="62" t="s">
        <v>111</v>
      </c>
    </row>
    <row r="113" spans="11:13" x14ac:dyDescent="0.25">
      <c r="K113" s="52" t="s">
        <v>100</v>
      </c>
      <c r="L113" s="6"/>
      <c r="M113" s="62" t="s">
        <v>111</v>
      </c>
    </row>
    <row r="114" spans="11:13" x14ac:dyDescent="0.25">
      <c r="K114" s="52" t="s">
        <v>101</v>
      </c>
      <c r="L114" s="6">
        <v>355</v>
      </c>
      <c r="M114" s="62" t="s">
        <v>111</v>
      </c>
    </row>
    <row r="115" spans="11:13" x14ac:dyDescent="0.25">
      <c r="K115" s="54" t="s">
        <v>102</v>
      </c>
      <c r="L115" s="6">
        <v>70</v>
      </c>
      <c r="M115" s="62" t="s">
        <v>111</v>
      </c>
    </row>
    <row r="116" spans="11:13" x14ac:dyDescent="0.25">
      <c r="K116" s="52" t="s">
        <v>103</v>
      </c>
      <c r="L116" s="6"/>
      <c r="M116" s="62" t="s">
        <v>121</v>
      </c>
    </row>
    <row r="117" spans="11:13" x14ac:dyDescent="0.25">
      <c r="K117" s="52" t="s">
        <v>104</v>
      </c>
      <c r="L117" s="6">
        <v>1440.42</v>
      </c>
      <c r="M117" s="62" t="s">
        <v>121</v>
      </c>
    </row>
    <row r="118" spans="11:13" x14ac:dyDescent="0.25">
      <c r="K118" s="52" t="s">
        <v>105</v>
      </c>
      <c r="L118" s="6">
        <v>596.45000000000005</v>
      </c>
      <c r="M118" s="62" t="s">
        <v>121</v>
      </c>
    </row>
    <row r="119" spans="11:13" x14ac:dyDescent="0.25">
      <c r="K119" s="52" t="s">
        <v>106</v>
      </c>
      <c r="L119" s="6">
        <v>479.47</v>
      </c>
      <c r="M119" s="62" t="s">
        <v>121</v>
      </c>
    </row>
    <row r="120" spans="11:13" x14ac:dyDescent="0.25">
      <c r="K120" s="52" t="s">
        <v>107</v>
      </c>
      <c r="L120" s="6">
        <v>363.31</v>
      </c>
      <c r="M120" s="62" t="s">
        <v>121</v>
      </c>
    </row>
    <row r="121" spans="11:13" x14ac:dyDescent="0.25">
      <c r="K121" s="52" t="s">
        <v>108</v>
      </c>
      <c r="L121" s="6"/>
      <c r="M121" s="62" t="s">
        <v>121</v>
      </c>
    </row>
    <row r="122" spans="11:13" x14ac:dyDescent="0.25">
      <c r="K122" s="52" t="s">
        <v>109</v>
      </c>
      <c r="L122" s="6">
        <v>2208.9299999999998</v>
      </c>
      <c r="M122" s="62" t="s">
        <v>121</v>
      </c>
    </row>
    <row r="123" spans="11:13" ht="15.75" thickBot="1" x14ac:dyDescent="0.3">
      <c r="K123" s="55" t="s">
        <v>110</v>
      </c>
      <c r="L123" s="6"/>
      <c r="M123" s="62" t="s">
        <v>121</v>
      </c>
    </row>
    <row r="124" spans="11:13" x14ac:dyDescent="0.25">
      <c r="K124" s="66" t="s">
        <v>32</v>
      </c>
    </row>
    <row r="125" spans="11:13" x14ac:dyDescent="0.25">
      <c r="K125" s="65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Données</vt:lpstr>
      <vt:lpstr>désignation</vt:lpstr>
      <vt:lpstr>engin</vt:lpstr>
      <vt:lpstr>prix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2018-02-06T09:21:07Z</dcterms:created>
  <dcterms:modified xsi:type="dcterms:W3CDTF">2018-02-08T11:41:15Z</dcterms:modified>
</cp:coreProperties>
</file>