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showInkAnnotation="0" updateLinks="never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655" windowHeight="9735" tabRatio="774"/>
  </bookViews>
  <sheets>
    <sheet name="AGENTS_MATIN" sheetId="65" r:id="rId1"/>
    <sheet name="RESPONSABLE" sheetId="262" r:id="rId2"/>
    <sheet name="Recap_HeureS" sheetId="264" r:id="rId3"/>
    <sheet name="Recap_RecupCredit" sheetId="265" r:id="rId4"/>
    <sheet name="PERIODES" sheetId="256" r:id="rId5"/>
    <sheet name="Agents" sheetId="257" r:id="rId6"/>
    <sheet name="HEURES" sheetId="258" r:id="rId7"/>
    <sheet name="JFériés" sheetId="261" r:id="rId8"/>
  </sheets>
  <functionGroups builtInGroupCount="18"/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xlnm._FilterDatabase" localSheetId="0" hidden="1">AGENTS_MATIN!$A$1:$Q$36</definedName>
    <definedName name="_xlnm._FilterDatabase" localSheetId="2" hidden="1">Recap_HeureS!$A$1:$K$487</definedName>
    <definedName name="_xlnm._FilterDatabase" localSheetId="3" hidden="1">Recap_RecupCredit!$A$1:$J$517</definedName>
    <definedName name="AGENTS_CS">[1]Agents!$A$1:$A$50</definedName>
    <definedName name="AGENTS_MATIN">Agents!$A:$A</definedName>
    <definedName name="AGENTS_OM">[2]Agents!$A$1:$A$10</definedName>
    <definedName name="AGENTS_VN">[3]Agents!$A$1:$A$10</definedName>
    <definedName name="CPL">[1]Agents!$D$1:$D$15</definedName>
    <definedName name="HPN_deb" localSheetId="2">[4]HEURES!$B$3</definedName>
    <definedName name="HPN_deb" localSheetId="3">[2]HEURES!$B$3</definedName>
    <definedName name="HPN_deb">HEURES!$B$3</definedName>
    <definedName name="HPN_fin" localSheetId="2">[4]HEURES!$C$3</definedName>
    <definedName name="HPN_fin" localSheetId="3">[2]HEURES!$C$3</definedName>
    <definedName name="HPN_fin">HEURES!$C$3</definedName>
    <definedName name="HSN_deb" localSheetId="2">[4]HEURES!$B$1</definedName>
    <definedName name="HSN_deb" localSheetId="3">[2]HEURES!$B$1</definedName>
    <definedName name="HSN_deb">HEURES!$B$1</definedName>
    <definedName name="HSN_fin" localSheetId="2">[4]HEURES!$C$1</definedName>
    <definedName name="HSN_fin" localSheetId="3">[2]HEURES!$C$1</definedName>
    <definedName name="HSN_fin">HEURES!$C$1</definedName>
    <definedName name="HSNu_deb" localSheetId="2">[4]HEURES!$B$2</definedName>
    <definedName name="HSNu_deb" localSheetId="3">[2]HEURES!$B$2</definedName>
    <definedName name="HSNu_deb">HEURES!$B$2</definedName>
    <definedName name="HSNu_fin" localSheetId="2">[4]HEURES!$C$2</definedName>
    <definedName name="HSNu_fin" localSheetId="3">[2]HEURES!$C$2</definedName>
    <definedName name="HSNu_fin">HEURES!$C$2</definedName>
    <definedName name="RESP" localSheetId="2">[3]Agents!$D$1:$D$3</definedName>
    <definedName name="RESP" localSheetId="3">[2]Agents!$D$1:$D$3</definedName>
    <definedName name="RESP">Agents!$D$1:$D$3</definedName>
    <definedName name="_xlnm.Print_Area" localSheetId="0">AGENTS_MATIN!$AR$1:$BA$55</definedName>
    <definedName name="_xlnm.Print_Area" localSheetId="1">RESPONSABLE!$AR$1:$BA$55</definedName>
  </definedNames>
  <calcPr calcId="162913" concurrentCalc="0"/>
  <fileRecoveryPr autoRecover="0"/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U8" i="65" l="1"/>
  <c r="D32" i="65"/>
  <c r="E32" i="65"/>
  <c r="F32" i="65"/>
  <c r="D2" i="256"/>
  <c r="B2" i="256"/>
  <c r="D3" i="256"/>
  <c r="B3" i="256"/>
  <c r="D4" i="256"/>
  <c r="B4" i="256"/>
  <c r="D5" i="256"/>
  <c r="B5" i="256"/>
  <c r="E3" i="256"/>
  <c r="F3" i="256"/>
  <c r="E4" i="256"/>
  <c r="F4" i="256"/>
  <c r="E5" i="256"/>
  <c r="F5" i="256"/>
  <c r="D6" i="256"/>
  <c r="B6" i="256"/>
  <c r="E6" i="256"/>
  <c r="F6" i="256"/>
  <c r="D7" i="256"/>
  <c r="B7" i="256"/>
  <c r="E7" i="256"/>
  <c r="F7" i="256"/>
  <c r="D8" i="256"/>
  <c r="B8" i="256"/>
  <c r="E8" i="256"/>
  <c r="F8" i="256"/>
  <c r="D9" i="256"/>
  <c r="B9" i="256"/>
  <c r="E9" i="256"/>
  <c r="F9" i="256"/>
  <c r="D10" i="256"/>
  <c r="B10" i="256"/>
  <c r="E10" i="256"/>
  <c r="F10" i="256"/>
  <c r="D11" i="256"/>
  <c r="B11" i="256"/>
  <c r="E11" i="256"/>
  <c r="F11" i="256"/>
  <c r="D12" i="256"/>
  <c r="B12" i="256"/>
  <c r="E12" i="256"/>
  <c r="F12" i="256"/>
  <c r="D13" i="256"/>
  <c r="B13" i="256"/>
  <c r="E13" i="256"/>
  <c r="F13" i="256"/>
  <c r="D14" i="256"/>
  <c r="B14" i="256"/>
  <c r="E14" i="256"/>
  <c r="F14" i="256"/>
  <c r="D15" i="256"/>
  <c r="B15" i="256"/>
  <c r="E15" i="256"/>
  <c r="F15" i="256"/>
  <c r="D16" i="256"/>
  <c r="B16" i="256"/>
  <c r="E16" i="256"/>
  <c r="F16" i="256"/>
  <c r="D17" i="256"/>
  <c r="B17" i="256"/>
  <c r="E17" i="256"/>
  <c r="F17" i="256"/>
  <c r="D18" i="256"/>
  <c r="B18" i="256"/>
  <c r="E18" i="256"/>
  <c r="F18" i="256"/>
  <c r="D19" i="256"/>
  <c r="B19" i="256"/>
  <c r="E19" i="256"/>
  <c r="F19" i="256"/>
  <c r="D20" i="256"/>
  <c r="B20" i="256"/>
  <c r="E20" i="256"/>
  <c r="F20" i="256"/>
  <c r="D21" i="256"/>
  <c r="B21" i="256"/>
  <c r="E21" i="256"/>
  <c r="F21" i="256"/>
  <c r="D22" i="256"/>
  <c r="B22" i="256"/>
  <c r="E22" i="256"/>
  <c r="F22" i="256"/>
  <c r="D23" i="256"/>
  <c r="B23" i="256"/>
  <c r="E23" i="256"/>
  <c r="F23" i="256"/>
  <c r="D24" i="256"/>
  <c r="B24" i="256"/>
  <c r="E24" i="256"/>
  <c r="F24" i="256"/>
  <c r="D25" i="256"/>
  <c r="B25" i="256"/>
  <c r="E25" i="256"/>
  <c r="F25" i="256"/>
  <c r="D26" i="256"/>
  <c r="B26" i="256"/>
  <c r="E26" i="256"/>
  <c r="F26" i="256"/>
  <c r="J2" i="265"/>
  <c r="J3" i="265"/>
  <c r="J4" i="265"/>
  <c r="J5" i="265"/>
  <c r="J6" i="265"/>
  <c r="J7" i="265"/>
  <c r="J8" i="265"/>
  <c r="J9" i="265"/>
  <c r="J10" i="265"/>
  <c r="J11" i="265"/>
  <c r="J12" i="265"/>
  <c r="J13" i="265"/>
  <c r="J14" i="265"/>
  <c r="J15" i="265"/>
  <c r="J16" i="265"/>
  <c r="J17" i="265"/>
  <c r="J18" i="265"/>
  <c r="J19" i="265"/>
  <c r="J20" i="265"/>
  <c r="J21" i="265"/>
  <c r="J22" i="265"/>
  <c r="J23" i="265"/>
  <c r="J24" i="265"/>
  <c r="J25" i="265"/>
  <c r="J26" i="265"/>
  <c r="J27" i="265"/>
  <c r="J28" i="265"/>
  <c r="J29" i="265"/>
  <c r="J30" i="265"/>
  <c r="J31" i="265"/>
  <c r="J32" i="265"/>
  <c r="J33" i="265"/>
  <c r="J34" i="265"/>
  <c r="J35" i="265"/>
  <c r="J36" i="265"/>
  <c r="J37" i="265"/>
  <c r="J38" i="265"/>
  <c r="J39" i="265"/>
  <c r="J40" i="265"/>
  <c r="J41" i="265"/>
  <c r="J42" i="265"/>
  <c r="J43" i="265"/>
  <c r="J44" i="265"/>
  <c r="J45" i="265"/>
  <c r="J46" i="265"/>
  <c r="J47" i="265"/>
  <c r="J48" i="265"/>
  <c r="J49" i="265"/>
  <c r="J50" i="265"/>
  <c r="J51" i="265"/>
  <c r="J52" i="265"/>
  <c r="J53" i="265"/>
  <c r="J54" i="265"/>
  <c r="J55" i="265"/>
  <c r="J56" i="265"/>
  <c r="J57" i="265"/>
  <c r="J58" i="265"/>
  <c r="J59" i="265"/>
  <c r="J60" i="265"/>
  <c r="J61" i="265"/>
  <c r="J62" i="265"/>
  <c r="J63" i="265"/>
  <c r="J64" i="265"/>
  <c r="J65" i="265"/>
  <c r="J66" i="265"/>
  <c r="J67" i="265"/>
  <c r="J68" i="265"/>
  <c r="J69" i="265"/>
  <c r="J70" i="265"/>
  <c r="J71" i="265"/>
  <c r="J72" i="265"/>
  <c r="J73" i="265"/>
  <c r="J74" i="265"/>
  <c r="J75" i="265"/>
  <c r="J76" i="265"/>
  <c r="J77" i="265"/>
  <c r="J78" i="265"/>
  <c r="J79" i="265"/>
  <c r="J80" i="265"/>
  <c r="J81" i="265"/>
  <c r="J82" i="265"/>
  <c r="J83" i="265"/>
  <c r="J84" i="265"/>
  <c r="J85" i="265"/>
  <c r="J86" i="265"/>
  <c r="J87" i="265"/>
  <c r="J88" i="265"/>
  <c r="J89" i="265"/>
  <c r="J90" i="265"/>
  <c r="J91" i="265"/>
  <c r="J92" i="265"/>
  <c r="J93" i="265"/>
  <c r="J94" i="265"/>
  <c r="J95" i="265"/>
  <c r="J96" i="265"/>
  <c r="J97" i="265"/>
  <c r="J98" i="265"/>
  <c r="J99" i="265"/>
  <c r="J100" i="265"/>
  <c r="J101" i="265"/>
  <c r="J102" i="265"/>
  <c r="J103" i="265"/>
  <c r="J104" i="265"/>
  <c r="J105" i="265"/>
  <c r="J106" i="265"/>
  <c r="J107" i="265"/>
  <c r="J108" i="265"/>
  <c r="J109" i="265"/>
  <c r="J110" i="265"/>
  <c r="J111" i="265"/>
  <c r="J112" i="265"/>
  <c r="J113" i="265"/>
  <c r="J114" i="265"/>
  <c r="J115" i="265"/>
  <c r="J116" i="265"/>
  <c r="J117" i="265"/>
  <c r="J118" i="265"/>
  <c r="J119" i="265"/>
  <c r="J120" i="265"/>
  <c r="J121" i="265"/>
  <c r="J122" i="265"/>
  <c r="J123" i="265"/>
  <c r="J124" i="265"/>
  <c r="J125" i="265"/>
  <c r="J126" i="265"/>
  <c r="J127" i="265"/>
  <c r="J128" i="265"/>
  <c r="J129" i="265"/>
  <c r="J130" i="265"/>
  <c r="J131" i="265"/>
  <c r="J132" i="265"/>
  <c r="J133" i="265"/>
  <c r="J134" i="265"/>
  <c r="J135" i="265"/>
  <c r="J136" i="265"/>
  <c r="J137" i="265"/>
  <c r="J138" i="265"/>
  <c r="J139" i="265"/>
  <c r="J140" i="265"/>
  <c r="J141" i="265"/>
  <c r="J142" i="265"/>
  <c r="J143" i="265"/>
  <c r="J144" i="265"/>
  <c r="J145" i="265"/>
  <c r="J146" i="265"/>
  <c r="J147" i="265"/>
  <c r="J148" i="265"/>
  <c r="J149" i="265"/>
  <c r="J150" i="265"/>
  <c r="J151" i="265"/>
  <c r="J152" i="265"/>
  <c r="J153" i="265"/>
  <c r="J154" i="265"/>
  <c r="J155" i="265"/>
  <c r="J156" i="265"/>
  <c r="J157" i="265"/>
  <c r="J158" i="265"/>
  <c r="J159" i="265"/>
  <c r="J160" i="265"/>
  <c r="J161" i="265"/>
  <c r="J162" i="265"/>
  <c r="J163" i="265"/>
  <c r="J164" i="265"/>
  <c r="J165" i="265"/>
  <c r="J166" i="265"/>
  <c r="J167" i="265"/>
  <c r="J168" i="265"/>
  <c r="J169" i="265"/>
  <c r="J170" i="265"/>
  <c r="J171" i="265"/>
  <c r="J172" i="265"/>
  <c r="J173" i="265"/>
  <c r="J174" i="265"/>
  <c r="J175" i="265"/>
  <c r="J176" i="265"/>
  <c r="J177" i="265"/>
  <c r="J178" i="265"/>
  <c r="J179" i="265"/>
  <c r="J180" i="265"/>
  <c r="J181" i="265"/>
  <c r="J182" i="265"/>
  <c r="J183" i="265"/>
  <c r="J184" i="265"/>
  <c r="J185" i="265"/>
  <c r="J186" i="265"/>
  <c r="J187" i="265"/>
  <c r="J188" i="265"/>
  <c r="J189" i="265"/>
  <c r="J190" i="265"/>
  <c r="J191" i="265"/>
  <c r="J192" i="265"/>
  <c r="J193" i="265"/>
  <c r="J194" i="265"/>
  <c r="J195" i="265"/>
  <c r="J196" i="265"/>
  <c r="J197" i="265"/>
  <c r="J198" i="265"/>
  <c r="J199" i="265"/>
  <c r="J200" i="265"/>
  <c r="J201" i="265"/>
  <c r="J202" i="265"/>
  <c r="J203" i="265"/>
  <c r="J204" i="265"/>
  <c r="J205" i="265"/>
  <c r="J206" i="265"/>
  <c r="J207" i="265"/>
  <c r="J208" i="265"/>
  <c r="J209" i="265"/>
  <c r="J210" i="265"/>
  <c r="J211" i="265"/>
  <c r="J212" i="265"/>
  <c r="J213" i="265"/>
  <c r="J214" i="265"/>
  <c r="J215" i="265"/>
  <c r="J216" i="265"/>
  <c r="J217" i="265"/>
  <c r="J218" i="265"/>
  <c r="J219" i="265"/>
  <c r="J220" i="265"/>
  <c r="J221" i="265"/>
  <c r="J222" i="265"/>
  <c r="J223" i="265"/>
  <c r="J224" i="265"/>
  <c r="J225" i="265"/>
  <c r="J226" i="265"/>
  <c r="J227" i="265"/>
  <c r="J228" i="265"/>
  <c r="J229" i="265"/>
  <c r="J230" i="265"/>
  <c r="J231" i="265"/>
  <c r="J232" i="265"/>
  <c r="J233" i="265"/>
  <c r="J234" i="265"/>
  <c r="J235" i="265"/>
  <c r="J236" i="265"/>
  <c r="J237" i="265"/>
  <c r="J238" i="265"/>
  <c r="J239" i="265"/>
  <c r="J240" i="265"/>
  <c r="J241" i="265"/>
  <c r="J242" i="265"/>
  <c r="J243" i="265"/>
  <c r="J244" i="265"/>
  <c r="J245" i="265"/>
  <c r="J246" i="265"/>
  <c r="J247" i="265"/>
  <c r="J248" i="265"/>
  <c r="J249" i="265"/>
  <c r="J250" i="265"/>
  <c r="J251" i="265"/>
  <c r="J252" i="265"/>
  <c r="J253" i="265"/>
  <c r="J254" i="265"/>
  <c r="J255" i="265"/>
  <c r="J256" i="265"/>
  <c r="J257" i="265"/>
  <c r="J258" i="265"/>
  <c r="J259" i="265"/>
  <c r="J260" i="265"/>
  <c r="J261" i="265"/>
  <c r="J262" i="265"/>
  <c r="J263" i="265"/>
  <c r="J264" i="265"/>
  <c r="J265" i="265"/>
  <c r="J266" i="265"/>
  <c r="J267" i="265"/>
  <c r="J268" i="265"/>
  <c r="J269" i="265"/>
  <c r="J270" i="265"/>
  <c r="J271" i="265"/>
  <c r="J272" i="265"/>
  <c r="J273" i="265"/>
  <c r="J274" i="265"/>
  <c r="J275" i="265"/>
  <c r="J276" i="265"/>
  <c r="J277" i="265"/>
  <c r="J278" i="265"/>
  <c r="J279" i="265"/>
  <c r="J280" i="265"/>
  <c r="J281" i="265"/>
  <c r="J282" i="265"/>
  <c r="J283" i="265"/>
  <c r="J284" i="265"/>
  <c r="J285" i="265"/>
  <c r="J286" i="265"/>
  <c r="J287" i="265"/>
  <c r="J288" i="265"/>
  <c r="J289" i="265"/>
  <c r="J290" i="265"/>
  <c r="J291" i="265"/>
  <c r="J292" i="265"/>
  <c r="J293" i="265"/>
  <c r="J294" i="265"/>
  <c r="J295" i="265"/>
  <c r="J296" i="265"/>
  <c r="J297" i="265"/>
  <c r="J298" i="265"/>
  <c r="J299" i="265"/>
  <c r="J300" i="265"/>
  <c r="J301" i="265"/>
  <c r="J302" i="265"/>
  <c r="J303" i="265"/>
  <c r="J304" i="265"/>
  <c r="J305" i="265"/>
  <c r="J306" i="265"/>
  <c r="J307" i="265"/>
  <c r="J308" i="265"/>
  <c r="J309" i="265"/>
  <c r="J310" i="265"/>
  <c r="J311" i="265"/>
  <c r="J312" i="265"/>
  <c r="J313" i="265"/>
  <c r="J314" i="265"/>
  <c r="J315" i="265"/>
  <c r="J316" i="265"/>
  <c r="J317" i="265"/>
  <c r="J318" i="265"/>
  <c r="J319" i="265"/>
  <c r="J320" i="265"/>
  <c r="J321" i="265"/>
  <c r="J322" i="265"/>
  <c r="J323" i="265"/>
  <c r="J324" i="265"/>
  <c r="J325" i="265"/>
  <c r="J326" i="265"/>
  <c r="J327" i="265"/>
  <c r="J328" i="265"/>
  <c r="J329" i="265"/>
  <c r="J330" i="265"/>
  <c r="J331" i="265"/>
  <c r="J332" i="265"/>
  <c r="J333" i="265"/>
  <c r="J334" i="265"/>
  <c r="J335" i="265"/>
  <c r="J336" i="265"/>
  <c r="J337" i="265"/>
  <c r="J338" i="265"/>
  <c r="J339" i="265"/>
  <c r="J340" i="265"/>
  <c r="J341" i="265"/>
  <c r="J342" i="265"/>
  <c r="J343" i="265"/>
  <c r="J344" i="265"/>
  <c r="J345" i="265"/>
  <c r="J346" i="265"/>
  <c r="J347" i="265"/>
  <c r="J348" i="265"/>
  <c r="J349" i="265"/>
  <c r="J350" i="265"/>
  <c r="J351" i="265"/>
  <c r="J352" i="265"/>
  <c r="J353" i="265"/>
  <c r="J354" i="265"/>
  <c r="J355" i="265"/>
  <c r="J356" i="265"/>
  <c r="J357" i="265"/>
  <c r="J358" i="265"/>
  <c r="J359" i="265"/>
  <c r="J360" i="265"/>
  <c r="J361" i="265"/>
  <c r="J362" i="265"/>
  <c r="J363" i="265"/>
  <c r="J364" i="265"/>
  <c r="J365" i="265"/>
  <c r="J366" i="265"/>
  <c r="J367" i="265"/>
  <c r="J368" i="265"/>
  <c r="J369" i="265"/>
  <c r="J370" i="265"/>
  <c r="J371" i="265"/>
  <c r="J372" i="265"/>
  <c r="J373" i="265"/>
  <c r="J374" i="265"/>
  <c r="J375" i="265"/>
  <c r="J376" i="265"/>
  <c r="J377" i="265"/>
  <c r="J378" i="265"/>
  <c r="J379" i="265"/>
  <c r="J380" i="265"/>
  <c r="J381" i="265"/>
  <c r="J382" i="265"/>
  <c r="J383" i="265"/>
  <c r="J384" i="265"/>
  <c r="J385" i="265"/>
  <c r="J386" i="265"/>
  <c r="J387" i="265"/>
  <c r="J388" i="265"/>
  <c r="J389" i="265"/>
  <c r="J390" i="265"/>
  <c r="J391" i="265"/>
  <c r="J392" i="265"/>
  <c r="J393" i="265"/>
  <c r="J394" i="265"/>
  <c r="J395" i="265"/>
  <c r="J396" i="265"/>
  <c r="J397" i="265"/>
  <c r="J398" i="265"/>
  <c r="J399" i="265"/>
  <c r="J400" i="265"/>
  <c r="J401" i="265"/>
  <c r="J402" i="265"/>
  <c r="J403" i="265"/>
  <c r="J404" i="265"/>
  <c r="J405" i="265"/>
  <c r="J406" i="265"/>
  <c r="J407" i="265"/>
  <c r="J408" i="265"/>
  <c r="J409" i="265"/>
  <c r="J410" i="265"/>
  <c r="J411" i="265"/>
  <c r="J412" i="265"/>
  <c r="J413" i="265"/>
  <c r="J414" i="265"/>
  <c r="J415" i="265"/>
  <c r="J416" i="265"/>
  <c r="J417" i="265"/>
  <c r="J418" i="265"/>
  <c r="J419" i="265"/>
  <c r="J420" i="265"/>
  <c r="J421" i="265"/>
  <c r="J422" i="265"/>
  <c r="J423" i="265"/>
  <c r="J424" i="265"/>
  <c r="J425" i="265"/>
  <c r="J426" i="265"/>
  <c r="J427" i="265"/>
  <c r="J428" i="265"/>
  <c r="J429" i="265"/>
  <c r="J430" i="265"/>
  <c r="J431" i="265"/>
  <c r="J432" i="265"/>
  <c r="J433" i="265"/>
  <c r="J434" i="265"/>
  <c r="J435" i="265"/>
  <c r="J436" i="265"/>
  <c r="J437" i="265"/>
  <c r="J438" i="265"/>
  <c r="J439" i="265"/>
  <c r="J440" i="265"/>
  <c r="J441" i="265"/>
  <c r="J442" i="265"/>
  <c r="J443" i="265"/>
  <c r="J444" i="265"/>
  <c r="J445" i="265"/>
  <c r="J446" i="265"/>
  <c r="J447" i="265"/>
  <c r="J448" i="265"/>
  <c r="J449" i="265"/>
  <c r="J450" i="265"/>
  <c r="J451" i="265"/>
  <c r="J452" i="265"/>
  <c r="J453" i="265"/>
  <c r="J454" i="265"/>
  <c r="J455" i="265"/>
  <c r="J456" i="265"/>
  <c r="J457" i="265"/>
  <c r="J458" i="265"/>
  <c r="J459" i="265"/>
  <c r="J460" i="265"/>
  <c r="J461" i="265"/>
  <c r="J462" i="265"/>
  <c r="J463" i="265"/>
  <c r="J464" i="265"/>
  <c r="J465" i="265"/>
  <c r="J466" i="265"/>
  <c r="J467" i="265"/>
  <c r="J468" i="265"/>
  <c r="J469" i="265"/>
  <c r="J470" i="265"/>
  <c r="J471" i="265"/>
  <c r="J472" i="265"/>
  <c r="J473" i="265"/>
  <c r="J474" i="265"/>
  <c r="J475" i="265"/>
  <c r="J476" i="265"/>
  <c r="J477" i="265"/>
  <c r="J478" i="265"/>
  <c r="J479" i="265"/>
  <c r="J480" i="265"/>
  <c r="J481" i="265"/>
  <c r="J482" i="265"/>
  <c r="J483" i="265"/>
  <c r="J484" i="265"/>
  <c r="J485" i="265"/>
  <c r="J486" i="265"/>
  <c r="J487" i="265"/>
  <c r="J488" i="265"/>
  <c r="J489" i="265"/>
  <c r="J490" i="265"/>
  <c r="J491" i="265"/>
  <c r="J492" i="265"/>
  <c r="J493" i="265"/>
  <c r="J494" i="265"/>
  <c r="J495" i="265"/>
  <c r="J496" i="265"/>
  <c r="J497" i="265"/>
  <c r="J498" i="265"/>
  <c r="J499" i="265"/>
  <c r="J500" i="265"/>
  <c r="J501" i="265"/>
  <c r="J502" i="265"/>
  <c r="J503" i="265"/>
  <c r="J504" i="265"/>
  <c r="J505" i="265"/>
  <c r="J506" i="265"/>
  <c r="J507" i="265"/>
  <c r="J508" i="265"/>
  <c r="J509" i="265"/>
  <c r="J510" i="265"/>
  <c r="J511" i="265"/>
  <c r="J512" i="265"/>
  <c r="J513" i="265"/>
  <c r="J514" i="265"/>
  <c r="J515" i="265"/>
  <c r="J516" i="265"/>
  <c r="J517" i="265"/>
  <c r="K2" i="264"/>
  <c r="K3" i="264"/>
  <c r="K4" i="264"/>
  <c r="K5" i="264"/>
  <c r="K6" i="264"/>
  <c r="K7" i="264"/>
  <c r="K8" i="264"/>
  <c r="K9" i="264"/>
  <c r="K10" i="264"/>
  <c r="K11" i="264"/>
  <c r="K12" i="264"/>
  <c r="K13" i="264"/>
  <c r="K14" i="264"/>
  <c r="K15" i="264"/>
  <c r="K16" i="264"/>
  <c r="K17" i="264"/>
  <c r="K18" i="264"/>
  <c r="K19" i="264"/>
  <c r="K20" i="264"/>
  <c r="K21" i="264"/>
  <c r="K22" i="264"/>
  <c r="K23" i="264"/>
  <c r="K24" i="264"/>
  <c r="K25" i="264"/>
  <c r="K26" i="264"/>
  <c r="K27" i="264"/>
  <c r="K28" i="264"/>
  <c r="K29" i="264"/>
  <c r="K30" i="264"/>
  <c r="K31" i="264"/>
  <c r="K32" i="264"/>
  <c r="K33" i="264"/>
  <c r="K34" i="264"/>
  <c r="K35" i="264"/>
  <c r="K36" i="264"/>
  <c r="K37" i="264"/>
  <c r="K38" i="264"/>
  <c r="K39" i="264"/>
  <c r="K40" i="264"/>
  <c r="K41" i="264"/>
  <c r="K42" i="264"/>
  <c r="K43" i="264"/>
  <c r="K44" i="264"/>
  <c r="K45" i="264"/>
  <c r="K46" i="264"/>
  <c r="K47" i="264"/>
  <c r="K48" i="264"/>
  <c r="K49" i="264"/>
  <c r="K50" i="264"/>
  <c r="K51" i="264"/>
  <c r="K52" i="264"/>
  <c r="K53" i="264"/>
  <c r="K54" i="264"/>
  <c r="K55" i="264"/>
  <c r="K56" i="264"/>
  <c r="K57" i="264"/>
  <c r="K58" i="264"/>
  <c r="K59" i="264"/>
  <c r="K60" i="264"/>
  <c r="K61" i="264"/>
  <c r="K62" i="264"/>
  <c r="K63" i="264"/>
  <c r="K64" i="264"/>
  <c r="K65" i="264"/>
  <c r="K66" i="264"/>
  <c r="K67" i="264"/>
  <c r="K68" i="264"/>
  <c r="K69" i="264"/>
  <c r="K70" i="264"/>
  <c r="K71" i="264"/>
  <c r="K72" i="264"/>
  <c r="K73" i="264"/>
  <c r="K74" i="264"/>
  <c r="K75" i="264"/>
  <c r="K76" i="264"/>
  <c r="K77" i="264"/>
  <c r="K78" i="264"/>
  <c r="K79" i="264"/>
  <c r="K80" i="264"/>
  <c r="K81" i="264"/>
  <c r="K82" i="264"/>
  <c r="K83" i="264"/>
  <c r="K84" i="264"/>
  <c r="K85" i="264"/>
  <c r="K86" i="264"/>
  <c r="K87" i="264"/>
  <c r="K88" i="264"/>
  <c r="K89" i="264"/>
  <c r="K90" i="264"/>
  <c r="K91" i="264"/>
  <c r="K92" i="264"/>
  <c r="K93" i="264"/>
  <c r="K94" i="264"/>
  <c r="K95" i="264"/>
  <c r="K96" i="264"/>
  <c r="K97" i="264"/>
  <c r="K98" i="264"/>
  <c r="K99" i="264"/>
  <c r="K100" i="264"/>
  <c r="K101" i="264"/>
  <c r="K102" i="264"/>
  <c r="K103" i="264"/>
  <c r="K104" i="264"/>
  <c r="K105" i="264"/>
  <c r="K106" i="264"/>
  <c r="K107" i="264"/>
  <c r="K108" i="264"/>
  <c r="K109" i="264"/>
  <c r="K110" i="264"/>
  <c r="K111" i="264"/>
  <c r="K112" i="264"/>
  <c r="K113" i="264"/>
  <c r="K114" i="264"/>
  <c r="K115" i="264"/>
  <c r="K116" i="264"/>
  <c r="K117" i="264"/>
  <c r="K118" i="264"/>
  <c r="K119" i="264"/>
  <c r="K120" i="264"/>
  <c r="K121" i="264"/>
  <c r="K122" i="264"/>
  <c r="K123" i="264"/>
  <c r="K124" i="264"/>
  <c r="K125" i="264"/>
  <c r="K126" i="264"/>
  <c r="K127" i="264"/>
  <c r="K128" i="264"/>
  <c r="K129" i="264"/>
  <c r="K130" i="264"/>
  <c r="K131" i="264"/>
  <c r="K132" i="264"/>
  <c r="K133" i="264"/>
  <c r="K134" i="264"/>
  <c r="K135" i="264"/>
  <c r="K136" i="264"/>
  <c r="K137" i="264"/>
  <c r="K138" i="264"/>
  <c r="K139" i="264"/>
  <c r="K140" i="264"/>
  <c r="K141" i="264"/>
  <c r="K142" i="264"/>
  <c r="K143" i="264"/>
  <c r="K144" i="264"/>
  <c r="K145" i="264"/>
  <c r="K146" i="264"/>
  <c r="K147" i="264"/>
  <c r="K148" i="264"/>
  <c r="K149" i="264"/>
  <c r="K150" i="264"/>
  <c r="K151" i="264"/>
  <c r="K152" i="264"/>
  <c r="K153" i="264"/>
  <c r="K154" i="264"/>
  <c r="K155" i="264"/>
  <c r="K156" i="264"/>
  <c r="K157" i="264"/>
  <c r="K158" i="264"/>
  <c r="K159" i="264"/>
  <c r="K160" i="264"/>
  <c r="K161" i="264"/>
  <c r="K162" i="264"/>
  <c r="K163" i="264"/>
  <c r="K164" i="264"/>
  <c r="K165" i="264"/>
  <c r="K166" i="264"/>
  <c r="K167" i="264"/>
  <c r="K168" i="264"/>
  <c r="K169" i="264"/>
  <c r="K170" i="264"/>
  <c r="K171" i="264"/>
  <c r="K172" i="264"/>
  <c r="K173" i="264"/>
  <c r="K174" i="264"/>
  <c r="K175" i="264"/>
  <c r="K176" i="264"/>
  <c r="K177" i="264"/>
  <c r="K178" i="264"/>
  <c r="K179" i="264"/>
  <c r="K180" i="264"/>
  <c r="K181" i="264"/>
  <c r="K182" i="264"/>
  <c r="K183" i="264"/>
  <c r="K184" i="264"/>
  <c r="K185" i="264"/>
  <c r="K186" i="264"/>
  <c r="K187" i="264"/>
  <c r="K188" i="264"/>
  <c r="K189" i="264"/>
  <c r="K190" i="264"/>
  <c r="K191" i="264"/>
  <c r="K192" i="264"/>
  <c r="K193" i="264"/>
  <c r="K194" i="264"/>
  <c r="K195" i="264"/>
  <c r="K196" i="264"/>
  <c r="K197" i="264"/>
  <c r="K198" i="264"/>
  <c r="K199" i="264"/>
  <c r="K200" i="264"/>
  <c r="K201" i="264"/>
  <c r="K202" i="264"/>
  <c r="K203" i="264"/>
  <c r="K204" i="264"/>
  <c r="K205" i="264"/>
  <c r="K206" i="264"/>
  <c r="K207" i="264"/>
  <c r="K208" i="264"/>
  <c r="K209" i="264"/>
  <c r="K210" i="264"/>
  <c r="K211" i="264"/>
  <c r="K212" i="264"/>
  <c r="K213" i="264"/>
  <c r="K214" i="264"/>
  <c r="K215" i="264"/>
  <c r="K216" i="264"/>
  <c r="K217" i="264"/>
  <c r="K218" i="264"/>
  <c r="K219" i="264"/>
  <c r="K220" i="264"/>
  <c r="K221" i="264"/>
  <c r="K222" i="264"/>
  <c r="K223" i="264"/>
  <c r="K224" i="264"/>
  <c r="K225" i="264"/>
  <c r="K226" i="264"/>
  <c r="K227" i="264"/>
  <c r="K228" i="264"/>
  <c r="K229" i="264"/>
  <c r="K230" i="264"/>
  <c r="K231" i="264"/>
  <c r="K232" i="264"/>
  <c r="K233" i="264"/>
  <c r="K234" i="264"/>
  <c r="K235" i="264"/>
  <c r="K236" i="264"/>
  <c r="K237" i="264"/>
  <c r="K238" i="264"/>
  <c r="K239" i="264"/>
  <c r="K240" i="264"/>
  <c r="K241" i="264"/>
  <c r="K242" i="264"/>
  <c r="K243" i="264"/>
  <c r="K244" i="264"/>
  <c r="K245" i="264"/>
  <c r="K246" i="264"/>
  <c r="K247" i="264"/>
  <c r="K248" i="264"/>
  <c r="K249" i="264"/>
  <c r="K250" i="264"/>
  <c r="K251" i="264"/>
  <c r="K252" i="264"/>
  <c r="K253" i="264"/>
  <c r="K254" i="264"/>
  <c r="K255" i="264"/>
  <c r="K256" i="264"/>
  <c r="K257" i="264"/>
  <c r="K258" i="264"/>
  <c r="K259" i="264"/>
  <c r="K260" i="264"/>
  <c r="K261" i="264"/>
  <c r="K262" i="264"/>
  <c r="K263" i="264"/>
  <c r="K264" i="264"/>
  <c r="K265" i="264"/>
  <c r="K266" i="264"/>
  <c r="K267" i="264"/>
  <c r="K268" i="264"/>
  <c r="K269" i="264"/>
  <c r="K270" i="264"/>
  <c r="K271" i="264"/>
  <c r="K272" i="264"/>
  <c r="K273" i="264"/>
  <c r="K274" i="264"/>
  <c r="K275" i="264"/>
  <c r="K276" i="264"/>
  <c r="K277" i="264"/>
  <c r="K278" i="264"/>
  <c r="K279" i="264"/>
  <c r="K280" i="264"/>
  <c r="K281" i="264"/>
  <c r="K282" i="264"/>
  <c r="K283" i="264"/>
  <c r="K284" i="264"/>
  <c r="K285" i="264"/>
  <c r="K286" i="264"/>
  <c r="K287" i="264"/>
  <c r="K288" i="264"/>
  <c r="K289" i="264"/>
  <c r="K290" i="264"/>
  <c r="K291" i="264"/>
  <c r="K292" i="264"/>
  <c r="K293" i="264"/>
  <c r="K294" i="264"/>
  <c r="K295" i="264"/>
  <c r="K296" i="264"/>
  <c r="K297" i="264"/>
  <c r="K298" i="264"/>
  <c r="K299" i="264"/>
  <c r="K300" i="264"/>
  <c r="K301" i="264"/>
  <c r="K302" i="264"/>
  <c r="K303" i="264"/>
  <c r="K304" i="264"/>
  <c r="K305" i="264"/>
  <c r="K306" i="264"/>
  <c r="K307" i="264"/>
  <c r="K308" i="264"/>
  <c r="K309" i="264"/>
  <c r="K310" i="264"/>
  <c r="K311" i="264"/>
  <c r="K312" i="264"/>
  <c r="K313" i="264"/>
  <c r="K314" i="264"/>
  <c r="K315" i="264"/>
  <c r="K316" i="264"/>
  <c r="K317" i="264"/>
  <c r="K318" i="264"/>
  <c r="K319" i="264"/>
  <c r="K320" i="264"/>
  <c r="K321" i="264"/>
  <c r="K322" i="264"/>
  <c r="K323" i="264"/>
  <c r="K324" i="264"/>
  <c r="K325" i="264"/>
  <c r="K326" i="264"/>
  <c r="K327" i="264"/>
  <c r="K328" i="264"/>
  <c r="K329" i="264"/>
  <c r="K330" i="264"/>
  <c r="K331" i="264"/>
  <c r="K332" i="264"/>
  <c r="K333" i="264"/>
  <c r="K334" i="264"/>
  <c r="K335" i="264"/>
  <c r="K336" i="264"/>
  <c r="K337" i="264"/>
  <c r="K338" i="264"/>
  <c r="K339" i="264"/>
  <c r="K340" i="264"/>
  <c r="K341" i="264"/>
  <c r="K342" i="264"/>
  <c r="K343" i="264"/>
  <c r="K344" i="264"/>
  <c r="K345" i="264"/>
  <c r="K346" i="264"/>
  <c r="K347" i="264"/>
  <c r="K348" i="264"/>
  <c r="K349" i="264"/>
  <c r="K350" i="264"/>
  <c r="K351" i="264"/>
  <c r="K352" i="264"/>
  <c r="K353" i="264"/>
  <c r="K354" i="264"/>
  <c r="K355" i="264"/>
  <c r="K356" i="264"/>
  <c r="K357" i="264"/>
  <c r="K358" i="264"/>
  <c r="K359" i="264"/>
  <c r="K360" i="264"/>
  <c r="K361" i="264"/>
  <c r="K362" i="264"/>
  <c r="K363" i="264"/>
  <c r="K364" i="264"/>
  <c r="K365" i="264"/>
  <c r="K366" i="264"/>
  <c r="K367" i="264"/>
  <c r="K368" i="264"/>
  <c r="K369" i="264"/>
  <c r="K370" i="264"/>
  <c r="K371" i="264"/>
  <c r="K372" i="264"/>
  <c r="K373" i="264"/>
  <c r="K374" i="264"/>
  <c r="K375" i="264"/>
  <c r="K376" i="264"/>
  <c r="K377" i="264"/>
  <c r="K378" i="264"/>
  <c r="K379" i="264"/>
  <c r="K380" i="264"/>
  <c r="K381" i="264"/>
  <c r="K382" i="264"/>
  <c r="K383" i="264"/>
  <c r="K384" i="264"/>
  <c r="K385" i="264"/>
  <c r="K386" i="264"/>
  <c r="K387" i="264"/>
  <c r="K388" i="264"/>
  <c r="K389" i="264"/>
  <c r="K390" i="264"/>
  <c r="K391" i="264"/>
  <c r="K392" i="264"/>
  <c r="K393" i="264"/>
  <c r="K394" i="264"/>
  <c r="K395" i="264"/>
  <c r="K396" i="264"/>
  <c r="K397" i="264"/>
  <c r="K398" i="264"/>
  <c r="K399" i="264"/>
  <c r="K400" i="264"/>
  <c r="K401" i="264"/>
  <c r="K402" i="264"/>
  <c r="K403" i="264"/>
  <c r="K404" i="264"/>
  <c r="K405" i="264"/>
  <c r="K406" i="264"/>
  <c r="K407" i="264"/>
  <c r="K408" i="264"/>
  <c r="K409" i="264"/>
  <c r="K410" i="264"/>
  <c r="K411" i="264"/>
  <c r="K412" i="264"/>
  <c r="K413" i="264"/>
  <c r="K414" i="264"/>
  <c r="K415" i="264"/>
  <c r="K416" i="264"/>
  <c r="K417" i="264"/>
  <c r="K418" i="264"/>
  <c r="K419" i="264"/>
  <c r="K420" i="264"/>
  <c r="K421" i="264"/>
  <c r="K422" i="264"/>
  <c r="K423" i="264"/>
  <c r="K424" i="264"/>
  <c r="K425" i="264"/>
  <c r="K426" i="264"/>
  <c r="K427" i="264"/>
  <c r="K428" i="264"/>
  <c r="K429" i="264"/>
  <c r="K430" i="264"/>
  <c r="K431" i="264"/>
  <c r="K432" i="264"/>
  <c r="K433" i="264"/>
  <c r="K434" i="264"/>
  <c r="K435" i="264"/>
  <c r="K436" i="264"/>
  <c r="K437" i="264"/>
  <c r="K438" i="264"/>
  <c r="K439" i="264"/>
  <c r="K440" i="264"/>
  <c r="K441" i="264"/>
  <c r="K442" i="264"/>
  <c r="K443" i="264"/>
  <c r="K444" i="264"/>
  <c r="K445" i="264"/>
  <c r="K446" i="264"/>
  <c r="K447" i="264"/>
  <c r="K448" i="264"/>
  <c r="K449" i="264"/>
  <c r="K450" i="264"/>
  <c r="K451" i="264"/>
  <c r="K452" i="264"/>
  <c r="K453" i="264"/>
  <c r="K454" i="264"/>
  <c r="K455" i="264"/>
  <c r="K456" i="264"/>
  <c r="K457" i="264"/>
  <c r="K458" i="264"/>
  <c r="K459" i="264"/>
  <c r="K460" i="264"/>
  <c r="K461" i="264"/>
  <c r="K462" i="264"/>
  <c r="K463" i="264"/>
  <c r="K464" i="264"/>
  <c r="K465" i="264"/>
  <c r="K466" i="264"/>
  <c r="K467" i="264"/>
  <c r="K468" i="264"/>
  <c r="K469" i="264"/>
  <c r="K470" i="264"/>
  <c r="K471" i="264"/>
  <c r="K472" i="264"/>
  <c r="K473" i="264"/>
  <c r="K474" i="264"/>
  <c r="K475" i="264"/>
  <c r="K476" i="264"/>
  <c r="K477" i="264"/>
  <c r="K478" i="264"/>
  <c r="K479" i="264"/>
  <c r="K480" i="264"/>
  <c r="K481" i="264"/>
  <c r="K482" i="264"/>
  <c r="K483" i="264"/>
  <c r="K484" i="264"/>
  <c r="K485" i="264"/>
  <c r="K486" i="264"/>
  <c r="K487" i="264"/>
  <c r="U8" i="262"/>
  <c r="B5" i="262"/>
  <c r="B6" i="262"/>
  <c r="B7" i="262"/>
  <c r="B8" i="262"/>
  <c r="B9" i="262"/>
  <c r="B10" i="262"/>
  <c r="B11" i="262"/>
  <c r="B12" i="262"/>
  <c r="B13" i="262"/>
  <c r="B14" i="262"/>
  <c r="B15" i="262"/>
  <c r="B16" i="262"/>
  <c r="B17" i="262"/>
  <c r="B18" i="262"/>
  <c r="B19" i="262"/>
  <c r="B20" i="262"/>
  <c r="B21" i="262"/>
  <c r="B22" i="262"/>
  <c r="B23" i="262"/>
  <c r="B24" i="262"/>
  <c r="B25" i="262"/>
  <c r="B26" i="262"/>
  <c r="B27" i="262"/>
  <c r="B28" i="262"/>
  <c r="B29" i="262"/>
  <c r="B30" i="262"/>
  <c r="B31" i="262"/>
  <c r="B32" i="262"/>
  <c r="B33" i="262"/>
  <c r="B34" i="262"/>
  <c r="D34" i="262"/>
  <c r="E34" i="262"/>
  <c r="BA44" i="262"/>
  <c r="AX44" i="262"/>
  <c r="AW44" i="262"/>
  <c r="AV44" i="262"/>
  <c r="AU44" i="262"/>
  <c r="AT44" i="262"/>
  <c r="D33" i="262"/>
  <c r="E33" i="262"/>
  <c r="BA43" i="262"/>
  <c r="AX43" i="262"/>
  <c r="AW43" i="262"/>
  <c r="AV43" i="262"/>
  <c r="AU43" i="262"/>
  <c r="AT43" i="262"/>
  <c r="D32" i="262"/>
  <c r="E32" i="262"/>
  <c r="BA42" i="262"/>
  <c r="AX42" i="262"/>
  <c r="AW42" i="262"/>
  <c r="AV42" i="262"/>
  <c r="AU42" i="262"/>
  <c r="AT42" i="262"/>
  <c r="D31" i="262"/>
  <c r="E31" i="262"/>
  <c r="BA41" i="262"/>
  <c r="AX41" i="262"/>
  <c r="AW41" i="262"/>
  <c r="AV41" i="262"/>
  <c r="AU41" i="262"/>
  <c r="AT41" i="262"/>
  <c r="D30" i="262"/>
  <c r="E30" i="262"/>
  <c r="BA40" i="262"/>
  <c r="AX40" i="262"/>
  <c r="AW40" i="262"/>
  <c r="AV40" i="262"/>
  <c r="AU40" i="262"/>
  <c r="AT40" i="262"/>
  <c r="D29" i="262"/>
  <c r="E29" i="262"/>
  <c r="BA39" i="262"/>
  <c r="AX39" i="262"/>
  <c r="AW39" i="262"/>
  <c r="AV39" i="262"/>
  <c r="AU39" i="262"/>
  <c r="AT39" i="262"/>
  <c r="D28" i="262"/>
  <c r="E28" i="262"/>
  <c r="BA38" i="262"/>
  <c r="AX38" i="262"/>
  <c r="AW38" i="262"/>
  <c r="AV38" i="262"/>
  <c r="AU38" i="262"/>
  <c r="AT38" i="262"/>
  <c r="D27" i="262"/>
  <c r="E27" i="262"/>
  <c r="BA37" i="262"/>
  <c r="AX37" i="262"/>
  <c r="AW37" i="262"/>
  <c r="AV37" i="262"/>
  <c r="AU37" i="262"/>
  <c r="AT37" i="262"/>
  <c r="D26" i="262"/>
  <c r="E26" i="262"/>
  <c r="BA36" i="262"/>
  <c r="AX36" i="262"/>
  <c r="AW36" i="262"/>
  <c r="AV36" i="262"/>
  <c r="AU36" i="262"/>
  <c r="AT36" i="262"/>
  <c r="D25" i="262"/>
  <c r="E25" i="262"/>
  <c r="BA35" i="262"/>
  <c r="AX35" i="262"/>
  <c r="AW35" i="262"/>
  <c r="AV35" i="262"/>
  <c r="AU35" i="262"/>
  <c r="AT35" i="262"/>
  <c r="D24" i="262"/>
  <c r="E24" i="262"/>
  <c r="BA34" i="262"/>
  <c r="AX34" i="262"/>
  <c r="AW34" i="262"/>
  <c r="AV34" i="262"/>
  <c r="AU34" i="262"/>
  <c r="AT34" i="262"/>
  <c r="D23" i="262"/>
  <c r="E23" i="262"/>
  <c r="BA33" i="262"/>
  <c r="AX33" i="262"/>
  <c r="AW33" i="262"/>
  <c r="AV33" i="262"/>
  <c r="AU33" i="262"/>
  <c r="AT33" i="262"/>
  <c r="D22" i="262"/>
  <c r="E22" i="262"/>
  <c r="BA32" i="262"/>
  <c r="AX32" i="262"/>
  <c r="AW32" i="262"/>
  <c r="AV32" i="262"/>
  <c r="AU32" i="262"/>
  <c r="AT32" i="262"/>
  <c r="D21" i="262"/>
  <c r="E21" i="262"/>
  <c r="BA31" i="262"/>
  <c r="AX31" i="262"/>
  <c r="AW31" i="262"/>
  <c r="AV31" i="262"/>
  <c r="AU31" i="262"/>
  <c r="AT31" i="262"/>
  <c r="D20" i="262"/>
  <c r="E20" i="262"/>
  <c r="BA30" i="262"/>
  <c r="AX30" i="262"/>
  <c r="AW30" i="262"/>
  <c r="AV30" i="262"/>
  <c r="AU30" i="262"/>
  <c r="AT30" i="262"/>
  <c r="D19" i="262"/>
  <c r="E19" i="262"/>
  <c r="BA29" i="262"/>
  <c r="AX29" i="262"/>
  <c r="AW29" i="262"/>
  <c r="AV29" i="262"/>
  <c r="AU29" i="262"/>
  <c r="AT29" i="262"/>
  <c r="D18" i="262"/>
  <c r="E18" i="262"/>
  <c r="BA28" i="262"/>
  <c r="AX28" i="262"/>
  <c r="AW28" i="262"/>
  <c r="AV28" i="262"/>
  <c r="AU28" i="262"/>
  <c r="AT28" i="262"/>
  <c r="D17" i="262"/>
  <c r="E17" i="262"/>
  <c r="BA27" i="262"/>
  <c r="AX27" i="262"/>
  <c r="AW27" i="262"/>
  <c r="AV27" i="262"/>
  <c r="AU27" i="262"/>
  <c r="AT27" i="262"/>
  <c r="D16" i="262"/>
  <c r="E16" i="262"/>
  <c r="BA26" i="262"/>
  <c r="AX26" i="262"/>
  <c r="AW26" i="262"/>
  <c r="AV26" i="262"/>
  <c r="AU26" i="262"/>
  <c r="AT26" i="262"/>
  <c r="D15" i="262"/>
  <c r="E15" i="262"/>
  <c r="BA25" i="262"/>
  <c r="G15" i="262"/>
  <c r="I15" i="262"/>
  <c r="H15" i="262"/>
  <c r="J15" i="262"/>
  <c r="M15" i="262"/>
  <c r="L15" i="262"/>
  <c r="N15" i="262"/>
  <c r="O15" i="262"/>
  <c r="AX25" i="262"/>
  <c r="AW25" i="262"/>
  <c r="AV25" i="262"/>
  <c r="AU25" i="262"/>
  <c r="AT25" i="262"/>
  <c r="D14" i="262"/>
  <c r="E14" i="262"/>
  <c r="BA24" i="262"/>
  <c r="AX24" i="262"/>
  <c r="AW24" i="262"/>
  <c r="AV24" i="262"/>
  <c r="AU24" i="262"/>
  <c r="AT24" i="262"/>
  <c r="D13" i="262"/>
  <c r="E13" i="262"/>
  <c r="BA23" i="262"/>
  <c r="AX23" i="262"/>
  <c r="AW23" i="262"/>
  <c r="AV23" i="262"/>
  <c r="AU23" i="262"/>
  <c r="AT23" i="262"/>
  <c r="D12" i="262"/>
  <c r="E12" i="262"/>
  <c r="BA22" i="262"/>
  <c r="AX22" i="262"/>
  <c r="AW22" i="262"/>
  <c r="AV22" i="262"/>
  <c r="AU22" i="262"/>
  <c r="AT22" i="262"/>
  <c r="D11" i="262"/>
  <c r="E11" i="262"/>
  <c r="BA21" i="262"/>
  <c r="AX21" i="262"/>
  <c r="AW21" i="262"/>
  <c r="AV21" i="262"/>
  <c r="AU21" i="262"/>
  <c r="AT21" i="262"/>
  <c r="D10" i="262"/>
  <c r="E10" i="262"/>
  <c r="BA20" i="262"/>
  <c r="AX20" i="262"/>
  <c r="AW20" i="262"/>
  <c r="AV20" i="262"/>
  <c r="AU20" i="262"/>
  <c r="AT20" i="262"/>
  <c r="D9" i="262"/>
  <c r="E9" i="262"/>
  <c r="BA19" i="262"/>
  <c r="AX19" i="262"/>
  <c r="AW19" i="262"/>
  <c r="AV19" i="262"/>
  <c r="AU19" i="262"/>
  <c r="AT19" i="262"/>
  <c r="D8" i="262"/>
  <c r="E8" i="262"/>
  <c r="BA18" i="262"/>
  <c r="AX18" i="262"/>
  <c r="AW18" i="262"/>
  <c r="AV18" i="262"/>
  <c r="AU18" i="262"/>
  <c r="AT18" i="262"/>
  <c r="D7" i="262"/>
  <c r="E7" i="262"/>
  <c r="BA17" i="262"/>
  <c r="AX17" i="262"/>
  <c r="AW17" i="262"/>
  <c r="AV17" i="262"/>
  <c r="AU17" i="262"/>
  <c r="AT17" i="262"/>
  <c r="D6" i="262"/>
  <c r="E6" i="262"/>
  <c r="BA16" i="262"/>
  <c r="AX16" i="262"/>
  <c r="AW16" i="262"/>
  <c r="AV16" i="262"/>
  <c r="AU16" i="262"/>
  <c r="AT16" i="262"/>
  <c r="D5" i="262"/>
  <c r="E5" i="262"/>
  <c r="BA15" i="262"/>
  <c r="AX15" i="262"/>
  <c r="AW15" i="262"/>
  <c r="AV15" i="262"/>
  <c r="AU15" i="262"/>
  <c r="AT15" i="262"/>
  <c r="B5" i="65"/>
  <c r="B6" i="65"/>
  <c r="B7" i="65"/>
  <c r="B8" i="65"/>
  <c r="B9" i="65"/>
  <c r="B10" i="65"/>
  <c r="B11" i="65"/>
  <c r="B12" i="65"/>
  <c r="B13" i="65"/>
  <c r="B14" i="65"/>
  <c r="B15" i="65"/>
  <c r="B16" i="65"/>
  <c r="B17" i="65"/>
  <c r="B18" i="65"/>
  <c r="B19" i="65"/>
  <c r="B20" i="65"/>
  <c r="B21" i="65"/>
  <c r="B22" i="65"/>
  <c r="B23" i="65"/>
  <c r="B24" i="65"/>
  <c r="B25" i="65"/>
  <c r="B26" i="65"/>
  <c r="B27" i="65"/>
  <c r="B28" i="65"/>
  <c r="B29" i="65"/>
  <c r="B30" i="65"/>
  <c r="B31" i="65"/>
  <c r="B32" i="65"/>
  <c r="B33" i="65"/>
  <c r="B34" i="65"/>
  <c r="D34" i="65"/>
  <c r="E34" i="65"/>
  <c r="BA44" i="65"/>
  <c r="AX44" i="65"/>
  <c r="AW44" i="65"/>
  <c r="AV44" i="65"/>
  <c r="AU44" i="65"/>
  <c r="AT44" i="65"/>
  <c r="D33" i="65"/>
  <c r="E33" i="65"/>
  <c r="BA43" i="65"/>
  <c r="AX43" i="65"/>
  <c r="AW43" i="65"/>
  <c r="AV43" i="65"/>
  <c r="AU43" i="65"/>
  <c r="AT43" i="65"/>
  <c r="BA42" i="65"/>
  <c r="AX42" i="65"/>
  <c r="AW42" i="65"/>
  <c r="AV42" i="65"/>
  <c r="AU42" i="65"/>
  <c r="AT42" i="65"/>
  <c r="D31" i="65"/>
  <c r="E31" i="65"/>
  <c r="BA41" i="65"/>
  <c r="AX41" i="65"/>
  <c r="AW41" i="65"/>
  <c r="AV41" i="65"/>
  <c r="AU41" i="65"/>
  <c r="AT41" i="65"/>
  <c r="D30" i="65"/>
  <c r="E30" i="65"/>
  <c r="BA40" i="65"/>
  <c r="AX40" i="65"/>
  <c r="AW40" i="65"/>
  <c r="AV40" i="65"/>
  <c r="AU40" i="65"/>
  <c r="AT40" i="65"/>
  <c r="D29" i="65"/>
  <c r="E29" i="65"/>
  <c r="BA39" i="65"/>
  <c r="AX39" i="65"/>
  <c r="AW39" i="65"/>
  <c r="AV39" i="65"/>
  <c r="AU39" i="65"/>
  <c r="AT39" i="65"/>
  <c r="D28" i="65"/>
  <c r="E28" i="65"/>
  <c r="BA38" i="65"/>
  <c r="AX38" i="65"/>
  <c r="AW38" i="65"/>
  <c r="AV38" i="65"/>
  <c r="AU38" i="65"/>
  <c r="AT38" i="65"/>
  <c r="D27" i="65"/>
  <c r="E27" i="65"/>
  <c r="BA37" i="65"/>
  <c r="AX37" i="65"/>
  <c r="AW37" i="65"/>
  <c r="AV37" i="65"/>
  <c r="AU37" i="65"/>
  <c r="AT37" i="65"/>
  <c r="D26" i="65"/>
  <c r="E26" i="65"/>
  <c r="BA36" i="65"/>
  <c r="AX36" i="65"/>
  <c r="AW36" i="65"/>
  <c r="AV36" i="65"/>
  <c r="AU36" i="65"/>
  <c r="AT36" i="65"/>
  <c r="D25" i="65"/>
  <c r="E25" i="65"/>
  <c r="BA35" i="65"/>
  <c r="AX35" i="65"/>
  <c r="AW35" i="65"/>
  <c r="AV35" i="65"/>
  <c r="AU35" i="65"/>
  <c r="AT35" i="65"/>
  <c r="D24" i="65"/>
  <c r="E24" i="65"/>
  <c r="BA34" i="65"/>
  <c r="G24" i="65"/>
  <c r="I24" i="65"/>
  <c r="H24" i="65"/>
  <c r="J24" i="65"/>
  <c r="M24" i="65"/>
  <c r="L24" i="65"/>
  <c r="N24" i="65"/>
  <c r="O24" i="65"/>
  <c r="AX34" i="65"/>
  <c r="AW34" i="65"/>
  <c r="AV34" i="65"/>
  <c r="AU34" i="65"/>
  <c r="AT34" i="65"/>
  <c r="D23" i="65"/>
  <c r="E23" i="65"/>
  <c r="BA33" i="65"/>
  <c r="G23" i="65"/>
  <c r="I23" i="65"/>
  <c r="H23" i="65"/>
  <c r="J23" i="65"/>
  <c r="M23" i="65"/>
  <c r="L23" i="65"/>
  <c r="N23" i="65"/>
  <c r="O23" i="65"/>
  <c r="AX33" i="65"/>
  <c r="AW33" i="65"/>
  <c r="AV33" i="65"/>
  <c r="AU33" i="65"/>
  <c r="AT33" i="65"/>
  <c r="D22" i="65"/>
  <c r="E22" i="65"/>
  <c r="BA32" i="65"/>
  <c r="AX32" i="65"/>
  <c r="AW32" i="65"/>
  <c r="AV32" i="65"/>
  <c r="AU32" i="65"/>
  <c r="AT32" i="65"/>
  <c r="D21" i="65"/>
  <c r="E21" i="65"/>
  <c r="BA31" i="65"/>
  <c r="AX31" i="65"/>
  <c r="AW31" i="65"/>
  <c r="AV31" i="65"/>
  <c r="AU31" i="65"/>
  <c r="AT31" i="65"/>
  <c r="D20" i="65"/>
  <c r="E20" i="65"/>
  <c r="BA30" i="65"/>
  <c r="AX30" i="65"/>
  <c r="AW30" i="65"/>
  <c r="AV30" i="65"/>
  <c r="AU30" i="65"/>
  <c r="AT30" i="65"/>
  <c r="D19" i="65"/>
  <c r="E19" i="65"/>
  <c r="BA29" i="65"/>
  <c r="AX29" i="65"/>
  <c r="AW29" i="65"/>
  <c r="AV29" i="65"/>
  <c r="AU29" i="65"/>
  <c r="AT29" i="65"/>
  <c r="D18" i="65"/>
  <c r="E18" i="65"/>
  <c r="BA28" i="65"/>
  <c r="AX28" i="65"/>
  <c r="AW28" i="65"/>
  <c r="AV28" i="65"/>
  <c r="AU28" i="65"/>
  <c r="AT28" i="65"/>
  <c r="D17" i="65"/>
  <c r="E17" i="65"/>
  <c r="BA27" i="65"/>
  <c r="AX27" i="65"/>
  <c r="AW27" i="65"/>
  <c r="AV27" i="65"/>
  <c r="AU27" i="65"/>
  <c r="AT27" i="65"/>
  <c r="D16" i="65"/>
  <c r="E16" i="65"/>
  <c r="BA26" i="65"/>
  <c r="AX26" i="65"/>
  <c r="AW26" i="65"/>
  <c r="AV26" i="65"/>
  <c r="AU26" i="65"/>
  <c r="AT26" i="65"/>
  <c r="D15" i="65"/>
  <c r="E15" i="65"/>
  <c r="BA25" i="65"/>
  <c r="G15" i="65"/>
  <c r="I15" i="65"/>
  <c r="H15" i="65"/>
  <c r="J15" i="65"/>
  <c r="M15" i="65"/>
  <c r="L15" i="65"/>
  <c r="N15" i="65"/>
  <c r="O15" i="65"/>
  <c r="AX25" i="65"/>
  <c r="AW25" i="65"/>
  <c r="AV25" i="65"/>
  <c r="AU25" i="65"/>
  <c r="AT25" i="65"/>
  <c r="D14" i="65"/>
  <c r="E14" i="65"/>
  <c r="BA24" i="65"/>
  <c r="AX24" i="65"/>
  <c r="AW24" i="65"/>
  <c r="AV24" i="65"/>
  <c r="AU24" i="65"/>
  <c r="AT24" i="65"/>
  <c r="D13" i="65"/>
  <c r="E13" i="65"/>
  <c r="BA23" i="65"/>
  <c r="AX23" i="65"/>
  <c r="AW23" i="65"/>
  <c r="AV23" i="65"/>
  <c r="AU23" i="65"/>
  <c r="AT23" i="65"/>
  <c r="D12" i="65"/>
  <c r="E12" i="65"/>
  <c r="BA22" i="65"/>
  <c r="G12" i="65"/>
  <c r="I12" i="65"/>
  <c r="H12" i="65"/>
  <c r="J12" i="65"/>
  <c r="M12" i="65"/>
  <c r="L12" i="65"/>
  <c r="N12" i="65"/>
  <c r="O12" i="65"/>
  <c r="AX22" i="65"/>
  <c r="AW22" i="65"/>
  <c r="AV22" i="65"/>
  <c r="AU22" i="65"/>
  <c r="AT22" i="65"/>
  <c r="D11" i="65"/>
  <c r="E11" i="65"/>
  <c r="BA21" i="65"/>
  <c r="AX21" i="65"/>
  <c r="AW21" i="65"/>
  <c r="AV21" i="65"/>
  <c r="AU21" i="65"/>
  <c r="AT21" i="65"/>
  <c r="D10" i="65"/>
  <c r="E10" i="65"/>
  <c r="BA20" i="65"/>
  <c r="AX20" i="65"/>
  <c r="AW20" i="65"/>
  <c r="AV20" i="65"/>
  <c r="AU20" i="65"/>
  <c r="AT20" i="65"/>
  <c r="D9" i="65"/>
  <c r="E9" i="65"/>
  <c r="BA19" i="65"/>
  <c r="AX19" i="65"/>
  <c r="AW19" i="65"/>
  <c r="AV19" i="65"/>
  <c r="AU19" i="65"/>
  <c r="AT19" i="65"/>
  <c r="D8" i="65"/>
  <c r="E8" i="65"/>
  <c r="BA18" i="65"/>
  <c r="AX18" i="65"/>
  <c r="AW18" i="65"/>
  <c r="AV18" i="65"/>
  <c r="AU18" i="65"/>
  <c r="AT18" i="65"/>
  <c r="D7" i="65"/>
  <c r="E7" i="65"/>
  <c r="BA17" i="65"/>
  <c r="AX17" i="65"/>
  <c r="AW17" i="65"/>
  <c r="AV17" i="65"/>
  <c r="AU17" i="65"/>
  <c r="AT17" i="65"/>
  <c r="D6" i="65"/>
  <c r="E6" i="65"/>
  <c r="BA16" i="65"/>
  <c r="AX16" i="65"/>
  <c r="AW16" i="65"/>
  <c r="AV16" i="65"/>
  <c r="AU16" i="65"/>
  <c r="AT16" i="65"/>
  <c r="D5" i="65"/>
  <c r="E5" i="65"/>
  <c r="BA15" i="65"/>
  <c r="AX15" i="65"/>
  <c r="AW15" i="65"/>
  <c r="AV15" i="65"/>
  <c r="AU15" i="65"/>
  <c r="AT15" i="65"/>
  <c r="G34" i="65"/>
  <c r="F34" i="65"/>
  <c r="G33" i="65"/>
  <c r="F33" i="65"/>
  <c r="G32" i="65"/>
  <c r="G34" i="262"/>
  <c r="F34" i="262"/>
  <c r="G33" i="262"/>
  <c r="F33" i="262"/>
  <c r="G32" i="262"/>
  <c r="F32" i="262"/>
  <c r="B35" i="262"/>
  <c r="D35" i="262"/>
  <c r="Q35" i="262"/>
  <c r="AB45" i="262"/>
  <c r="I35" i="262"/>
  <c r="H35" i="262"/>
  <c r="J35" i="262"/>
  <c r="P35" i="262"/>
  <c r="AA45" i="262"/>
  <c r="M35" i="262"/>
  <c r="L35" i="262"/>
  <c r="N35" i="262"/>
  <c r="O35" i="262"/>
  <c r="Z45" i="262"/>
  <c r="Y45" i="262"/>
  <c r="X45" i="262"/>
  <c r="W45" i="262"/>
  <c r="V45" i="262"/>
  <c r="Q34" i="262"/>
  <c r="AB44" i="262"/>
  <c r="I34" i="262"/>
  <c r="H34" i="262"/>
  <c r="J34" i="262"/>
  <c r="P34" i="262"/>
  <c r="AA44" i="262"/>
  <c r="M34" i="262"/>
  <c r="L34" i="262"/>
  <c r="N34" i="262"/>
  <c r="O34" i="262"/>
  <c r="Z44" i="262"/>
  <c r="Y44" i="262"/>
  <c r="X44" i="262"/>
  <c r="W44" i="262"/>
  <c r="V44" i="262"/>
  <c r="Q33" i="262"/>
  <c r="AB43" i="262"/>
  <c r="I33" i="262"/>
  <c r="H33" i="262"/>
  <c r="J33" i="262"/>
  <c r="P33" i="262"/>
  <c r="AA43" i="262"/>
  <c r="M33" i="262"/>
  <c r="L33" i="262"/>
  <c r="N33" i="262"/>
  <c r="O33" i="262"/>
  <c r="Z43" i="262"/>
  <c r="Y43" i="262"/>
  <c r="X43" i="262"/>
  <c r="W43" i="262"/>
  <c r="V43" i="262"/>
  <c r="Q32" i="262"/>
  <c r="AB42" i="262"/>
  <c r="I32" i="262"/>
  <c r="H32" i="262"/>
  <c r="J32" i="262"/>
  <c r="P32" i="262"/>
  <c r="AA42" i="262"/>
  <c r="M32" i="262"/>
  <c r="L32" i="262"/>
  <c r="N32" i="262"/>
  <c r="O32" i="262"/>
  <c r="Z42" i="262"/>
  <c r="Y42" i="262"/>
  <c r="X42" i="262"/>
  <c r="W42" i="262"/>
  <c r="V42" i="262"/>
  <c r="F31" i="262"/>
  <c r="Q31" i="262"/>
  <c r="AB41" i="262"/>
  <c r="G31" i="262"/>
  <c r="I31" i="262"/>
  <c r="H31" i="262"/>
  <c r="J31" i="262"/>
  <c r="P31" i="262"/>
  <c r="AA41" i="262"/>
  <c r="M31" i="262"/>
  <c r="L31" i="262"/>
  <c r="N31" i="262"/>
  <c r="O31" i="262"/>
  <c r="Z41" i="262"/>
  <c r="Y41" i="262"/>
  <c r="X41" i="262"/>
  <c r="W41" i="262"/>
  <c r="V41" i="262"/>
  <c r="F30" i="262"/>
  <c r="Q30" i="262"/>
  <c r="AB40" i="262"/>
  <c r="G30" i="262"/>
  <c r="I30" i="262"/>
  <c r="H30" i="262"/>
  <c r="J30" i="262"/>
  <c r="P30" i="262"/>
  <c r="AA40" i="262"/>
  <c r="M30" i="262"/>
  <c r="L30" i="262"/>
  <c r="N30" i="262"/>
  <c r="O30" i="262"/>
  <c r="Z40" i="262"/>
  <c r="Y40" i="262"/>
  <c r="X40" i="262"/>
  <c r="W40" i="262"/>
  <c r="V40" i="262"/>
  <c r="F29" i="262"/>
  <c r="Q29" i="262"/>
  <c r="AB39" i="262"/>
  <c r="G29" i="262"/>
  <c r="I29" i="262"/>
  <c r="H29" i="262"/>
  <c r="J29" i="262"/>
  <c r="P29" i="262"/>
  <c r="AA39" i="262"/>
  <c r="M29" i="262"/>
  <c r="L29" i="262"/>
  <c r="N29" i="262"/>
  <c r="O29" i="262"/>
  <c r="Z39" i="262"/>
  <c r="Y39" i="262"/>
  <c r="X39" i="262"/>
  <c r="W39" i="262"/>
  <c r="V39" i="262"/>
  <c r="F28" i="262"/>
  <c r="Q28" i="262"/>
  <c r="AB38" i="262"/>
  <c r="G28" i="262"/>
  <c r="I28" i="262"/>
  <c r="H28" i="262"/>
  <c r="J28" i="262"/>
  <c r="P28" i="262"/>
  <c r="AA38" i="262"/>
  <c r="M28" i="262"/>
  <c r="L28" i="262"/>
  <c r="N28" i="262"/>
  <c r="O28" i="262"/>
  <c r="Z38" i="262"/>
  <c r="Y38" i="262"/>
  <c r="X38" i="262"/>
  <c r="W38" i="262"/>
  <c r="V38" i="262"/>
  <c r="F27" i="262"/>
  <c r="Q27" i="262"/>
  <c r="AB37" i="262"/>
  <c r="G27" i="262"/>
  <c r="I27" i="262"/>
  <c r="H27" i="262"/>
  <c r="J27" i="262"/>
  <c r="P27" i="262"/>
  <c r="AA37" i="262"/>
  <c r="M27" i="262"/>
  <c r="L27" i="262"/>
  <c r="N27" i="262"/>
  <c r="O27" i="262"/>
  <c r="Z37" i="262"/>
  <c r="Y37" i="262"/>
  <c r="X37" i="262"/>
  <c r="W37" i="262"/>
  <c r="V37" i="262"/>
  <c r="F26" i="262"/>
  <c r="Q26" i="262"/>
  <c r="AB36" i="262"/>
  <c r="G26" i="262"/>
  <c r="I26" i="262"/>
  <c r="H26" i="262"/>
  <c r="J26" i="262"/>
  <c r="P26" i="262"/>
  <c r="AA36" i="262"/>
  <c r="M26" i="262"/>
  <c r="L26" i="262"/>
  <c r="N26" i="262"/>
  <c r="O26" i="262"/>
  <c r="Z36" i="262"/>
  <c r="Y36" i="262"/>
  <c r="X36" i="262"/>
  <c r="W36" i="262"/>
  <c r="V36" i="262"/>
  <c r="F25" i="262"/>
  <c r="Q25" i="262"/>
  <c r="AB35" i="262"/>
  <c r="G25" i="262"/>
  <c r="I25" i="262"/>
  <c r="H25" i="262"/>
  <c r="J25" i="262"/>
  <c r="P25" i="262"/>
  <c r="AA35" i="262"/>
  <c r="M25" i="262"/>
  <c r="L25" i="262"/>
  <c r="N25" i="262"/>
  <c r="O25" i="262"/>
  <c r="Z35" i="262"/>
  <c r="Y35" i="262"/>
  <c r="X35" i="262"/>
  <c r="W35" i="262"/>
  <c r="V35" i="262"/>
  <c r="F24" i="262"/>
  <c r="Q24" i="262"/>
  <c r="AB34" i="262"/>
  <c r="G24" i="262"/>
  <c r="I24" i="262"/>
  <c r="H24" i="262"/>
  <c r="J24" i="262"/>
  <c r="P24" i="262"/>
  <c r="AA34" i="262"/>
  <c r="M24" i="262"/>
  <c r="L24" i="262"/>
  <c r="N24" i="262"/>
  <c r="O24" i="262"/>
  <c r="Z34" i="262"/>
  <c r="Y34" i="262"/>
  <c r="X34" i="262"/>
  <c r="W34" i="262"/>
  <c r="V34" i="262"/>
  <c r="F23" i="262"/>
  <c r="Q23" i="262"/>
  <c r="AB33" i="262"/>
  <c r="G23" i="262"/>
  <c r="I23" i="262"/>
  <c r="H23" i="262"/>
  <c r="J23" i="262"/>
  <c r="P23" i="262"/>
  <c r="AA33" i="262"/>
  <c r="M23" i="262"/>
  <c r="L23" i="262"/>
  <c r="N23" i="262"/>
  <c r="O23" i="262"/>
  <c r="Z33" i="262"/>
  <c r="Y33" i="262"/>
  <c r="X33" i="262"/>
  <c r="W33" i="262"/>
  <c r="V33" i="262"/>
  <c r="F22" i="262"/>
  <c r="Q22" i="262"/>
  <c r="AB32" i="262"/>
  <c r="G22" i="262"/>
  <c r="I22" i="262"/>
  <c r="H22" i="262"/>
  <c r="J22" i="262"/>
  <c r="P22" i="262"/>
  <c r="AA32" i="262"/>
  <c r="M22" i="262"/>
  <c r="L22" i="262"/>
  <c r="N22" i="262"/>
  <c r="O22" i="262"/>
  <c r="Z32" i="262"/>
  <c r="Y32" i="262"/>
  <c r="X32" i="262"/>
  <c r="W32" i="262"/>
  <c r="V32" i="262"/>
  <c r="F21" i="262"/>
  <c r="Q21" i="262"/>
  <c r="AB31" i="262"/>
  <c r="G21" i="262"/>
  <c r="I21" i="262"/>
  <c r="H21" i="262"/>
  <c r="J21" i="262"/>
  <c r="P21" i="262"/>
  <c r="AA31" i="262"/>
  <c r="M21" i="262"/>
  <c r="L21" i="262"/>
  <c r="N21" i="262"/>
  <c r="O21" i="262"/>
  <c r="Z31" i="262"/>
  <c r="Y31" i="262"/>
  <c r="X31" i="262"/>
  <c r="W31" i="262"/>
  <c r="V31" i="262"/>
  <c r="F20" i="262"/>
  <c r="Q20" i="262"/>
  <c r="AB30" i="262"/>
  <c r="G20" i="262"/>
  <c r="I20" i="262"/>
  <c r="H20" i="262"/>
  <c r="J20" i="262"/>
  <c r="P20" i="262"/>
  <c r="AA30" i="262"/>
  <c r="M20" i="262"/>
  <c r="L20" i="262"/>
  <c r="N20" i="262"/>
  <c r="O20" i="262"/>
  <c r="Z30" i="262"/>
  <c r="Y30" i="262"/>
  <c r="X30" i="262"/>
  <c r="W30" i="262"/>
  <c r="V30" i="262"/>
  <c r="F19" i="262"/>
  <c r="Q19" i="262"/>
  <c r="AB29" i="262"/>
  <c r="G19" i="262"/>
  <c r="I19" i="262"/>
  <c r="H19" i="262"/>
  <c r="J19" i="262"/>
  <c r="P19" i="262"/>
  <c r="AA29" i="262"/>
  <c r="M19" i="262"/>
  <c r="L19" i="262"/>
  <c r="N19" i="262"/>
  <c r="O19" i="262"/>
  <c r="Z29" i="262"/>
  <c r="Y29" i="262"/>
  <c r="X29" i="262"/>
  <c r="W29" i="262"/>
  <c r="V29" i="262"/>
  <c r="F18" i="262"/>
  <c r="Q18" i="262"/>
  <c r="AB28" i="262"/>
  <c r="G18" i="262"/>
  <c r="I18" i="262"/>
  <c r="H18" i="262"/>
  <c r="J18" i="262"/>
  <c r="P18" i="262"/>
  <c r="AA28" i="262"/>
  <c r="M18" i="262"/>
  <c r="L18" i="262"/>
  <c r="N18" i="262"/>
  <c r="O18" i="262"/>
  <c r="Z28" i="262"/>
  <c r="Y28" i="262"/>
  <c r="X28" i="262"/>
  <c r="W28" i="262"/>
  <c r="V28" i="262"/>
  <c r="F17" i="262"/>
  <c r="Q17" i="262"/>
  <c r="AB27" i="262"/>
  <c r="G17" i="262"/>
  <c r="I17" i="262"/>
  <c r="H17" i="262"/>
  <c r="J17" i="262"/>
  <c r="P17" i="262"/>
  <c r="AA27" i="262"/>
  <c r="M17" i="262"/>
  <c r="L17" i="262"/>
  <c r="N17" i="262"/>
  <c r="O17" i="262"/>
  <c r="Z27" i="262"/>
  <c r="Y27" i="262"/>
  <c r="X27" i="262"/>
  <c r="W27" i="262"/>
  <c r="V27" i="262"/>
  <c r="F16" i="262"/>
  <c r="Q16" i="262"/>
  <c r="AB26" i="262"/>
  <c r="G16" i="262"/>
  <c r="I16" i="262"/>
  <c r="H16" i="262"/>
  <c r="J16" i="262"/>
  <c r="P16" i="262"/>
  <c r="AA26" i="262"/>
  <c r="M16" i="262"/>
  <c r="L16" i="262"/>
  <c r="N16" i="262"/>
  <c r="O16" i="262"/>
  <c r="Z26" i="262"/>
  <c r="Y26" i="262"/>
  <c r="X26" i="262"/>
  <c r="W26" i="262"/>
  <c r="V26" i="262"/>
  <c r="F15" i="262"/>
  <c r="Q15" i="262"/>
  <c r="AB25" i="262"/>
  <c r="P15" i="262"/>
  <c r="AA25" i="262"/>
  <c r="Z25" i="262"/>
  <c r="Y25" i="262"/>
  <c r="X25" i="262"/>
  <c r="W25" i="262"/>
  <c r="V25" i="262"/>
  <c r="F14" i="262"/>
  <c r="Q14" i="262"/>
  <c r="AB24" i="262"/>
  <c r="G14" i="262"/>
  <c r="I14" i="262"/>
  <c r="H14" i="262"/>
  <c r="J14" i="262"/>
  <c r="P14" i="262"/>
  <c r="AA24" i="262"/>
  <c r="M14" i="262"/>
  <c r="L14" i="262"/>
  <c r="N14" i="262"/>
  <c r="O14" i="262"/>
  <c r="Z24" i="262"/>
  <c r="Y24" i="262"/>
  <c r="X24" i="262"/>
  <c r="W24" i="262"/>
  <c r="V24" i="262"/>
  <c r="F13" i="262"/>
  <c r="Q13" i="262"/>
  <c r="AB23" i="262"/>
  <c r="G13" i="262"/>
  <c r="I13" i="262"/>
  <c r="H13" i="262"/>
  <c r="J13" i="262"/>
  <c r="P13" i="262"/>
  <c r="AA23" i="262"/>
  <c r="M13" i="262"/>
  <c r="L13" i="262"/>
  <c r="N13" i="262"/>
  <c r="O13" i="262"/>
  <c r="Z23" i="262"/>
  <c r="Y23" i="262"/>
  <c r="X23" i="262"/>
  <c r="W23" i="262"/>
  <c r="V23" i="262"/>
  <c r="F12" i="262"/>
  <c r="Q12" i="262"/>
  <c r="AB22" i="262"/>
  <c r="G12" i="262"/>
  <c r="I12" i="262"/>
  <c r="H12" i="262"/>
  <c r="J12" i="262"/>
  <c r="P12" i="262"/>
  <c r="AA22" i="262"/>
  <c r="M12" i="262"/>
  <c r="L12" i="262"/>
  <c r="N12" i="262"/>
  <c r="O12" i="262"/>
  <c r="Z22" i="262"/>
  <c r="Y22" i="262"/>
  <c r="X22" i="262"/>
  <c r="W22" i="262"/>
  <c r="V22" i="262"/>
  <c r="F11" i="262"/>
  <c r="Q11" i="262"/>
  <c r="AB21" i="262"/>
  <c r="G11" i="262"/>
  <c r="I11" i="262"/>
  <c r="H11" i="262"/>
  <c r="J11" i="262"/>
  <c r="P11" i="262"/>
  <c r="AA21" i="262"/>
  <c r="M11" i="262"/>
  <c r="L11" i="262"/>
  <c r="N11" i="262"/>
  <c r="O11" i="262"/>
  <c r="Z21" i="262"/>
  <c r="Y21" i="262"/>
  <c r="X21" i="262"/>
  <c r="W21" i="262"/>
  <c r="V21" i="262"/>
  <c r="F10" i="262"/>
  <c r="Q10" i="262"/>
  <c r="AB20" i="262"/>
  <c r="G10" i="262"/>
  <c r="I10" i="262"/>
  <c r="H10" i="262"/>
  <c r="J10" i="262"/>
  <c r="P10" i="262"/>
  <c r="AA20" i="262"/>
  <c r="M10" i="262"/>
  <c r="L10" i="262"/>
  <c r="N10" i="262"/>
  <c r="O10" i="262"/>
  <c r="Z20" i="262"/>
  <c r="Y20" i="262"/>
  <c r="X20" i="262"/>
  <c r="W20" i="262"/>
  <c r="V20" i="262"/>
  <c r="F9" i="262"/>
  <c r="Q9" i="262"/>
  <c r="AB19" i="262"/>
  <c r="G9" i="262"/>
  <c r="I9" i="262"/>
  <c r="H9" i="262"/>
  <c r="J9" i="262"/>
  <c r="P9" i="262"/>
  <c r="AA19" i="262"/>
  <c r="M9" i="262"/>
  <c r="L9" i="262"/>
  <c r="N9" i="262"/>
  <c r="O9" i="262"/>
  <c r="Z19" i="262"/>
  <c r="Y19" i="262"/>
  <c r="X19" i="262"/>
  <c r="W19" i="262"/>
  <c r="V19" i="262"/>
  <c r="F8" i="262"/>
  <c r="Q8" i="262"/>
  <c r="AB18" i="262"/>
  <c r="G8" i="262"/>
  <c r="I8" i="262"/>
  <c r="H8" i="262"/>
  <c r="J8" i="262"/>
  <c r="P8" i="262"/>
  <c r="AA18" i="262"/>
  <c r="M8" i="262"/>
  <c r="L8" i="262"/>
  <c r="N8" i="262"/>
  <c r="O8" i="262"/>
  <c r="Z18" i="262"/>
  <c r="Y18" i="262"/>
  <c r="X18" i="262"/>
  <c r="W18" i="262"/>
  <c r="V18" i="262"/>
  <c r="F7" i="262"/>
  <c r="Q7" i="262"/>
  <c r="AB17" i="262"/>
  <c r="G7" i="262"/>
  <c r="I7" i="262"/>
  <c r="H7" i="262"/>
  <c r="J7" i="262"/>
  <c r="P7" i="262"/>
  <c r="AA17" i="262"/>
  <c r="M7" i="262"/>
  <c r="L7" i="262"/>
  <c r="N7" i="262"/>
  <c r="O7" i="262"/>
  <c r="Z17" i="262"/>
  <c r="Y17" i="262"/>
  <c r="X17" i="262"/>
  <c r="W17" i="262"/>
  <c r="V17" i="262"/>
  <c r="F6" i="262"/>
  <c r="Q6" i="262"/>
  <c r="AB16" i="262"/>
  <c r="G6" i="262"/>
  <c r="I6" i="262"/>
  <c r="H6" i="262"/>
  <c r="J6" i="262"/>
  <c r="P6" i="262"/>
  <c r="AA16" i="262"/>
  <c r="M6" i="262"/>
  <c r="L6" i="262"/>
  <c r="N6" i="262"/>
  <c r="O6" i="262"/>
  <c r="Z16" i="262"/>
  <c r="Y16" i="262"/>
  <c r="X16" i="262"/>
  <c r="W16" i="262"/>
  <c r="V16" i="262"/>
  <c r="F5" i="262"/>
  <c r="Q5" i="262"/>
  <c r="AB15" i="262"/>
  <c r="G5" i="262"/>
  <c r="I5" i="262"/>
  <c r="H5" i="262"/>
  <c r="J5" i="262"/>
  <c r="P5" i="262"/>
  <c r="AA15" i="262"/>
  <c r="M5" i="262"/>
  <c r="L5" i="262"/>
  <c r="N5" i="262"/>
  <c r="O5" i="262"/>
  <c r="Z15" i="262"/>
  <c r="Y15" i="262"/>
  <c r="X15" i="262"/>
  <c r="W15" i="262"/>
  <c r="V15" i="262"/>
  <c r="B35" i="65"/>
  <c r="D35" i="65"/>
  <c r="F5" i="65"/>
  <c r="I35" i="65"/>
  <c r="H35" i="65"/>
  <c r="J35" i="65"/>
  <c r="P35" i="65"/>
  <c r="I34" i="65"/>
  <c r="H34" i="65"/>
  <c r="J34" i="65"/>
  <c r="P34" i="65"/>
  <c r="I33" i="65"/>
  <c r="H33" i="65"/>
  <c r="J33" i="65"/>
  <c r="P33" i="65"/>
  <c r="I32" i="65"/>
  <c r="H32" i="65"/>
  <c r="J32" i="65"/>
  <c r="P32" i="65"/>
  <c r="G31" i="65"/>
  <c r="I31" i="65"/>
  <c r="H31" i="65"/>
  <c r="J31" i="65"/>
  <c r="F31" i="65"/>
  <c r="P31" i="65"/>
  <c r="G30" i="65"/>
  <c r="I30" i="65"/>
  <c r="H30" i="65"/>
  <c r="J30" i="65"/>
  <c r="F30" i="65"/>
  <c r="P30" i="65"/>
  <c r="G29" i="65"/>
  <c r="I29" i="65"/>
  <c r="H29" i="65"/>
  <c r="J29" i="65"/>
  <c r="F29" i="65"/>
  <c r="P29" i="65"/>
  <c r="G28" i="65"/>
  <c r="I28" i="65"/>
  <c r="H28" i="65"/>
  <c r="J28" i="65"/>
  <c r="F28" i="65"/>
  <c r="P28" i="65"/>
  <c r="G27" i="65"/>
  <c r="I27" i="65"/>
  <c r="H27" i="65"/>
  <c r="J27" i="65"/>
  <c r="F27" i="65"/>
  <c r="P27" i="65"/>
  <c r="G26" i="65"/>
  <c r="I26" i="65"/>
  <c r="H26" i="65"/>
  <c r="J26" i="65"/>
  <c r="F26" i="65"/>
  <c r="P26" i="65"/>
  <c r="G25" i="65"/>
  <c r="I25" i="65"/>
  <c r="H25" i="65"/>
  <c r="J25" i="65"/>
  <c r="F25" i="65"/>
  <c r="P25" i="65"/>
  <c r="F24" i="65"/>
  <c r="P24" i="65"/>
  <c r="F23" i="65"/>
  <c r="P23" i="65"/>
  <c r="G22" i="65"/>
  <c r="I22" i="65"/>
  <c r="H22" i="65"/>
  <c r="J22" i="65"/>
  <c r="F22" i="65"/>
  <c r="P22" i="65"/>
  <c r="G21" i="65"/>
  <c r="I21" i="65"/>
  <c r="H21" i="65"/>
  <c r="J21" i="65"/>
  <c r="F21" i="65"/>
  <c r="P21" i="65"/>
  <c r="G20" i="65"/>
  <c r="I20" i="65"/>
  <c r="H20" i="65"/>
  <c r="J20" i="65"/>
  <c r="F20" i="65"/>
  <c r="P20" i="65"/>
  <c r="G19" i="65"/>
  <c r="I19" i="65"/>
  <c r="H19" i="65"/>
  <c r="J19" i="65"/>
  <c r="F19" i="65"/>
  <c r="P19" i="65"/>
  <c r="G18" i="65"/>
  <c r="I18" i="65"/>
  <c r="H18" i="65"/>
  <c r="J18" i="65"/>
  <c r="F18" i="65"/>
  <c r="P18" i="65"/>
  <c r="G17" i="65"/>
  <c r="I17" i="65"/>
  <c r="H17" i="65"/>
  <c r="J17" i="65"/>
  <c r="F17" i="65"/>
  <c r="P17" i="65"/>
  <c r="G16" i="65"/>
  <c r="I16" i="65"/>
  <c r="H16" i="65"/>
  <c r="J16" i="65"/>
  <c r="F16" i="65"/>
  <c r="P16" i="65"/>
  <c r="F15" i="65"/>
  <c r="P15" i="65"/>
  <c r="G14" i="65"/>
  <c r="I14" i="65"/>
  <c r="H14" i="65"/>
  <c r="J14" i="65"/>
  <c r="F14" i="65"/>
  <c r="P14" i="65"/>
  <c r="G13" i="65"/>
  <c r="I13" i="65"/>
  <c r="H13" i="65"/>
  <c r="J13" i="65"/>
  <c r="F13" i="65"/>
  <c r="P13" i="65"/>
  <c r="F12" i="65"/>
  <c r="P12" i="65"/>
  <c r="G11" i="65"/>
  <c r="I11" i="65"/>
  <c r="H11" i="65"/>
  <c r="J11" i="65"/>
  <c r="F11" i="65"/>
  <c r="P11" i="65"/>
  <c r="G10" i="65"/>
  <c r="I10" i="65"/>
  <c r="H10" i="65"/>
  <c r="J10" i="65"/>
  <c r="F10" i="65"/>
  <c r="P10" i="65"/>
  <c r="G9" i="65"/>
  <c r="I9" i="65"/>
  <c r="H9" i="65"/>
  <c r="J9" i="65"/>
  <c r="F9" i="65"/>
  <c r="P9" i="65"/>
  <c r="G8" i="65"/>
  <c r="I8" i="65"/>
  <c r="H8" i="65"/>
  <c r="J8" i="65"/>
  <c r="F8" i="65"/>
  <c r="P8" i="65"/>
  <c r="G7" i="65"/>
  <c r="I7" i="65"/>
  <c r="H7" i="65"/>
  <c r="J7" i="65"/>
  <c r="F7" i="65"/>
  <c r="P7" i="65"/>
  <c r="G6" i="65"/>
  <c r="I6" i="65"/>
  <c r="H6" i="65"/>
  <c r="J6" i="65"/>
  <c r="F6" i="65"/>
  <c r="P6" i="65"/>
  <c r="G5" i="65"/>
  <c r="I5" i="65"/>
  <c r="H5" i="65"/>
  <c r="J5" i="65"/>
  <c r="P5" i="65"/>
  <c r="E2" i="257"/>
  <c r="E3" i="257"/>
  <c r="E4" i="257"/>
  <c r="E5" i="257"/>
  <c r="E6" i="257"/>
  <c r="E7" i="257"/>
  <c r="E8" i="257"/>
  <c r="E9" i="257"/>
  <c r="E10" i="257"/>
  <c r="E11" i="257"/>
  <c r="E12" i="257"/>
  <c r="E13" i="257"/>
  <c r="E14" i="257"/>
  <c r="E15" i="257"/>
  <c r="E16" i="257"/>
  <c r="E17" i="257"/>
  <c r="E18" i="257"/>
  <c r="E19" i="257"/>
  <c r="E20" i="257"/>
  <c r="E21" i="257"/>
  <c r="E22" i="257"/>
  <c r="E23" i="257"/>
  <c r="E24" i="257"/>
  <c r="E25" i="257"/>
  <c r="E26" i="257"/>
  <c r="E27" i="257"/>
  <c r="E28" i="257"/>
  <c r="E29" i="257"/>
  <c r="E30" i="257"/>
  <c r="E31" i="257"/>
  <c r="E32" i="257"/>
  <c r="E33" i="257"/>
  <c r="E34" i="257"/>
  <c r="E35" i="257"/>
  <c r="E36" i="257"/>
  <c r="E37" i="257"/>
  <c r="E38" i="257"/>
  <c r="E39" i="257"/>
  <c r="E40" i="257"/>
  <c r="E41" i="257"/>
  <c r="E42" i="257"/>
  <c r="E43" i="257"/>
  <c r="E44" i="257"/>
  <c r="E45" i="257"/>
  <c r="E46" i="257"/>
  <c r="E47" i="257"/>
  <c r="E48" i="257"/>
  <c r="E49" i="257"/>
  <c r="E50" i="257"/>
  <c r="E51" i="257"/>
  <c r="E52" i="257"/>
  <c r="E53" i="257"/>
  <c r="E54" i="257"/>
  <c r="E55" i="257"/>
  <c r="E56" i="257"/>
  <c r="E57" i="257"/>
  <c r="E58" i="257"/>
  <c r="E59" i="257"/>
  <c r="E60" i="257"/>
  <c r="E61" i="257"/>
  <c r="E62" i="257"/>
  <c r="E63" i="257"/>
  <c r="E64" i="257"/>
  <c r="E65" i="257"/>
  <c r="E66" i="257"/>
  <c r="E67" i="257"/>
  <c r="E68" i="257"/>
  <c r="E69" i="257"/>
  <c r="E70" i="257"/>
  <c r="E71" i="257"/>
  <c r="E72" i="257"/>
  <c r="E73" i="257"/>
  <c r="E74" i="257"/>
  <c r="E75" i="257"/>
  <c r="E76" i="257"/>
  <c r="E77" i="257"/>
  <c r="E78" i="257"/>
  <c r="E79" i="257"/>
  <c r="E80" i="257"/>
  <c r="E81" i="257"/>
  <c r="E82" i="257"/>
  <c r="E83" i="257"/>
  <c r="E84" i="257"/>
  <c r="E85" i="257"/>
  <c r="E86" i="257"/>
  <c r="E87" i="257"/>
  <c r="E88" i="257"/>
  <c r="E89" i="257"/>
  <c r="E90" i="257"/>
  <c r="E91" i="257"/>
  <c r="E92" i="257"/>
  <c r="E93" i="257"/>
  <c r="E94" i="257"/>
  <c r="E95" i="257"/>
  <c r="E96" i="257"/>
  <c r="E97" i="257"/>
  <c r="E98" i="257"/>
  <c r="E99" i="257"/>
  <c r="E100" i="257"/>
  <c r="E1" i="257"/>
  <c r="D2" i="257"/>
  <c r="D3" i="257"/>
  <c r="D4" i="257"/>
  <c r="D5" i="257"/>
  <c r="D6" i="257"/>
  <c r="D7" i="257"/>
  <c r="D8" i="257"/>
  <c r="D9" i="257"/>
  <c r="D10" i="257"/>
  <c r="D11" i="257"/>
  <c r="D12" i="257"/>
  <c r="D13" i="257"/>
  <c r="D14" i="257"/>
  <c r="D15" i="257"/>
  <c r="D16" i="257"/>
  <c r="D17" i="257"/>
  <c r="D18" i="257"/>
  <c r="D19" i="257"/>
  <c r="D20" i="257"/>
  <c r="D21" i="257"/>
  <c r="D22" i="257"/>
  <c r="D23" i="257"/>
  <c r="D24" i="257"/>
  <c r="D25" i="257"/>
  <c r="D26" i="257"/>
  <c r="D27" i="257"/>
  <c r="D28" i="257"/>
  <c r="D29" i="257"/>
  <c r="D30" i="257"/>
  <c r="D31" i="257"/>
  <c r="D32" i="257"/>
  <c r="D33" i="257"/>
  <c r="D34" i="257"/>
  <c r="D35" i="257"/>
  <c r="D36" i="257"/>
  <c r="D37" i="257"/>
  <c r="D38" i="257"/>
  <c r="D39" i="257"/>
  <c r="D40" i="257"/>
  <c r="D41" i="257"/>
  <c r="D42" i="257"/>
  <c r="D43" i="257"/>
  <c r="D44" i="257"/>
  <c r="D45" i="257"/>
  <c r="D46" i="257"/>
  <c r="D47" i="257"/>
  <c r="D48" i="257"/>
  <c r="D49" i="257"/>
  <c r="D50" i="257"/>
  <c r="D51" i="257"/>
  <c r="D52" i="257"/>
  <c r="D53" i="257"/>
  <c r="D54" i="257"/>
  <c r="D55" i="257"/>
  <c r="D56" i="257"/>
  <c r="D57" i="257"/>
  <c r="D58" i="257"/>
  <c r="D59" i="257"/>
  <c r="D60" i="257"/>
  <c r="D61" i="257"/>
  <c r="D62" i="257"/>
  <c r="D63" i="257"/>
  <c r="D64" i="257"/>
  <c r="D65" i="257"/>
  <c r="D66" i="257"/>
  <c r="D67" i="257"/>
  <c r="D68" i="257"/>
  <c r="D69" i="257"/>
  <c r="D70" i="257"/>
  <c r="D71" i="257"/>
  <c r="D72" i="257"/>
  <c r="D73" i="257"/>
  <c r="D74" i="257"/>
  <c r="D75" i="257"/>
  <c r="D76" i="257"/>
  <c r="D77" i="257"/>
  <c r="D78" i="257"/>
  <c r="D79" i="257"/>
  <c r="D80" i="257"/>
  <c r="D81" i="257"/>
  <c r="D82" i="257"/>
  <c r="D83" i="257"/>
  <c r="D84" i="257"/>
  <c r="D85" i="257"/>
  <c r="D86" i="257"/>
  <c r="D87" i="257"/>
  <c r="D88" i="257"/>
  <c r="D89" i="257"/>
  <c r="D90" i="257"/>
  <c r="D91" i="257"/>
  <c r="D92" i="257"/>
  <c r="D93" i="257"/>
  <c r="D94" i="257"/>
  <c r="D95" i="257"/>
  <c r="D96" i="257"/>
  <c r="D97" i="257"/>
  <c r="D98" i="257"/>
  <c r="D99" i="257"/>
  <c r="D100" i="257"/>
  <c r="D1" i="257"/>
  <c r="B2" i="257"/>
  <c r="B3" i="257"/>
  <c r="B4" i="257"/>
  <c r="B5" i="257"/>
  <c r="B6" i="257"/>
  <c r="B7" i="257"/>
  <c r="B8" i="257"/>
  <c r="B9" i="257"/>
  <c r="B10" i="257"/>
  <c r="B11" i="257"/>
  <c r="B12" i="257"/>
  <c r="B13" i="257"/>
  <c r="B14" i="257"/>
  <c r="B15" i="257"/>
  <c r="B16" i="257"/>
  <c r="B17" i="257"/>
  <c r="B18" i="257"/>
  <c r="B19" i="257"/>
  <c r="B20" i="257"/>
  <c r="B21" i="257"/>
  <c r="B22" i="257"/>
  <c r="B23" i="257"/>
  <c r="B24" i="257"/>
  <c r="B25" i="257"/>
  <c r="B26" i="257"/>
  <c r="B27" i="257"/>
  <c r="B28" i="257"/>
  <c r="B29" i="257"/>
  <c r="B30" i="257"/>
  <c r="B31" i="257"/>
  <c r="B32" i="257"/>
  <c r="B33" i="257"/>
  <c r="B34" i="257"/>
  <c r="B35" i="257"/>
  <c r="B36" i="257"/>
  <c r="B37" i="257"/>
  <c r="B38" i="257"/>
  <c r="B39" i="257"/>
  <c r="B40" i="257"/>
  <c r="B41" i="257"/>
  <c r="B42" i="257"/>
  <c r="B43" i="257"/>
  <c r="B44" i="257"/>
  <c r="B45" i="257"/>
  <c r="B46" i="257"/>
  <c r="B47" i="257"/>
  <c r="B48" i="257"/>
  <c r="B49" i="257"/>
  <c r="B50" i="257"/>
  <c r="B51" i="257"/>
  <c r="B52" i="257"/>
  <c r="B53" i="257"/>
  <c r="B54" i="257"/>
  <c r="B55" i="257"/>
  <c r="B56" i="257"/>
  <c r="B57" i="257"/>
  <c r="B58" i="257"/>
  <c r="B59" i="257"/>
  <c r="B60" i="257"/>
  <c r="B61" i="257"/>
  <c r="B62" i="257"/>
  <c r="B63" i="257"/>
  <c r="B64" i="257"/>
  <c r="B65" i="257"/>
  <c r="B66" i="257"/>
  <c r="B67" i="257"/>
  <c r="B68" i="257"/>
  <c r="B69" i="257"/>
  <c r="B70" i="257"/>
  <c r="B71" i="257"/>
  <c r="B72" i="257"/>
  <c r="B73" i="257"/>
  <c r="B74" i="257"/>
  <c r="B75" i="257"/>
  <c r="B76" i="257"/>
  <c r="B77" i="257"/>
  <c r="B78" i="257"/>
  <c r="B79" i="257"/>
  <c r="B80" i="257"/>
  <c r="B81" i="257"/>
  <c r="B82" i="257"/>
  <c r="B83" i="257"/>
  <c r="B84" i="257"/>
  <c r="B85" i="257"/>
  <c r="B86" i="257"/>
  <c r="B87" i="257"/>
  <c r="B88" i="257"/>
  <c r="B89" i="257"/>
  <c r="B90" i="257"/>
  <c r="B91" i="257"/>
  <c r="B92" i="257"/>
  <c r="B93" i="257"/>
  <c r="B94" i="257"/>
  <c r="B95" i="257"/>
  <c r="B96" i="257"/>
  <c r="B97" i="257"/>
  <c r="B98" i="257"/>
  <c r="B99" i="257"/>
  <c r="B100" i="257"/>
  <c r="B1" i="257"/>
  <c r="A2" i="257"/>
  <c r="A3" i="257"/>
  <c r="A4" i="257"/>
  <c r="A5" i="257"/>
  <c r="A6" i="257"/>
  <c r="A7" i="257"/>
  <c r="A8" i="257"/>
  <c r="A9" i="257"/>
  <c r="A10" i="257"/>
  <c r="A11" i="257"/>
  <c r="A12" i="257"/>
  <c r="A13" i="257"/>
  <c r="A14" i="257"/>
  <c r="A15" i="257"/>
  <c r="A16" i="257"/>
  <c r="A17" i="257"/>
  <c r="A18" i="257"/>
  <c r="A19" i="257"/>
  <c r="A20" i="257"/>
  <c r="A21" i="257"/>
  <c r="A22" i="257"/>
  <c r="A23" i="257"/>
  <c r="A24" i="257"/>
  <c r="A25" i="257"/>
  <c r="A26" i="257"/>
  <c r="A27" i="257"/>
  <c r="A28" i="257"/>
  <c r="A29" i="257"/>
  <c r="A30" i="257"/>
  <c r="A31" i="257"/>
  <c r="A32" i="257"/>
  <c r="A33" i="257"/>
  <c r="A34" i="257"/>
  <c r="A35" i="257"/>
  <c r="A36" i="257"/>
  <c r="A37" i="257"/>
  <c r="A38" i="257"/>
  <c r="A39" i="257"/>
  <c r="A40" i="257"/>
  <c r="A41" i="257"/>
  <c r="A42" i="257"/>
  <c r="A43" i="257"/>
  <c r="A44" i="257"/>
  <c r="A45" i="257"/>
  <c r="A46" i="257"/>
  <c r="A47" i="257"/>
  <c r="A48" i="257"/>
  <c r="A49" i="257"/>
  <c r="A50" i="257"/>
  <c r="A51" i="257"/>
  <c r="A52" i="257"/>
  <c r="A53" i="257"/>
  <c r="A54" i="257"/>
  <c r="A55" i="257"/>
  <c r="A56" i="257"/>
  <c r="A57" i="257"/>
  <c r="A58" i="257"/>
  <c r="A59" i="257"/>
  <c r="A60" i="257"/>
  <c r="A61" i="257"/>
  <c r="A62" i="257"/>
  <c r="A63" i="257"/>
  <c r="A64" i="257"/>
  <c r="A65" i="257"/>
  <c r="A66" i="257"/>
  <c r="A67" i="257"/>
  <c r="A68" i="257"/>
  <c r="A69" i="257"/>
  <c r="A70" i="257"/>
  <c r="A71" i="257"/>
  <c r="A72" i="257"/>
  <c r="A73" i="257"/>
  <c r="A74" i="257"/>
  <c r="A75" i="257"/>
  <c r="A76" i="257"/>
  <c r="A77" i="257"/>
  <c r="A78" i="257"/>
  <c r="A79" i="257"/>
  <c r="A80" i="257"/>
  <c r="A81" i="257"/>
  <c r="A82" i="257"/>
  <c r="A83" i="257"/>
  <c r="A84" i="257"/>
  <c r="A85" i="257"/>
  <c r="A86" i="257"/>
  <c r="A87" i="257"/>
  <c r="A88" i="257"/>
  <c r="A89" i="257"/>
  <c r="A90" i="257"/>
  <c r="A91" i="257"/>
  <c r="A92" i="257"/>
  <c r="A93" i="257"/>
  <c r="A94" i="257"/>
  <c r="A95" i="257"/>
  <c r="A96" i="257"/>
  <c r="A97" i="257"/>
  <c r="A98" i="257"/>
  <c r="A99" i="257"/>
  <c r="A100" i="257"/>
  <c r="A1" i="257"/>
  <c r="AZ46" i="262"/>
  <c r="AY46" i="262"/>
  <c r="AN46" i="262"/>
  <c r="AM46" i="262"/>
  <c r="AZ46" i="65"/>
  <c r="AY46" i="65"/>
  <c r="AN46" i="65"/>
  <c r="AM46" i="65"/>
  <c r="J1" i="65"/>
  <c r="AY8" i="65"/>
  <c r="AS8" i="65"/>
  <c r="AY8" i="262"/>
  <c r="AS8" i="262"/>
  <c r="AM8" i="262"/>
  <c r="AG8" i="262"/>
  <c r="AA8" i="262"/>
  <c r="AM8" i="65"/>
  <c r="AG8" i="65"/>
  <c r="AA8" i="65"/>
  <c r="D1" i="65"/>
  <c r="V4" i="65"/>
  <c r="D1" i="262"/>
  <c r="AH4" i="262"/>
  <c r="J1" i="262"/>
  <c r="AY9" i="262"/>
  <c r="V4" i="262"/>
  <c r="AT4" i="262"/>
  <c r="AT4" i="65"/>
  <c r="AM9" i="65"/>
  <c r="AA9" i="65"/>
  <c r="AY9" i="65"/>
  <c r="AH4" i="65"/>
  <c r="AA9" i="262"/>
  <c r="AM9" i="262"/>
  <c r="AG15" i="262"/>
  <c r="AF15" i="262"/>
  <c r="AS15" i="262"/>
  <c r="AR15" i="262"/>
  <c r="C5" i="262"/>
  <c r="U15" i="262"/>
  <c r="T15" i="262"/>
  <c r="A5" i="262"/>
  <c r="AS15" i="65"/>
  <c r="AR15" i="65"/>
  <c r="A5" i="65"/>
  <c r="AG15" i="65"/>
  <c r="AF15" i="65"/>
  <c r="U15" i="65"/>
  <c r="T15" i="65"/>
  <c r="C5" i="65"/>
  <c r="AS16" i="65"/>
  <c r="AR16" i="65"/>
  <c r="C6" i="65"/>
  <c r="U16" i="65"/>
  <c r="T16" i="65"/>
  <c r="A6" i="65"/>
  <c r="AG16" i="65"/>
  <c r="AF16" i="65"/>
  <c r="Q5" i="65"/>
  <c r="AS16" i="262"/>
  <c r="AR16" i="262"/>
  <c r="AG16" i="262"/>
  <c r="AF16" i="262"/>
  <c r="C6" i="262"/>
  <c r="A6" i="262"/>
  <c r="U16" i="262"/>
  <c r="T16" i="262"/>
  <c r="AC15" i="65"/>
  <c r="V15" i="65"/>
  <c r="AO15" i="65"/>
  <c r="AL15" i="65"/>
  <c r="AH15" i="65"/>
  <c r="AJ15" i="65"/>
  <c r="AK15" i="65"/>
  <c r="AI15" i="65"/>
  <c r="A7" i="262"/>
  <c r="C7" i="262"/>
  <c r="AS17" i="262"/>
  <c r="AR17" i="262"/>
  <c r="AG17" i="262"/>
  <c r="AF17" i="262"/>
  <c r="U17" i="262"/>
  <c r="T17" i="262"/>
  <c r="AO15" i="262"/>
  <c r="AL15" i="262"/>
  <c r="AH15" i="262"/>
  <c r="AC15" i="262"/>
  <c r="AK15" i="262"/>
  <c r="AJ15" i="262"/>
  <c r="AI15" i="262"/>
  <c r="K5" i="262"/>
  <c r="AB15" i="65"/>
  <c r="K5" i="65"/>
  <c r="AG17" i="65"/>
  <c r="AF17" i="65"/>
  <c r="A7" i="65"/>
  <c r="C7" i="65"/>
  <c r="U17" i="65"/>
  <c r="T17" i="65"/>
  <c r="AS17" i="65"/>
  <c r="AR17" i="65"/>
  <c r="Q6" i="65"/>
  <c r="AB16" i="65"/>
  <c r="AC16" i="65"/>
  <c r="V16" i="65"/>
  <c r="AS18" i="65"/>
  <c r="AR18" i="65"/>
  <c r="U18" i="65"/>
  <c r="T18" i="65"/>
  <c r="AG18" i="65"/>
  <c r="AF18" i="65"/>
  <c r="C8" i="65"/>
  <c r="A8" i="65"/>
  <c r="K6" i="262"/>
  <c r="A8" i="262"/>
  <c r="AG18" i="262"/>
  <c r="AF18" i="262"/>
  <c r="U18" i="262"/>
  <c r="T18" i="262"/>
  <c r="C8" i="262"/>
  <c r="AS18" i="262"/>
  <c r="AR18" i="262"/>
  <c r="AL16" i="262"/>
  <c r="AK16" i="262"/>
  <c r="AJ16" i="262"/>
  <c r="AI16" i="262"/>
  <c r="AO16" i="262"/>
  <c r="AH16" i="262"/>
  <c r="AC16" i="262"/>
  <c r="K6" i="65"/>
  <c r="AK16" i="65"/>
  <c r="AJ16" i="65"/>
  <c r="AI16" i="65"/>
  <c r="AO16" i="65"/>
  <c r="AH16" i="65"/>
  <c r="AL16" i="65"/>
  <c r="N5" i="65"/>
  <c r="M5" i="65"/>
  <c r="Q7" i="65"/>
  <c r="AB17" i="65"/>
  <c r="Y15" i="65"/>
  <c r="AC17" i="65"/>
  <c r="V17" i="65"/>
  <c r="X15" i="65"/>
  <c r="AA15" i="65"/>
  <c r="AL17" i="262"/>
  <c r="AH17" i="262"/>
  <c r="AK17" i="262"/>
  <c r="AJ17" i="262"/>
  <c r="AI17" i="262"/>
  <c r="AO17" i="262"/>
  <c r="AC17" i="262"/>
  <c r="A9" i="65"/>
  <c r="U19" i="65"/>
  <c r="T19" i="65"/>
  <c r="AS19" i="65"/>
  <c r="AR19" i="65"/>
  <c r="AG19" i="65"/>
  <c r="AF19" i="65"/>
  <c r="C9" i="65"/>
  <c r="K7" i="262"/>
  <c r="AH17" i="65"/>
  <c r="AK17" i="65"/>
  <c r="AJ17" i="65"/>
  <c r="AI17" i="65"/>
  <c r="AL17" i="65"/>
  <c r="AO17" i="65"/>
  <c r="AS19" i="262"/>
  <c r="AR19" i="262"/>
  <c r="U19" i="262"/>
  <c r="T19" i="262"/>
  <c r="C9" i="262"/>
  <c r="A9" i="262"/>
  <c r="AG19" i="262"/>
  <c r="AF19" i="262"/>
  <c r="K7" i="65"/>
  <c r="N6" i="65"/>
  <c r="L5" i="65"/>
  <c r="M6" i="65"/>
  <c r="Q8" i="65"/>
  <c r="AB18" i="65"/>
  <c r="W15" i="65"/>
  <c r="Y16" i="65"/>
  <c r="AC18" i="65"/>
  <c r="V18" i="65"/>
  <c r="X16" i="65"/>
  <c r="O5" i="65"/>
  <c r="Z15" i="65"/>
  <c r="AA16" i="65"/>
  <c r="AO18" i="262"/>
  <c r="AH18" i="262"/>
  <c r="AC18" i="262"/>
  <c r="AL18" i="262"/>
  <c r="AK18" i="262"/>
  <c r="AJ18" i="262"/>
  <c r="AI18" i="262"/>
  <c r="AK18" i="65"/>
  <c r="AJ18" i="65"/>
  <c r="AI18" i="65"/>
  <c r="AL18" i="65"/>
  <c r="AO18" i="65"/>
  <c r="AH18" i="65"/>
  <c r="A10" i="262"/>
  <c r="C10" i="262"/>
  <c r="AS20" i="262"/>
  <c r="AR20" i="262"/>
  <c r="U20" i="262"/>
  <c r="T20" i="262"/>
  <c r="AG20" i="262"/>
  <c r="AF20" i="262"/>
  <c r="K8" i="65"/>
  <c r="AS20" i="65"/>
  <c r="AR20" i="65"/>
  <c r="A10" i="65"/>
  <c r="U20" i="65"/>
  <c r="T20" i="65"/>
  <c r="C10" i="65"/>
  <c r="AG20" i="65"/>
  <c r="AF20" i="65"/>
  <c r="K8" i="262"/>
  <c r="M7" i="65"/>
  <c r="L6" i="65"/>
  <c r="N7" i="65"/>
  <c r="Q9" i="65"/>
  <c r="AB19" i="65"/>
  <c r="Y17" i="65"/>
  <c r="W16" i="65"/>
  <c r="V19" i="65"/>
  <c r="AC19" i="65"/>
  <c r="X17" i="65"/>
  <c r="O6" i="65"/>
  <c r="Z16" i="65"/>
  <c r="AA17" i="65"/>
  <c r="AS21" i="262"/>
  <c r="AR21" i="262"/>
  <c r="AG21" i="262"/>
  <c r="AF21" i="262"/>
  <c r="U21" i="262"/>
  <c r="T21" i="262"/>
  <c r="C11" i="262"/>
  <c r="A11" i="262"/>
  <c r="AS21" i="65"/>
  <c r="AR21" i="65"/>
  <c r="A11" i="65"/>
  <c r="U21" i="65"/>
  <c r="T21" i="65"/>
  <c r="AG21" i="65"/>
  <c r="AF21" i="65"/>
  <c r="C11" i="65"/>
  <c r="AK19" i="262"/>
  <c r="AJ19" i="262"/>
  <c r="AI19" i="262"/>
  <c r="AO19" i="262"/>
  <c r="AH19" i="262"/>
  <c r="AL19" i="262"/>
  <c r="AC19" i="262"/>
  <c r="K9" i="262"/>
  <c r="Q10" i="65"/>
  <c r="AL19" i="65"/>
  <c r="AK19" i="65"/>
  <c r="AJ19" i="65"/>
  <c r="AI19" i="65"/>
  <c r="AO19" i="65"/>
  <c r="AH19" i="65"/>
  <c r="K9" i="65"/>
  <c r="M8" i="65"/>
  <c r="N8" i="65"/>
  <c r="L7" i="65"/>
  <c r="Y18" i="65"/>
  <c r="W17" i="65"/>
  <c r="V20" i="65"/>
  <c r="AC20" i="65"/>
  <c r="X18" i="65"/>
  <c r="AA18" i="65"/>
  <c r="O7" i="65"/>
  <c r="Z17" i="65"/>
  <c r="K10" i="65"/>
  <c r="AG22" i="262"/>
  <c r="AF22" i="262"/>
  <c r="A12" i="262"/>
  <c r="AS22" i="262"/>
  <c r="AR22" i="262"/>
  <c r="U22" i="262"/>
  <c r="T22" i="262"/>
  <c r="C12" i="262"/>
  <c r="AK20" i="262"/>
  <c r="AJ20" i="262"/>
  <c r="AI20" i="262"/>
  <c r="AL20" i="262"/>
  <c r="AO20" i="262"/>
  <c r="AH20" i="262"/>
  <c r="AC20" i="262"/>
  <c r="AG22" i="65"/>
  <c r="AF22" i="65"/>
  <c r="C12" i="65"/>
  <c r="A12" i="65"/>
  <c r="AS22" i="65"/>
  <c r="AR22" i="65"/>
  <c r="U22" i="65"/>
  <c r="T22" i="65"/>
  <c r="K10" i="262"/>
  <c r="AB20" i="65"/>
  <c r="AL20" i="65"/>
  <c r="AO20" i="65"/>
  <c r="AH20" i="65"/>
  <c r="AK20" i="65"/>
  <c r="AJ20" i="65"/>
  <c r="AI20" i="65"/>
  <c r="L8" i="65"/>
  <c r="N9" i="65"/>
  <c r="M9" i="65"/>
  <c r="Q11" i="65"/>
  <c r="AB21" i="65"/>
  <c r="Y19" i="65"/>
  <c r="W18" i="65"/>
  <c r="V21" i="65"/>
  <c r="AC21" i="65"/>
  <c r="X19" i="65"/>
  <c r="O8" i="65"/>
  <c r="Z18" i="65"/>
  <c r="AA19" i="65"/>
  <c r="K11" i="262"/>
  <c r="AK21" i="262"/>
  <c r="AJ21" i="262"/>
  <c r="AI21" i="262"/>
  <c r="AH21" i="262"/>
  <c r="AO21" i="262"/>
  <c r="AC21" i="262"/>
  <c r="AL21" i="262"/>
  <c r="A13" i="65"/>
  <c r="AG23" i="65"/>
  <c r="AF23" i="65"/>
  <c r="U23" i="65"/>
  <c r="T23" i="65"/>
  <c r="C13" i="65"/>
  <c r="AS23" i="65"/>
  <c r="AR23" i="65"/>
  <c r="K11" i="65"/>
  <c r="AH21" i="65"/>
  <c r="AL21" i="65"/>
  <c r="AK21" i="65"/>
  <c r="AJ21" i="65"/>
  <c r="AI21" i="65"/>
  <c r="AO21" i="65"/>
  <c r="U23" i="262"/>
  <c r="T23" i="262"/>
  <c r="AG23" i="262"/>
  <c r="AF23" i="262"/>
  <c r="A13" i="262"/>
  <c r="AS23" i="262"/>
  <c r="AR23" i="262"/>
  <c r="C13" i="262"/>
  <c r="M10" i="65"/>
  <c r="N10" i="65"/>
  <c r="L9" i="65"/>
  <c r="Q12" i="65"/>
  <c r="AB22" i="65"/>
  <c r="Y20" i="65"/>
  <c r="W19" i="65"/>
  <c r="AC22" i="65"/>
  <c r="V22" i="65"/>
  <c r="X20" i="65"/>
  <c r="O9" i="65"/>
  <c r="Z19" i="65"/>
  <c r="AA20" i="65"/>
  <c r="K12" i="262"/>
  <c r="AL22" i="262"/>
  <c r="AO22" i="262"/>
  <c r="AK22" i="262"/>
  <c r="AJ22" i="262"/>
  <c r="AI22" i="262"/>
  <c r="AH22" i="262"/>
  <c r="AC22" i="262"/>
  <c r="U24" i="262"/>
  <c r="T24" i="262"/>
  <c r="AS24" i="262"/>
  <c r="AR24" i="262"/>
  <c r="AG24" i="262"/>
  <c r="AF24" i="262"/>
  <c r="A14" i="262"/>
  <c r="C14" i="262"/>
  <c r="K12" i="65"/>
  <c r="A14" i="65"/>
  <c r="AG24" i="65"/>
  <c r="AF24" i="65"/>
  <c r="U24" i="65"/>
  <c r="T24" i="65"/>
  <c r="AS24" i="65"/>
  <c r="AR24" i="65"/>
  <c r="C14" i="65"/>
  <c r="AL22" i="65"/>
  <c r="AK22" i="65"/>
  <c r="AJ22" i="65"/>
  <c r="AI22" i="65"/>
  <c r="AO22" i="65"/>
  <c r="AH22" i="65"/>
  <c r="M11" i="65"/>
  <c r="L10" i="65"/>
  <c r="N11" i="65"/>
  <c r="Q13" i="65"/>
  <c r="AB23" i="65"/>
  <c r="Y21" i="65"/>
  <c r="W20" i="65"/>
  <c r="AC23" i="65"/>
  <c r="V23" i="65"/>
  <c r="X21" i="65"/>
  <c r="AA21" i="65"/>
  <c r="O10" i="65"/>
  <c r="Z20" i="65"/>
  <c r="K13" i="262"/>
  <c r="AO23" i="65"/>
  <c r="AL23" i="65"/>
  <c r="AH23" i="65"/>
  <c r="AK23" i="65"/>
  <c r="AI23" i="65"/>
  <c r="AJ23" i="65"/>
  <c r="AO23" i="262"/>
  <c r="AL23" i="262"/>
  <c r="AH23" i="262"/>
  <c r="AK23" i="262"/>
  <c r="AJ23" i="262"/>
  <c r="AI23" i="262"/>
  <c r="AC23" i="262"/>
  <c r="U25" i="65"/>
  <c r="T25" i="65"/>
  <c r="AG25" i="65"/>
  <c r="AF25" i="65"/>
  <c r="C15" i="65"/>
  <c r="A15" i="65"/>
  <c r="AS25" i="65"/>
  <c r="AR25" i="65"/>
  <c r="K13" i="65"/>
  <c r="U25" i="262"/>
  <c r="T25" i="262"/>
  <c r="AG25" i="262"/>
  <c r="AF25" i="262"/>
  <c r="A15" i="262"/>
  <c r="C15" i="262"/>
  <c r="AS25" i="262"/>
  <c r="AR25" i="262"/>
  <c r="L11" i="65"/>
  <c r="Q14" i="65"/>
  <c r="AB24" i="65"/>
  <c r="W21" i="65"/>
  <c r="AC24" i="65"/>
  <c r="V24" i="65"/>
  <c r="Y22" i="65"/>
  <c r="X22" i="65"/>
  <c r="O11" i="65"/>
  <c r="Z21" i="65"/>
  <c r="AA22" i="65"/>
  <c r="A16" i="262"/>
  <c r="C16" i="262"/>
  <c r="U26" i="262"/>
  <c r="T26" i="262"/>
  <c r="AS26" i="262"/>
  <c r="AR26" i="262"/>
  <c r="AG26" i="262"/>
  <c r="AF26" i="262"/>
  <c r="AK24" i="65"/>
  <c r="AJ24" i="65"/>
  <c r="AI24" i="65"/>
  <c r="AO24" i="65"/>
  <c r="AH24" i="65"/>
  <c r="AL24" i="65"/>
  <c r="K14" i="262"/>
  <c r="AL24" i="262"/>
  <c r="AK24" i="262"/>
  <c r="AJ24" i="262"/>
  <c r="AI24" i="262"/>
  <c r="AO24" i="262"/>
  <c r="AH24" i="262"/>
  <c r="AC24" i="262"/>
  <c r="A16" i="65"/>
  <c r="AS26" i="65"/>
  <c r="AR26" i="65"/>
  <c r="C16" i="65"/>
  <c r="U26" i="65"/>
  <c r="T26" i="65"/>
  <c r="AG26" i="65"/>
  <c r="AF26" i="65"/>
  <c r="K14" i="65"/>
  <c r="N13" i="65"/>
  <c r="M13" i="65"/>
  <c r="Q15" i="65"/>
  <c r="AB25" i="65"/>
  <c r="Y23" i="65"/>
  <c r="AC25" i="65"/>
  <c r="V25" i="65"/>
  <c r="W22" i="65"/>
  <c r="X23" i="65"/>
  <c r="Z22" i="65"/>
  <c r="AA23" i="65"/>
  <c r="A17" i="65"/>
  <c r="AS27" i="65"/>
  <c r="AR27" i="65"/>
  <c r="AG27" i="65"/>
  <c r="AF27" i="65"/>
  <c r="C17" i="65"/>
  <c r="U27" i="65"/>
  <c r="T27" i="65"/>
  <c r="K15" i="65"/>
  <c r="U27" i="262"/>
  <c r="T27" i="262"/>
  <c r="AG27" i="262"/>
  <c r="AF27" i="262"/>
  <c r="A17" i="262"/>
  <c r="C17" i="262"/>
  <c r="AS27" i="262"/>
  <c r="AR27" i="262"/>
  <c r="AL25" i="262"/>
  <c r="AH25" i="262"/>
  <c r="AK25" i="262"/>
  <c r="AJ25" i="262"/>
  <c r="AI25" i="262"/>
  <c r="AO25" i="262"/>
  <c r="AC25" i="262"/>
  <c r="AH25" i="65"/>
  <c r="AK25" i="65"/>
  <c r="AJ25" i="65"/>
  <c r="AI25" i="65"/>
  <c r="AL25" i="65"/>
  <c r="AO25" i="65"/>
  <c r="K15" i="262"/>
  <c r="M14" i="65"/>
  <c r="N14" i="65"/>
  <c r="L13" i="65"/>
  <c r="Q16" i="65"/>
  <c r="AB26" i="65"/>
  <c r="Y24" i="65"/>
  <c r="W23" i="65"/>
  <c r="AC26" i="65"/>
  <c r="V26" i="65"/>
  <c r="X24" i="65"/>
  <c r="O13" i="65"/>
  <c r="Z23" i="65"/>
  <c r="AA24" i="65"/>
  <c r="K16" i="262"/>
  <c r="K16" i="65"/>
  <c r="AS28" i="65"/>
  <c r="AR28" i="65"/>
  <c r="U28" i="65"/>
  <c r="T28" i="65"/>
  <c r="C18" i="65"/>
  <c r="A18" i="65"/>
  <c r="AG28" i="65"/>
  <c r="AF28" i="65"/>
  <c r="AO26" i="262"/>
  <c r="AH26" i="262"/>
  <c r="AK26" i="262"/>
  <c r="AJ26" i="262"/>
  <c r="AI26" i="262"/>
  <c r="AC26" i="262"/>
  <c r="AL26" i="262"/>
  <c r="U28" i="262"/>
  <c r="T28" i="262"/>
  <c r="AS28" i="262"/>
  <c r="AR28" i="262"/>
  <c r="A18" i="262"/>
  <c r="C18" i="262"/>
  <c r="AG28" i="262"/>
  <c r="AF28" i="262"/>
  <c r="AK26" i="65"/>
  <c r="AJ26" i="65"/>
  <c r="AI26" i="65"/>
  <c r="AH26" i="65"/>
  <c r="AL26" i="65"/>
  <c r="AO26" i="65"/>
  <c r="L14" i="65"/>
  <c r="Q17" i="65"/>
  <c r="AB27" i="65"/>
  <c r="W24" i="65"/>
  <c r="V27" i="65"/>
  <c r="AC27" i="65"/>
  <c r="Y25" i="65"/>
  <c r="X25" i="65"/>
  <c r="AA25" i="65"/>
  <c r="O14" i="65"/>
  <c r="Z24" i="65"/>
  <c r="AK27" i="262"/>
  <c r="AJ27" i="262"/>
  <c r="AI27" i="262"/>
  <c r="AO27" i="262"/>
  <c r="AH27" i="262"/>
  <c r="AL27" i="262"/>
  <c r="AC27" i="262"/>
  <c r="AG29" i="65"/>
  <c r="AF29" i="65"/>
  <c r="U29" i="65"/>
  <c r="T29" i="65"/>
  <c r="C19" i="65"/>
  <c r="AS29" i="65"/>
  <c r="AR29" i="65"/>
  <c r="A19" i="65"/>
  <c r="AL27" i="65"/>
  <c r="AK27" i="65"/>
  <c r="AJ27" i="65"/>
  <c r="AI27" i="65"/>
  <c r="AO27" i="65"/>
  <c r="AH27" i="65"/>
  <c r="AS29" i="262"/>
  <c r="AR29" i="262"/>
  <c r="AG29" i="262"/>
  <c r="AF29" i="262"/>
  <c r="C19" i="262"/>
  <c r="U29" i="262"/>
  <c r="T29" i="262"/>
  <c r="A19" i="262"/>
  <c r="K17" i="65"/>
  <c r="K17" i="262"/>
  <c r="M16" i="65"/>
  <c r="N16" i="65"/>
  <c r="Q18" i="65"/>
  <c r="AB28" i="65"/>
  <c r="Y26" i="65"/>
  <c r="V28" i="65"/>
  <c r="AC28" i="65"/>
  <c r="W25" i="65"/>
  <c r="X26" i="65"/>
  <c r="AA26" i="65"/>
  <c r="Z25" i="65"/>
  <c r="AL28" i="65"/>
  <c r="AO28" i="65"/>
  <c r="AH28" i="65"/>
  <c r="AK28" i="65"/>
  <c r="AJ28" i="65"/>
  <c r="AI28" i="65"/>
  <c r="C20" i="262"/>
  <c r="AG30" i="262"/>
  <c r="AF30" i="262"/>
  <c r="U30" i="262"/>
  <c r="T30" i="262"/>
  <c r="A20" i="262"/>
  <c r="AS30" i="262"/>
  <c r="AR30" i="262"/>
  <c r="K18" i="65"/>
  <c r="K18" i="262"/>
  <c r="AK28" i="262"/>
  <c r="AJ28" i="262"/>
  <c r="AI28" i="262"/>
  <c r="AL28" i="262"/>
  <c r="AO28" i="262"/>
  <c r="AH28" i="262"/>
  <c r="AC28" i="262"/>
  <c r="AS30" i="65"/>
  <c r="AR30" i="65"/>
  <c r="U30" i="65"/>
  <c r="T30" i="65"/>
  <c r="C20" i="65"/>
  <c r="A20" i="65"/>
  <c r="AG30" i="65"/>
  <c r="AF30" i="65"/>
  <c r="M17" i="65"/>
  <c r="N17" i="65"/>
  <c r="L16" i="65"/>
  <c r="Q19" i="65"/>
  <c r="AB29" i="65"/>
  <c r="W26" i="65"/>
  <c r="Y27" i="65"/>
  <c r="V29" i="65"/>
  <c r="AC29" i="65"/>
  <c r="X27" i="65"/>
  <c r="O16" i="65"/>
  <c r="Z26" i="65"/>
  <c r="AA27" i="65"/>
  <c r="AH29" i="65"/>
  <c r="AL29" i="65"/>
  <c r="AK29" i="65"/>
  <c r="AJ29" i="65"/>
  <c r="AI29" i="65"/>
  <c r="AO29" i="65"/>
  <c r="A21" i="262"/>
  <c r="AG31" i="262"/>
  <c r="AF31" i="262"/>
  <c r="C21" i="262"/>
  <c r="AS31" i="262"/>
  <c r="AR31" i="262"/>
  <c r="U31" i="262"/>
  <c r="T31" i="262"/>
  <c r="C21" i="65"/>
  <c r="AG31" i="65"/>
  <c r="AF31" i="65"/>
  <c r="U31" i="65"/>
  <c r="T31" i="65"/>
  <c r="A21" i="65"/>
  <c r="AS31" i="65"/>
  <c r="AR31" i="65"/>
  <c r="AK29" i="262"/>
  <c r="AJ29" i="262"/>
  <c r="AI29" i="262"/>
  <c r="AH29" i="262"/>
  <c r="AC29" i="262"/>
  <c r="AL29" i="262"/>
  <c r="AO29" i="262"/>
  <c r="K19" i="262"/>
  <c r="K19" i="65"/>
  <c r="L17" i="65"/>
  <c r="M18" i="65"/>
  <c r="N18" i="65"/>
  <c r="Q20" i="65"/>
  <c r="AB30" i="65"/>
  <c r="W27" i="65"/>
  <c r="Y28" i="65"/>
  <c r="V30" i="65"/>
  <c r="AC30" i="65"/>
  <c r="X28" i="65"/>
  <c r="O17" i="65"/>
  <c r="Z27" i="65"/>
  <c r="AA28" i="65"/>
  <c r="K20" i="262"/>
  <c r="A22" i="262"/>
  <c r="AG32" i="262"/>
  <c r="AF32" i="262"/>
  <c r="C22" i="262"/>
  <c r="U32" i="262"/>
  <c r="T32" i="262"/>
  <c r="AS32" i="262"/>
  <c r="AR32" i="262"/>
  <c r="AL30" i="262"/>
  <c r="AO30" i="262"/>
  <c r="AK30" i="262"/>
  <c r="AJ30" i="262"/>
  <c r="AI30" i="262"/>
  <c r="AH30" i="262"/>
  <c r="AC30" i="262"/>
  <c r="U32" i="65"/>
  <c r="T32" i="65"/>
  <c r="A22" i="65"/>
  <c r="C22" i="65"/>
  <c r="AS32" i="65"/>
  <c r="AR32" i="65"/>
  <c r="AG32" i="65"/>
  <c r="AF32" i="65"/>
  <c r="K20" i="65"/>
  <c r="AL30" i="65"/>
  <c r="AK30" i="65"/>
  <c r="AJ30" i="65"/>
  <c r="AI30" i="65"/>
  <c r="AO30" i="65"/>
  <c r="AH30" i="65"/>
  <c r="N19" i="65"/>
  <c r="L18" i="65"/>
  <c r="M19" i="65"/>
  <c r="Q21" i="65"/>
  <c r="AB31" i="65"/>
  <c r="Y29" i="65"/>
  <c r="W28" i="65"/>
  <c r="AC31" i="65"/>
  <c r="V31" i="65"/>
  <c r="X29" i="65"/>
  <c r="AA29" i="65"/>
  <c r="O18" i="65"/>
  <c r="Z28" i="65"/>
  <c r="AO31" i="65"/>
  <c r="AL31" i="65"/>
  <c r="AH31" i="65"/>
  <c r="AK31" i="65"/>
  <c r="AI31" i="65"/>
  <c r="AJ31" i="65"/>
  <c r="AO31" i="262"/>
  <c r="AL31" i="262"/>
  <c r="AH31" i="262"/>
  <c r="AC31" i="262"/>
  <c r="AK31" i="262"/>
  <c r="AJ31" i="262"/>
  <c r="AI31" i="262"/>
  <c r="K21" i="262"/>
  <c r="K21" i="65"/>
  <c r="U33" i="65"/>
  <c r="T33" i="65"/>
  <c r="C23" i="65"/>
  <c r="AG33" i="65"/>
  <c r="AF33" i="65"/>
  <c r="A23" i="65"/>
  <c r="AS33" i="65"/>
  <c r="AR33" i="65"/>
  <c r="AG33" i="262"/>
  <c r="AF33" i="262"/>
  <c r="C23" i="262"/>
  <c r="U33" i="262"/>
  <c r="T33" i="262"/>
  <c r="AS33" i="262"/>
  <c r="AR33" i="262"/>
  <c r="A23" i="262"/>
  <c r="N20" i="65"/>
  <c r="M20" i="65"/>
  <c r="L19" i="65"/>
  <c r="Q22" i="65"/>
  <c r="AB32" i="65"/>
  <c r="W29" i="65"/>
  <c r="Y30" i="65"/>
  <c r="AC32" i="65"/>
  <c r="V32" i="65"/>
  <c r="X30" i="65"/>
  <c r="AA30" i="65"/>
  <c r="O19" i="65"/>
  <c r="Z29" i="65"/>
  <c r="U34" i="65"/>
  <c r="T34" i="65"/>
  <c r="C24" i="65"/>
  <c r="AG34" i="65"/>
  <c r="AF34" i="65"/>
  <c r="A24" i="65"/>
  <c r="AS34" i="65"/>
  <c r="AR34" i="65"/>
  <c r="U34" i="262"/>
  <c r="T34" i="262"/>
  <c r="A24" i="262"/>
  <c r="AG34" i="262"/>
  <c r="AF34" i="262"/>
  <c r="C24" i="262"/>
  <c r="AS34" i="262"/>
  <c r="AR34" i="262"/>
  <c r="AK32" i="65"/>
  <c r="AJ32" i="65"/>
  <c r="AI32" i="65"/>
  <c r="AO32" i="65"/>
  <c r="AH32" i="65"/>
  <c r="AL32" i="65"/>
  <c r="K22" i="262"/>
  <c r="AL32" i="262"/>
  <c r="AK32" i="262"/>
  <c r="AJ32" i="262"/>
  <c r="AI32" i="262"/>
  <c r="AO32" i="262"/>
  <c r="AH32" i="262"/>
  <c r="AC32" i="262"/>
  <c r="K22" i="65"/>
  <c r="L20" i="65"/>
  <c r="M21" i="65"/>
  <c r="N21" i="65"/>
  <c r="Q23" i="65"/>
  <c r="AB33" i="65"/>
  <c r="W30" i="65"/>
  <c r="Y31" i="65"/>
  <c r="AC33" i="65"/>
  <c r="V33" i="65"/>
  <c r="X31" i="65"/>
  <c r="AA31" i="65"/>
  <c r="O20" i="65"/>
  <c r="Z30" i="65"/>
  <c r="K23" i="65"/>
  <c r="AH33" i="65"/>
  <c r="AK33" i="65"/>
  <c r="AJ33" i="65"/>
  <c r="AI33" i="65"/>
  <c r="AL33" i="65"/>
  <c r="AO33" i="65"/>
  <c r="K23" i="262"/>
  <c r="U35" i="65"/>
  <c r="T35" i="65"/>
  <c r="C25" i="65"/>
  <c r="AG35" i="65"/>
  <c r="AF35" i="65"/>
  <c r="A25" i="65"/>
  <c r="AS35" i="65"/>
  <c r="AR35" i="65"/>
  <c r="AL33" i="262"/>
  <c r="AH33" i="262"/>
  <c r="AK33" i="262"/>
  <c r="AJ33" i="262"/>
  <c r="AI33" i="262"/>
  <c r="AO33" i="262"/>
  <c r="AC33" i="262"/>
  <c r="A25" i="262"/>
  <c r="C25" i="262"/>
  <c r="U35" i="262"/>
  <c r="T35" i="262"/>
  <c r="AG35" i="262"/>
  <c r="AF35" i="262"/>
  <c r="AS35" i="262"/>
  <c r="AR35" i="262"/>
  <c r="L21" i="65"/>
  <c r="M22" i="65"/>
  <c r="N22" i="65"/>
  <c r="Q24" i="65"/>
  <c r="AB34" i="65"/>
  <c r="Y32" i="65"/>
  <c r="W31" i="65"/>
  <c r="AC34" i="65"/>
  <c r="V34" i="65"/>
  <c r="X32" i="65"/>
  <c r="AA32" i="65"/>
  <c r="O21" i="65"/>
  <c r="Z31" i="65"/>
  <c r="K24" i="262"/>
  <c r="A26" i="65"/>
  <c r="AG36" i="65"/>
  <c r="AF36" i="65"/>
  <c r="U36" i="65"/>
  <c r="T36" i="65"/>
  <c r="AS36" i="65"/>
  <c r="AR36" i="65"/>
  <c r="C26" i="65"/>
  <c r="AO34" i="262"/>
  <c r="AH34" i="262"/>
  <c r="AL34" i="262"/>
  <c r="AC34" i="262"/>
  <c r="AK34" i="262"/>
  <c r="AJ34" i="262"/>
  <c r="AI34" i="262"/>
  <c r="K24" i="65"/>
  <c r="AG36" i="262"/>
  <c r="AF36" i="262"/>
  <c r="AS36" i="262"/>
  <c r="AR36" i="262"/>
  <c r="U36" i="262"/>
  <c r="T36" i="262"/>
  <c r="C26" i="262"/>
  <c r="A26" i="262"/>
  <c r="AK34" i="65"/>
  <c r="AJ34" i="65"/>
  <c r="AI34" i="65"/>
  <c r="AO34" i="65"/>
  <c r="AH34" i="65"/>
  <c r="AL34" i="65"/>
  <c r="L22" i="65"/>
  <c r="Q25" i="65"/>
  <c r="AB35" i="65"/>
  <c r="Y33" i="65"/>
  <c r="W32" i="65"/>
  <c r="V35" i="65"/>
  <c r="AC35" i="65"/>
  <c r="X33" i="65"/>
  <c r="AA33" i="65"/>
  <c r="O22" i="65"/>
  <c r="Z32" i="65"/>
  <c r="AL35" i="65"/>
  <c r="AK35" i="65"/>
  <c r="AJ35" i="65"/>
  <c r="AI35" i="65"/>
  <c r="AO35" i="65"/>
  <c r="AH35" i="65"/>
  <c r="K25" i="65"/>
  <c r="AK35" i="262"/>
  <c r="AJ35" i="262"/>
  <c r="AI35" i="262"/>
  <c r="AO35" i="262"/>
  <c r="AH35" i="262"/>
  <c r="AL35" i="262"/>
  <c r="AC35" i="262"/>
  <c r="C27" i="262"/>
  <c r="AG37" i="262"/>
  <c r="AF37" i="262"/>
  <c r="U37" i="262"/>
  <c r="T37" i="262"/>
  <c r="A27" i="262"/>
  <c r="AS37" i="262"/>
  <c r="AR37" i="262"/>
  <c r="K25" i="262"/>
  <c r="AG37" i="65"/>
  <c r="AF37" i="65"/>
  <c r="C27" i="65"/>
  <c r="AS37" i="65"/>
  <c r="AR37" i="65"/>
  <c r="U37" i="65"/>
  <c r="T37" i="65"/>
  <c r="A27" i="65"/>
  <c r="Q26" i="65"/>
  <c r="AB36" i="65"/>
  <c r="Y34" i="65"/>
  <c r="W33" i="65"/>
  <c r="V36" i="65"/>
  <c r="AC36" i="65"/>
  <c r="X34" i="65"/>
  <c r="Z33" i="65"/>
  <c r="AA34" i="65"/>
  <c r="K26" i="65"/>
  <c r="K26" i="262"/>
  <c r="A28" i="262"/>
  <c r="C28" i="262"/>
  <c r="AG38" i="262"/>
  <c r="AF38" i="262"/>
  <c r="AS38" i="262"/>
  <c r="AR38" i="262"/>
  <c r="U38" i="262"/>
  <c r="T38" i="262"/>
  <c r="AK36" i="262"/>
  <c r="AJ36" i="262"/>
  <c r="AI36" i="262"/>
  <c r="AL36" i="262"/>
  <c r="AO36" i="262"/>
  <c r="AH36" i="262"/>
  <c r="AC36" i="262"/>
  <c r="AS38" i="65"/>
  <c r="AR38" i="65"/>
  <c r="U38" i="65"/>
  <c r="T38" i="65"/>
  <c r="C28" i="65"/>
  <c r="A28" i="65"/>
  <c r="AG38" i="65"/>
  <c r="AF38" i="65"/>
  <c r="AL36" i="65"/>
  <c r="AO36" i="65"/>
  <c r="AH36" i="65"/>
  <c r="AK36" i="65"/>
  <c r="AJ36" i="65"/>
  <c r="AI36" i="65"/>
  <c r="N25" i="65"/>
  <c r="M25" i="65"/>
  <c r="Q27" i="65"/>
  <c r="AB37" i="65"/>
  <c r="Y35" i="65"/>
  <c r="W34" i="65"/>
  <c r="V37" i="65"/>
  <c r="AC37" i="65"/>
  <c r="X35" i="65"/>
  <c r="Z34" i="65"/>
  <c r="AA35" i="65"/>
  <c r="K27" i="262"/>
  <c r="AG39" i="262"/>
  <c r="AF39" i="262"/>
  <c r="C29" i="262"/>
  <c r="AS39" i="262"/>
  <c r="AR39" i="262"/>
  <c r="A29" i="262"/>
  <c r="U39" i="262"/>
  <c r="T39" i="262"/>
  <c r="AK37" i="262"/>
  <c r="AJ37" i="262"/>
  <c r="AI37" i="262"/>
  <c r="AH37" i="262"/>
  <c r="AL37" i="262"/>
  <c r="AO37" i="262"/>
  <c r="AC37" i="262"/>
  <c r="AH37" i="65"/>
  <c r="AL37" i="65"/>
  <c r="AK37" i="65"/>
  <c r="AJ37" i="65"/>
  <c r="AO37" i="65"/>
  <c r="AI37" i="65"/>
  <c r="K27" i="65"/>
  <c r="U39" i="65"/>
  <c r="T39" i="65"/>
  <c r="C29" i="65"/>
  <c r="AS39" i="65"/>
  <c r="AR39" i="65"/>
  <c r="AG39" i="65"/>
  <c r="AF39" i="65"/>
  <c r="A29" i="65"/>
  <c r="L25" i="65"/>
  <c r="N26" i="65"/>
  <c r="M26" i="65"/>
  <c r="Q28" i="65"/>
  <c r="AB38" i="65"/>
  <c r="Y36" i="65"/>
  <c r="W35" i="65"/>
  <c r="V38" i="65"/>
  <c r="AC38" i="65"/>
  <c r="X36" i="65"/>
  <c r="O25" i="65"/>
  <c r="Z35" i="65"/>
  <c r="AA36" i="65"/>
  <c r="K28" i="262"/>
  <c r="AL38" i="262"/>
  <c r="AO38" i="262"/>
  <c r="AK38" i="262"/>
  <c r="AJ38" i="262"/>
  <c r="AI38" i="262"/>
  <c r="AH38" i="262"/>
  <c r="AC38" i="262"/>
  <c r="AL38" i="65"/>
  <c r="AK38" i="65"/>
  <c r="AJ38" i="65"/>
  <c r="AI38" i="65"/>
  <c r="AO38" i="65"/>
  <c r="AH38" i="65"/>
  <c r="K28" i="65"/>
  <c r="U40" i="65"/>
  <c r="T40" i="65"/>
  <c r="AG40" i="65"/>
  <c r="AF40" i="65"/>
  <c r="A30" i="65"/>
  <c r="C30" i="65"/>
  <c r="AS40" i="65"/>
  <c r="AR40" i="65"/>
  <c r="A30" i="262"/>
  <c r="C30" i="262"/>
  <c r="AS40" i="262"/>
  <c r="AR40" i="262"/>
  <c r="U40" i="262"/>
  <c r="T40" i="262"/>
  <c r="AG40" i="262"/>
  <c r="AF40" i="262"/>
  <c r="N27" i="65"/>
  <c r="M27" i="65"/>
  <c r="L26" i="65"/>
  <c r="Q29" i="65"/>
  <c r="AB39" i="65"/>
  <c r="W36" i="65"/>
  <c r="Y37" i="65"/>
  <c r="AC39" i="65"/>
  <c r="V39" i="65"/>
  <c r="X37" i="65"/>
  <c r="AA37" i="65"/>
  <c r="O26" i="65"/>
  <c r="Z36" i="65"/>
  <c r="AS41" i="262"/>
  <c r="AR41" i="262"/>
  <c r="A31" i="262"/>
  <c r="AG41" i="262"/>
  <c r="AF41" i="262"/>
  <c r="U41" i="262"/>
  <c r="T41" i="262"/>
  <c r="C31" i="262"/>
  <c r="AO39" i="65"/>
  <c r="AL39" i="65"/>
  <c r="AH39" i="65"/>
  <c r="AK39" i="65"/>
  <c r="AJ39" i="65"/>
  <c r="AI39" i="65"/>
  <c r="AO39" i="262"/>
  <c r="AL39" i="262"/>
  <c r="AH39" i="262"/>
  <c r="AC39" i="262"/>
  <c r="AK39" i="262"/>
  <c r="AJ39" i="262"/>
  <c r="AI39" i="262"/>
  <c r="AS41" i="65"/>
  <c r="AR41" i="65"/>
  <c r="AG41" i="65"/>
  <c r="AF41" i="65"/>
  <c r="C31" i="65"/>
  <c r="U41" i="65"/>
  <c r="T41" i="65"/>
  <c r="A31" i="65"/>
  <c r="K29" i="65"/>
  <c r="K29" i="262"/>
  <c r="L27" i="65"/>
  <c r="M28" i="65"/>
  <c r="N28" i="65"/>
  <c r="Q30" i="65"/>
  <c r="AB40" i="65"/>
  <c r="W37" i="65"/>
  <c r="Y38" i="65"/>
  <c r="AC40" i="65"/>
  <c r="V40" i="65"/>
  <c r="X38" i="65"/>
  <c r="O27" i="65"/>
  <c r="Z37" i="65"/>
  <c r="AA38" i="65"/>
  <c r="K30" i="262"/>
  <c r="AL40" i="262"/>
  <c r="AK40" i="262"/>
  <c r="AJ40" i="262"/>
  <c r="AI40" i="262"/>
  <c r="AO40" i="262"/>
  <c r="AH40" i="262"/>
  <c r="AC40" i="262"/>
  <c r="AG42" i="262"/>
  <c r="AF42" i="262"/>
  <c r="A32" i="262"/>
  <c r="U42" i="262"/>
  <c r="T42" i="262"/>
  <c r="C32" i="262"/>
  <c r="AS42" i="262"/>
  <c r="AR42" i="262"/>
  <c r="K30" i="65"/>
  <c r="A32" i="65"/>
  <c r="AG42" i="65"/>
  <c r="AF42" i="65"/>
  <c r="AS42" i="65"/>
  <c r="AR42" i="65"/>
  <c r="U42" i="65"/>
  <c r="T42" i="65"/>
  <c r="C32" i="65"/>
  <c r="AK40" i="65"/>
  <c r="AJ40" i="65"/>
  <c r="AI40" i="65"/>
  <c r="AO40" i="65"/>
  <c r="AH40" i="65"/>
  <c r="AL40" i="65"/>
  <c r="M29" i="65"/>
  <c r="L28" i="65"/>
  <c r="N29" i="65"/>
  <c r="Q31" i="65"/>
  <c r="AB41" i="65"/>
  <c r="Y39" i="65"/>
  <c r="W38" i="65"/>
  <c r="AC41" i="65"/>
  <c r="V41" i="65"/>
  <c r="X39" i="65"/>
  <c r="AA39" i="65"/>
  <c r="O28" i="65"/>
  <c r="Z38" i="65"/>
  <c r="AH41" i="65"/>
  <c r="AK41" i="65"/>
  <c r="AJ41" i="65"/>
  <c r="AI41" i="65"/>
  <c r="AL41" i="65"/>
  <c r="AO41" i="65"/>
  <c r="K31" i="65"/>
  <c r="AG43" i="262"/>
  <c r="AF43" i="262"/>
  <c r="A33" i="262"/>
  <c r="AS43" i="262"/>
  <c r="AR43" i="262"/>
  <c r="U43" i="262"/>
  <c r="T43" i="262"/>
  <c r="C33" i="262"/>
  <c r="K31" i="262"/>
  <c r="AL41" i="262"/>
  <c r="AH41" i="262"/>
  <c r="AK41" i="262"/>
  <c r="AJ41" i="262"/>
  <c r="AI41" i="262"/>
  <c r="AO41" i="262"/>
  <c r="AC41" i="262"/>
  <c r="C33" i="65"/>
  <c r="U43" i="65"/>
  <c r="T43" i="65"/>
  <c r="A33" i="65"/>
  <c r="AS43" i="65"/>
  <c r="AR43" i="65"/>
  <c r="AG43" i="65"/>
  <c r="AF43" i="65"/>
  <c r="M30" i="65"/>
  <c r="N30" i="65"/>
  <c r="L29" i="65"/>
  <c r="Q32" i="65"/>
  <c r="AB42" i="65"/>
  <c r="W39" i="65"/>
  <c r="Y40" i="65"/>
  <c r="AC42" i="65"/>
  <c r="V42" i="65"/>
  <c r="X40" i="65"/>
  <c r="O29" i="65"/>
  <c r="Z39" i="65"/>
  <c r="AA40" i="65"/>
  <c r="K32" i="65"/>
  <c r="AS44" i="65"/>
  <c r="AR44" i="65"/>
  <c r="A34" i="65"/>
  <c r="U44" i="65"/>
  <c r="T44" i="65"/>
  <c r="C34" i="65"/>
  <c r="AG44" i="65"/>
  <c r="AF44" i="65"/>
  <c r="K32" i="262"/>
  <c r="C34" i="262"/>
  <c r="A34" i="262"/>
  <c r="AG44" i="262"/>
  <c r="AF44" i="262"/>
  <c r="AS44" i="262"/>
  <c r="AR44" i="262"/>
  <c r="U44" i="262"/>
  <c r="T44" i="262"/>
  <c r="AO42" i="262"/>
  <c r="AH42" i="262"/>
  <c r="AL42" i="262"/>
  <c r="AC42" i="262"/>
  <c r="AK42" i="262"/>
  <c r="AJ42" i="262"/>
  <c r="AI42" i="262"/>
  <c r="AK42" i="65"/>
  <c r="AJ42" i="65"/>
  <c r="AI42" i="65"/>
  <c r="AO42" i="65"/>
  <c r="AL42" i="65"/>
  <c r="AH42" i="65"/>
  <c r="M31" i="65"/>
  <c r="L30" i="65"/>
  <c r="N31" i="65"/>
  <c r="Q33" i="65"/>
  <c r="AB43" i="65"/>
  <c r="W40" i="65"/>
  <c r="Y41" i="65"/>
  <c r="V43" i="65"/>
  <c r="AC43" i="65"/>
  <c r="X41" i="65"/>
  <c r="AA41" i="65"/>
  <c r="O30" i="65"/>
  <c r="Z40" i="65"/>
  <c r="AL43" i="65"/>
  <c r="AK43" i="65"/>
  <c r="AJ43" i="65"/>
  <c r="AI43" i="65"/>
  <c r="AO43" i="65"/>
  <c r="AH43" i="65"/>
  <c r="K33" i="65"/>
  <c r="AG45" i="262"/>
  <c r="AF45" i="262"/>
  <c r="A35" i="262"/>
  <c r="U45" i="262"/>
  <c r="T45" i="262"/>
  <c r="AS45" i="262"/>
  <c r="AR45" i="262"/>
  <c r="C35" i="262"/>
  <c r="K33" i="262"/>
  <c r="AK43" i="262"/>
  <c r="AJ43" i="262"/>
  <c r="AI43" i="262"/>
  <c r="AO43" i="262"/>
  <c r="AH43" i="262"/>
  <c r="AL43" i="262"/>
  <c r="AC43" i="262"/>
  <c r="C35" i="65"/>
  <c r="AG45" i="65"/>
  <c r="AF45" i="65"/>
  <c r="AS45" i="65"/>
  <c r="AR45" i="65"/>
  <c r="A35" i="65"/>
  <c r="U45" i="65"/>
  <c r="T45" i="65"/>
  <c r="M32" i="65"/>
  <c r="N32" i="65"/>
  <c r="L31" i="65"/>
  <c r="Q35" i="65"/>
  <c r="Q34" i="65"/>
  <c r="AB44" i="65"/>
  <c r="Y42" i="65"/>
  <c r="W41" i="65"/>
  <c r="V44" i="65"/>
  <c r="AC44" i="65"/>
  <c r="X42" i="65"/>
  <c r="O31" i="65"/>
  <c r="Z41" i="65"/>
  <c r="AA42" i="65"/>
  <c r="AL44" i="65"/>
  <c r="AO44" i="65"/>
  <c r="AH44" i="65"/>
  <c r="AK44" i="65"/>
  <c r="AJ44" i="65"/>
  <c r="AI44" i="65"/>
  <c r="AK44" i="262"/>
  <c r="AJ44" i="262"/>
  <c r="AI44" i="262"/>
  <c r="AL44" i="262"/>
  <c r="AO44" i="262"/>
  <c r="AH44" i="262"/>
  <c r="AC44" i="262"/>
  <c r="K34" i="262"/>
  <c r="K34" i="65"/>
  <c r="L32" i="65"/>
  <c r="M33" i="65"/>
  <c r="N33" i="65"/>
  <c r="Y43" i="65"/>
  <c r="W42" i="65"/>
  <c r="X43" i="65"/>
  <c r="O32" i="65"/>
  <c r="Z42" i="65"/>
  <c r="AA43" i="65"/>
  <c r="K35" i="262"/>
  <c r="K35" i="65"/>
  <c r="AH45" i="65"/>
  <c r="AL45" i="65"/>
  <c r="AL46" i="65"/>
  <c r="AL47" i="65"/>
  <c r="AX45" i="65"/>
  <c r="AW45" i="65"/>
  <c r="AV45" i="65"/>
  <c r="AU45" i="65"/>
  <c r="AK45" i="65"/>
  <c r="AK46" i="65"/>
  <c r="AJ45" i="65"/>
  <c r="AJ46" i="65"/>
  <c r="BA45" i="65"/>
  <c r="AI45" i="65"/>
  <c r="AI46" i="65"/>
  <c r="AT45" i="65"/>
  <c r="AO45" i="65"/>
  <c r="AC45" i="65"/>
  <c r="V45" i="65"/>
  <c r="AB45" i="65"/>
  <c r="AB46" i="65"/>
  <c r="Q36" i="65"/>
  <c r="AX45" i="262"/>
  <c r="AW45" i="262"/>
  <c r="AV45" i="262"/>
  <c r="AU45" i="262"/>
  <c r="AK45" i="262"/>
  <c r="AK46" i="262"/>
  <c r="AJ45" i="262"/>
  <c r="AJ46" i="262"/>
  <c r="AI45" i="262"/>
  <c r="AI46" i="262"/>
  <c r="BA45" i="262"/>
  <c r="AH45" i="262"/>
  <c r="AT45" i="262"/>
  <c r="AL45" i="262"/>
  <c r="AL46" i="262"/>
  <c r="AL47" i="262"/>
  <c r="AC45" i="262"/>
  <c r="AO45" i="262"/>
  <c r="AB46" i="262"/>
  <c r="Q36" i="262"/>
  <c r="M34" i="65"/>
  <c r="L33" i="65"/>
  <c r="N34" i="65"/>
  <c r="AV46" i="262"/>
  <c r="AW46" i="262"/>
  <c r="AW46" i="65"/>
  <c r="AV46" i="65"/>
  <c r="Y44" i="65"/>
  <c r="W43" i="65"/>
  <c r="X44" i="65"/>
  <c r="O33" i="65"/>
  <c r="Z43" i="65"/>
  <c r="AA44" i="65"/>
  <c r="M35" i="65"/>
  <c r="N35" i="65"/>
  <c r="L34" i="65"/>
  <c r="AU46" i="262"/>
  <c r="AU47" i="262"/>
  <c r="AU46" i="65"/>
  <c r="AU47" i="65"/>
  <c r="W44" i="65"/>
  <c r="X45" i="65"/>
  <c r="N36" i="262"/>
  <c r="Y46" i="262"/>
  <c r="M36" i="262"/>
  <c r="X46" i="262"/>
  <c r="AA46" i="262"/>
  <c r="P36" i="262"/>
  <c r="N36" i="65"/>
  <c r="Y45" i="65"/>
  <c r="Y46" i="65"/>
  <c r="M36" i="65"/>
  <c r="X46" i="65"/>
  <c r="AA45" i="65"/>
  <c r="AA46" i="65"/>
  <c r="P36" i="65"/>
  <c r="O34" i="65"/>
  <c r="L35" i="65"/>
  <c r="AX46" i="262"/>
  <c r="AX47" i="262"/>
  <c r="Z44" i="65"/>
  <c r="AX46" i="65"/>
  <c r="AX47" i="65"/>
  <c r="O35" i="65"/>
  <c r="L36" i="65"/>
  <c r="W45" i="65"/>
  <c r="W46" i="65"/>
  <c r="L36" i="262"/>
  <c r="W46" i="262"/>
  <c r="O36" i="262"/>
  <c r="Z46" i="262"/>
  <c r="Z47" i="262"/>
  <c r="O36" i="65"/>
  <c r="Z45" i="65"/>
  <c r="Z46" i="65"/>
  <c r="Z47" i="65"/>
</calcChain>
</file>

<file path=xl/sharedStrings.xml><?xml version="1.0" encoding="utf-8"?>
<sst xmlns="http://schemas.openxmlformats.org/spreadsheetml/2006/main" count="258" uniqueCount="83">
  <si>
    <t>Feuille Attachement</t>
  </si>
  <si>
    <t>Total</t>
  </si>
  <si>
    <t>Nuit</t>
  </si>
  <si>
    <t>Insalubrité</t>
  </si>
  <si>
    <t>Jours</t>
  </si>
  <si>
    <t>Date</t>
  </si>
  <si>
    <t>Prestations</t>
  </si>
  <si>
    <t>Confirmations</t>
  </si>
  <si>
    <t>Prestations  HS</t>
  </si>
  <si>
    <t>Horaires</t>
  </si>
  <si>
    <t>Feuille d'attachement individuelle employés</t>
  </si>
  <si>
    <t xml:space="preserve">Collecte </t>
  </si>
  <si>
    <t xml:space="preserve"> TIT </t>
  </si>
  <si>
    <t>35 h 00</t>
  </si>
  <si>
    <t>JOURS</t>
  </si>
  <si>
    <t>Heures éxécution</t>
  </si>
  <si>
    <t>Répartition</t>
  </si>
  <si>
    <t>Primes nuit</t>
  </si>
  <si>
    <t>Primes insalubrité</t>
  </si>
  <si>
    <t>Observations</t>
  </si>
  <si>
    <t>HS Normales</t>
  </si>
  <si>
    <t>HS Fériées</t>
  </si>
  <si>
    <t>HS Nuit</t>
  </si>
  <si>
    <t>TOTAL HS</t>
  </si>
  <si>
    <t>TOTAL effectué</t>
  </si>
  <si>
    <t>TOTAL payé</t>
  </si>
  <si>
    <t>Signature Agent :</t>
  </si>
  <si>
    <t>Signature du responsable Secteur :</t>
  </si>
  <si>
    <t>Feuille d'attachement modèle automatique - Rév 1 - Crée le 27/04/11</t>
  </si>
  <si>
    <t>Matricule :</t>
  </si>
  <si>
    <t>Service :</t>
  </si>
  <si>
    <t>Situation :</t>
  </si>
  <si>
    <t>Plage horaire :</t>
  </si>
  <si>
    <t>Nom Prénom :</t>
  </si>
  <si>
    <t>Affectation :</t>
  </si>
  <si>
    <t>Grade :</t>
  </si>
  <si>
    <r>
      <t>Certifié exact par le responsable :</t>
    </r>
    <r>
      <rPr>
        <sz val="12"/>
        <color theme="1"/>
        <rFont val="Calibri"/>
        <family val="2"/>
        <scheme val="minor"/>
      </rPr>
      <t xml:space="preserve"> </t>
    </r>
  </si>
  <si>
    <t>Année</t>
  </si>
  <si>
    <t>Concatenation</t>
  </si>
  <si>
    <t>Périodes</t>
  </si>
  <si>
    <t xml:space="preserve">Période du 21 Décembre au 20 Janvier </t>
  </si>
  <si>
    <t xml:space="preserve">Période du 21 Janvier au 20 Février </t>
  </si>
  <si>
    <t>Période du 21 Février au 20 Mars</t>
  </si>
  <si>
    <t>Période du 21 Mars au 20 Avril</t>
  </si>
  <si>
    <t>Période du 21 Avril au 20 Mai</t>
  </si>
  <si>
    <t>Période du 21 Mai au 20 Juin</t>
  </si>
  <si>
    <t>Période du 21 Juin au 20 Juillet</t>
  </si>
  <si>
    <t>Période du 21 Juillet au 20 Août</t>
  </si>
  <si>
    <t>Période du 21 Août au 20 Septembre</t>
  </si>
  <si>
    <t>Période du 21 Septembre au 20 Octobre</t>
  </si>
  <si>
    <t>Période du 21 Octobre au 20 Novembre</t>
  </si>
  <si>
    <t>Période du 21 Novembre au 20 Décembre</t>
  </si>
  <si>
    <t>HS Norm</t>
  </si>
  <si>
    <t>HS Férié</t>
  </si>
  <si>
    <t>heures sup normales</t>
  </si>
  <si>
    <t>heures sup nuit</t>
  </si>
  <si>
    <t>heures prime de nuit</t>
  </si>
  <si>
    <t>Jours fériés</t>
  </si>
  <si>
    <t>Jour de l'an</t>
  </si>
  <si>
    <t>Lundi de Pâques</t>
  </si>
  <si>
    <t>Fête du Travail</t>
  </si>
  <si>
    <t>8 mai 1945</t>
  </si>
  <si>
    <t>Jeudi de l'Ascension</t>
  </si>
  <si>
    <t>Fête Nationale</t>
  </si>
  <si>
    <t>Assomption</t>
  </si>
  <si>
    <t>La Toussaint</t>
  </si>
  <si>
    <t>Armistice</t>
  </si>
  <si>
    <t>Noël</t>
  </si>
  <si>
    <t>Feuille de récupération individuelle employés</t>
  </si>
  <si>
    <t>Soit Jour Récupérer</t>
  </si>
  <si>
    <r>
      <t>Certifié exact par le responsable :</t>
    </r>
    <r>
      <rPr>
        <sz val="12"/>
        <rFont val="Times New Roman"/>
        <family val="1"/>
      </rPr>
      <t xml:space="preserve"> </t>
    </r>
  </si>
  <si>
    <t>Noms</t>
  </si>
  <si>
    <t>Periode</t>
  </si>
  <si>
    <t>Code Serv</t>
  </si>
  <si>
    <t>Matricule</t>
  </si>
  <si>
    <t>Primes Nuit</t>
  </si>
  <si>
    <t>Code Service</t>
  </si>
  <si>
    <t>Total Jour de RC</t>
  </si>
  <si>
    <t>Cambra Jean-Luc |N0123024</t>
  </si>
  <si>
    <t>Mois RC</t>
  </si>
  <si>
    <t>Date de début</t>
  </si>
  <si>
    <t>Mois</t>
  </si>
  <si>
    <t>Barka Khaled |N0122058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</si>
</sst>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164" formatCode="[$-40C]General"/>
    <numFmt numFmtId="165" formatCode="dddd"/>
    <numFmt numFmtId="166" formatCode="ddd"/>
    <numFmt numFmtId="167" formatCode="dd"/>
    <numFmt numFmtId="168" formatCode="[White]#0"/>
    <numFmt numFmtId="169" formatCode="[$-40C]mmmm\-yy;@"/>
    <numFmt numFmtId="170" formatCode="yyyy"/>
    <numFmt numFmtId="171" formatCode="h:mm;@"/>
    <numFmt numFmtId="172" formatCode="ddd\ dd\-mm"/>
    <numFmt numFmtId="173" formatCode="[$-40C]d\-mmm\-yy;@"/>
    <numFmt numFmtId="174" formatCode="dd/mm/yy;@"/>
    <numFmt numFmtId="175" formatCode="[$-40C]mmm\-yy;@"/>
  </numFmts>
  <fonts count="60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10"/>
      <name val="Arial"/>
      <family val="2"/>
      <charset val="204"/>
    </font>
    <font>
      <b/>
      <i/>
      <sz val="18"/>
      <name val="Arial"/>
      <family val="2"/>
      <charset val="204"/>
    </font>
    <font>
      <b/>
      <sz val="10"/>
      <color indexed="12"/>
      <name val="Arial"/>
      <family val="2"/>
      <charset val="204"/>
    </font>
    <font>
      <b/>
      <sz val="10"/>
      <color indexed="10"/>
      <name val="Arial"/>
      <family val="2"/>
      <charset val="204"/>
    </font>
    <font>
      <b/>
      <sz val="10"/>
      <color indexed="57"/>
      <name val="Arial"/>
      <family val="2"/>
      <charset val="204"/>
    </font>
    <font>
      <b/>
      <sz val="10"/>
      <name val="Arial"/>
      <family val="2"/>
      <charset val="204"/>
    </font>
    <font>
      <b/>
      <sz val="11"/>
      <name val="Arial"/>
      <family val="2"/>
      <charset val="204"/>
    </font>
    <font>
      <sz val="11"/>
      <color indexed="8"/>
      <name val="Calibri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Times New Roman"/>
      <family val="1"/>
    </font>
    <font>
      <b/>
      <i/>
      <sz val="16"/>
      <name val="Arial"/>
      <family val="2"/>
      <charset val="204"/>
    </font>
    <font>
      <sz val="10"/>
      <name val="Arial"/>
      <family val="2"/>
      <charset val="204"/>
    </font>
    <font>
      <sz val="12"/>
      <color theme="1"/>
      <name val="Calibri"/>
      <family val="2"/>
      <scheme val="minor"/>
    </font>
    <font>
      <b/>
      <sz val="16"/>
      <name val="Arial"/>
      <family val="2"/>
      <charset val="204"/>
    </font>
    <font>
      <b/>
      <sz val="12"/>
      <name val="Arial"/>
      <family val="2"/>
    </font>
    <font>
      <b/>
      <sz val="10"/>
      <color indexed="10"/>
      <name val="Arial"/>
      <family val="2"/>
      <charset val="204"/>
    </font>
    <font>
      <b/>
      <sz val="10"/>
      <name val="Arial"/>
      <family val="2"/>
      <charset val="204"/>
    </font>
    <font>
      <b/>
      <sz val="12"/>
      <color indexed="9"/>
      <name val="Arial"/>
      <family val="2"/>
      <charset val="204"/>
    </font>
    <font>
      <b/>
      <sz val="11"/>
      <name val="Arial"/>
      <family val="2"/>
      <charset val="204"/>
    </font>
    <font>
      <b/>
      <sz val="10"/>
      <name val="Arial"/>
      <family val="2"/>
    </font>
    <font>
      <b/>
      <sz val="12"/>
      <color theme="0"/>
      <name val="Arial"/>
      <family val="2"/>
      <charset val="204"/>
    </font>
    <font>
      <b/>
      <i/>
      <sz val="14"/>
      <name val="Times New Roman"/>
      <family val="1"/>
    </font>
    <font>
      <b/>
      <i/>
      <sz val="12"/>
      <name val="Times New Roman"/>
      <family val="1"/>
    </font>
    <font>
      <b/>
      <sz val="8"/>
      <name val="Times New Roman"/>
      <family val="1"/>
    </font>
    <font>
      <sz val="12"/>
      <name val="Arial"/>
      <family val="2"/>
      <charset val="204"/>
    </font>
    <font>
      <b/>
      <sz val="10"/>
      <name val="Arial Narrow"/>
      <family val="2"/>
    </font>
    <font>
      <b/>
      <sz val="8"/>
      <name val="Arial Narrow"/>
      <family val="2"/>
    </font>
    <font>
      <b/>
      <sz val="10"/>
      <color indexed="12"/>
      <name val="Arial Narrow"/>
      <family val="2"/>
    </font>
    <font>
      <b/>
      <sz val="10"/>
      <color indexed="10"/>
      <name val="Arial Narrow"/>
      <family val="2"/>
    </font>
    <font>
      <b/>
      <sz val="10"/>
      <color indexed="57"/>
      <name val="Arial Narrow"/>
      <family val="2"/>
    </font>
    <font>
      <b/>
      <sz val="12"/>
      <color indexed="12"/>
      <name val="Arial"/>
      <family val="2"/>
      <charset val="204"/>
    </font>
    <font>
      <b/>
      <sz val="10"/>
      <color theme="1"/>
      <name val="Arial"/>
      <family val="2"/>
    </font>
    <font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name val="Courier New"/>
      <family val="3"/>
    </font>
    <font>
      <b/>
      <sz val="10"/>
      <color theme="1"/>
      <name val="Arial"/>
      <family val="2"/>
      <charset val="204"/>
    </font>
    <font>
      <sz val="12"/>
      <name val="Times New Roman"/>
      <family val="1"/>
    </font>
    <font>
      <sz val="10"/>
      <name val="Arial"/>
      <family val="2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33CC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i/>
      <sz val="14"/>
      <name val="Arial"/>
      <family val="2"/>
      <charset val="204"/>
    </font>
    <font>
      <b/>
      <i/>
      <sz val="16"/>
      <name val="Times New Roman"/>
      <family val="1"/>
    </font>
    <font>
      <b/>
      <sz val="12"/>
      <name val="Arial Narrow"/>
      <family val="2"/>
    </font>
    <font>
      <b/>
      <sz val="12"/>
      <color indexed="12"/>
      <name val="Arial Narrow"/>
      <family val="2"/>
    </font>
    <font>
      <b/>
      <sz val="12"/>
      <color indexed="10"/>
      <name val="Arial Narrow"/>
      <family val="2"/>
    </font>
    <font>
      <b/>
      <sz val="12"/>
      <color indexed="57"/>
      <name val="Arial Narrow"/>
      <family val="2"/>
    </font>
    <font>
      <b/>
      <sz val="12"/>
      <color indexed="9"/>
      <name val="Arial Narrow"/>
      <family val="2"/>
    </font>
    <font>
      <b/>
      <sz val="12"/>
      <color rgb="FF0000FF"/>
      <name val="Arial"/>
      <family val="2"/>
    </font>
    <font>
      <b/>
      <sz val="12"/>
      <color rgb="FFFF0000"/>
      <name val="Arial"/>
      <family val="2"/>
    </font>
    <font>
      <b/>
      <sz val="12"/>
      <color rgb="FF00B050"/>
      <name val="Arial"/>
      <family val="2"/>
    </font>
    <font>
      <b/>
      <sz val="12"/>
      <color theme="1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indexed="13"/>
        <bgColor indexed="34"/>
      </patternFill>
    </fill>
    <fill>
      <patternFill patternType="solid">
        <fgColor indexed="11"/>
        <bgColor indexed="21"/>
      </patternFill>
    </fill>
    <fill>
      <patternFill patternType="solid">
        <fgColor indexed="27"/>
        <bgColor indexed="41"/>
      </patternFill>
    </fill>
    <fill>
      <patternFill patternType="solid">
        <fgColor indexed="8"/>
        <bgColor indexed="58"/>
      </patternFill>
    </fill>
    <fill>
      <patternFill patternType="solid">
        <fgColor indexed="55"/>
        <bgColor indexed="23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 tint="0.59999389629810485"/>
        <bgColor indexed="31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23"/>
      </patternFill>
    </fill>
  </fills>
  <borders count="9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medium">
        <color theme="1"/>
      </left>
      <right/>
      <top style="medium">
        <color theme="1"/>
      </top>
      <bottom style="thin">
        <color auto="1"/>
      </bottom>
      <diagonal/>
    </border>
    <border>
      <left/>
      <right style="medium">
        <color auto="1"/>
      </right>
      <top style="medium">
        <color theme="1"/>
      </top>
      <bottom style="thin">
        <color auto="1"/>
      </bottom>
      <diagonal/>
    </border>
    <border>
      <left style="medium">
        <color theme="1"/>
      </left>
      <right/>
      <top style="thin">
        <color auto="1"/>
      </top>
      <bottom style="medium">
        <color theme="1"/>
      </bottom>
      <diagonal/>
    </border>
    <border>
      <left/>
      <right style="medium">
        <color auto="1"/>
      </right>
      <top style="thin">
        <color auto="1"/>
      </top>
      <bottom style="medium">
        <color theme="1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 style="thin">
        <color auto="1"/>
      </right>
      <top style="medium">
        <color theme="1"/>
      </top>
      <bottom/>
      <diagonal/>
    </border>
    <border>
      <left style="thin">
        <color auto="1"/>
      </left>
      <right style="thin">
        <color auto="1"/>
      </right>
      <top style="medium">
        <color theme="1"/>
      </top>
      <bottom/>
      <diagonal/>
    </border>
    <border>
      <left style="thin">
        <color auto="1"/>
      </left>
      <right/>
      <top style="medium">
        <color theme="1"/>
      </top>
      <bottom style="thin">
        <color auto="1"/>
      </bottom>
      <diagonal/>
    </border>
    <border>
      <left/>
      <right/>
      <top style="medium">
        <color theme="1"/>
      </top>
      <bottom style="thin">
        <color auto="1"/>
      </bottom>
      <diagonal/>
    </border>
    <border>
      <left/>
      <right style="thin">
        <color auto="1"/>
      </right>
      <top style="medium">
        <color theme="1"/>
      </top>
      <bottom style="thin">
        <color auto="1"/>
      </bottom>
      <diagonal/>
    </border>
    <border>
      <left style="thin">
        <color auto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thin">
        <color auto="1"/>
      </right>
      <top/>
      <bottom style="medium">
        <color theme="1"/>
      </bottom>
      <diagonal/>
    </border>
    <border>
      <left style="thin">
        <color auto="1"/>
      </left>
      <right style="thin">
        <color auto="1"/>
      </right>
      <top/>
      <bottom style="medium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theme="1"/>
      </bottom>
      <diagonal/>
    </border>
    <border>
      <left style="thin">
        <color auto="1"/>
      </left>
      <right style="medium">
        <color theme="1"/>
      </right>
      <top/>
      <bottom style="medium">
        <color theme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theme="0"/>
      </top>
      <bottom style="thin">
        <color theme="0"/>
      </bottom>
      <diagonal/>
    </border>
  </borders>
  <cellStyleXfs count="472">
    <xf numFmtId="0" fontId="0" fillId="0" borderId="0"/>
    <xf numFmtId="164" fontId="3" fillId="0" borderId="0"/>
    <xf numFmtId="164" fontId="4" fillId="0" borderId="0"/>
    <xf numFmtId="0" fontId="5" fillId="0" borderId="0"/>
    <xf numFmtId="0" fontId="12" fillId="0" borderId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/>
    <xf numFmtId="164" fontId="3" fillId="0" borderId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41" fillId="0" borderId="0"/>
    <xf numFmtId="0" fontId="2" fillId="0" borderId="0"/>
    <xf numFmtId="0" fontId="41" fillId="0" borderId="0"/>
    <xf numFmtId="0" fontId="12" fillId="0" borderId="0"/>
    <xf numFmtId="0" fontId="5" fillId="0" borderId="0"/>
    <xf numFmtId="0" fontId="44" fillId="0" borderId="0"/>
    <xf numFmtId="0" fontId="1" fillId="0" borderId="0"/>
  </cellStyleXfs>
  <cellXfs count="365">
    <xf numFmtId="0" fontId="0" fillId="0" borderId="0" xfId="0"/>
    <xf numFmtId="0" fontId="18" fillId="0" borderId="0" xfId="3" applyFont="1"/>
    <xf numFmtId="0" fontId="19" fillId="0" borderId="0" xfId="0" applyFont="1"/>
    <xf numFmtId="0" fontId="18" fillId="0" borderId="24" xfId="3" applyFont="1" applyBorder="1"/>
    <xf numFmtId="0" fontId="24" fillId="7" borderId="37" xfId="3" applyFont="1" applyFill="1" applyBorder="1" applyAlignment="1">
      <alignment horizontal="center"/>
    </xf>
    <xf numFmtId="0" fontId="21" fillId="3" borderId="37" xfId="3" applyFont="1" applyFill="1" applyBorder="1" applyAlignment="1">
      <alignment horizontal="center"/>
    </xf>
    <xf numFmtId="0" fontId="21" fillId="3" borderId="38" xfId="3" applyFont="1" applyFill="1" applyBorder="1" applyAlignment="1">
      <alignment horizontal="center"/>
    </xf>
    <xf numFmtId="165" fontId="20" fillId="0" borderId="40" xfId="3" applyNumberFormat="1" applyFont="1" applyBorder="1" applyAlignment="1">
      <alignment horizontal="left"/>
    </xf>
    <xf numFmtId="0" fontId="30" fillId="0" borderId="24" xfId="0" applyFont="1" applyBorder="1" applyAlignment="1">
      <alignment horizontal="center"/>
    </xf>
    <xf numFmtId="0" fontId="31" fillId="0" borderId="0" xfId="3" applyFont="1"/>
    <xf numFmtId="0" fontId="19" fillId="0" borderId="25" xfId="0" applyFont="1" applyBorder="1"/>
    <xf numFmtId="0" fontId="19" fillId="0" borderId="25" xfId="0" applyFont="1" applyBorder="1" applyAlignment="1">
      <alignment horizontal="center"/>
    </xf>
    <xf numFmtId="0" fontId="34" fillId="12" borderId="1" xfId="0" applyFont="1" applyFill="1" applyBorder="1" applyAlignment="1">
      <alignment horizontal="center" vertical="center" wrapText="1"/>
    </xf>
    <xf numFmtId="0" fontId="35" fillId="12" borderId="1" xfId="0" applyFont="1" applyFill="1" applyBorder="1" applyAlignment="1">
      <alignment horizontal="center" vertical="center" wrapText="1"/>
    </xf>
    <xf numFmtId="0" fontId="36" fillId="12" borderId="1" xfId="0" applyFont="1" applyFill="1" applyBorder="1" applyAlignment="1">
      <alignment horizontal="center" vertical="center" wrapText="1"/>
    </xf>
    <xf numFmtId="0" fontId="32" fillId="12" borderId="1" xfId="0" applyFont="1" applyFill="1" applyBorder="1" applyAlignment="1">
      <alignment horizontal="center" vertical="center" wrapText="1"/>
    </xf>
    <xf numFmtId="0" fontId="32" fillId="0" borderId="15" xfId="0" applyFont="1" applyBorder="1" applyAlignment="1" applyProtection="1">
      <alignment horizontal="center"/>
      <protection locked="0"/>
    </xf>
    <xf numFmtId="0" fontId="23" fillId="0" borderId="0" xfId="3" applyFont="1" applyAlignment="1">
      <alignment horizontal="center"/>
    </xf>
    <xf numFmtId="0" fontId="19" fillId="0" borderId="27" xfId="0" applyFont="1" applyBorder="1"/>
    <xf numFmtId="0" fontId="19" fillId="0" borderId="27" xfId="0" applyFont="1" applyBorder="1" applyAlignment="1">
      <alignment horizontal="center"/>
    </xf>
    <xf numFmtId="0" fontId="19" fillId="0" borderId="24" xfId="0" applyFont="1" applyBorder="1"/>
    <xf numFmtId="0" fontId="19" fillId="0" borderId="24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16" fillId="0" borderId="24" xfId="0" applyFont="1" applyBorder="1" applyAlignment="1">
      <alignment horizontal="center"/>
    </xf>
    <xf numFmtId="1" fontId="10" fillId="0" borderId="40" xfId="3" applyNumberFormat="1" applyFont="1" applyBorder="1" applyAlignment="1">
      <alignment horizontal="center" vertical="center"/>
    </xf>
    <xf numFmtId="1" fontId="10" fillId="0" borderId="43" xfId="3" applyNumberFormat="1" applyFont="1" applyBorder="1" applyAlignment="1">
      <alignment horizontal="center" vertical="center"/>
    </xf>
    <xf numFmtId="1" fontId="10" fillId="0" borderId="26" xfId="3" applyNumberFormat="1" applyFont="1" applyBorder="1" applyAlignment="1">
      <alignment horizontal="center" vertical="center"/>
    </xf>
    <xf numFmtId="0" fontId="25" fillId="8" borderId="48" xfId="3" applyFont="1" applyFill="1" applyBorder="1" applyAlignment="1">
      <alignment horizontal="center"/>
    </xf>
    <xf numFmtId="165" fontId="20" fillId="0" borderId="50" xfId="3" applyNumberFormat="1" applyFont="1" applyBorder="1" applyAlignment="1">
      <alignment horizontal="left"/>
    </xf>
    <xf numFmtId="14" fontId="20" fillId="0" borderId="51" xfId="3" applyNumberFormat="1" applyFont="1" applyBorder="1"/>
    <xf numFmtId="14" fontId="20" fillId="0" borderId="41" xfId="3" applyNumberFormat="1" applyFont="1" applyBorder="1"/>
    <xf numFmtId="165" fontId="20" fillId="0" borderId="43" xfId="3" applyNumberFormat="1" applyFont="1" applyBorder="1" applyAlignment="1">
      <alignment horizontal="left"/>
    </xf>
    <xf numFmtId="14" fontId="20" fillId="0" borderId="44" xfId="3" applyNumberFormat="1" applyFont="1" applyBorder="1"/>
    <xf numFmtId="169" fontId="0" fillId="0" borderId="39" xfId="0" applyNumberFormat="1" applyBorder="1" applyAlignment="1">
      <alignment horizontal="center" vertical="center"/>
    </xf>
    <xf numFmtId="170" fontId="0" fillId="0" borderId="39" xfId="0" applyNumberFormat="1" applyBorder="1" applyAlignment="1">
      <alignment horizontal="center" vertical="center"/>
    </xf>
    <xf numFmtId="0" fontId="38" fillId="0" borderId="15" xfId="3" applyFont="1" applyBorder="1" applyAlignment="1">
      <alignment horizontal="center" vertical="center"/>
    </xf>
    <xf numFmtId="0" fontId="38" fillId="0" borderId="41" xfId="3" applyFont="1" applyBorder="1" applyAlignment="1">
      <alignment horizontal="center" vertical="center"/>
    </xf>
    <xf numFmtId="0" fontId="38" fillId="0" borderId="44" xfId="3" applyFont="1" applyBorder="1" applyAlignment="1">
      <alignment horizontal="center" vertical="center"/>
    </xf>
    <xf numFmtId="0" fontId="26" fillId="0" borderId="6" xfId="3" applyFont="1" applyBorder="1" applyAlignment="1">
      <alignment horizontal="center" vertical="center"/>
    </xf>
    <xf numFmtId="0" fontId="26" fillId="0" borderId="3" xfId="3" applyFont="1" applyBorder="1" applyAlignment="1">
      <alignment horizontal="center" vertical="center"/>
    </xf>
    <xf numFmtId="0" fontId="26" fillId="0" borderId="42" xfId="3" applyFont="1" applyBorder="1" applyAlignment="1">
      <alignment horizontal="center" vertical="center"/>
    </xf>
    <xf numFmtId="0" fontId="26" fillId="9" borderId="3" xfId="3" applyFont="1" applyFill="1" applyBorder="1" applyAlignment="1">
      <alignment horizontal="center" vertical="center"/>
    </xf>
    <xf numFmtId="0" fontId="26" fillId="9" borderId="18" xfId="3" applyFont="1" applyFill="1" applyBorder="1" applyAlignment="1">
      <alignment horizontal="center" vertical="center"/>
    </xf>
    <xf numFmtId="0" fontId="26" fillId="0" borderId="47" xfId="3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20" fontId="0" fillId="0" borderId="0" xfId="0" applyNumberFormat="1"/>
    <xf numFmtId="171" fontId="18" fillId="0" borderId="0" xfId="3" applyNumberFormat="1" applyFont="1"/>
    <xf numFmtId="20" fontId="38" fillId="0" borderId="53" xfId="3" applyNumberFormat="1" applyFont="1" applyBorder="1" applyAlignment="1">
      <alignment horizontal="center" vertical="center"/>
    </xf>
    <xf numFmtId="20" fontId="38" fillId="0" borderId="54" xfId="3" applyNumberFormat="1" applyFont="1" applyBorder="1" applyAlignment="1">
      <alignment horizontal="center" vertical="center"/>
    </xf>
    <xf numFmtId="20" fontId="19" fillId="0" borderId="0" xfId="0" applyNumberFormat="1" applyFont="1"/>
    <xf numFmtId="20" fontId="22" fillId="0" borderId="0" xfId="3" applyNumberFormat="1" applyFont="1" applyAlignment="1">
      <alignment horizontal="center"/>
    </xf>
    <xf numFmtId="20" fontId="23" fillId="0" borderId="0" xfId="3" applyNumberFormat="1" applyFont="1" applyAlignment="1">
      <alignment horizontal="center"/>
    </xf>
    <xf numFmtId="20" fontId="38" fillId="0" borderId="55" xfId="3" applyNumberFormat="1" applyFont="1" applyBorder="1" applyAlignment="1">
      <alignment horizontal="center" vertical="center"/>
    </xf>
    <xf numFmtId="20" fontId="38" fillId="0" borderId="16" xfId="3" applyNumberFormat="1" applyFont="1" applyBorder="1" applyAlignment="1">
      <alignment horizontal="center" vertical="center"/>
    </xf>
    <xf numFmtId="20" fontId="38" fillId="0" borderId="57" xfId="3" applyNumberFormat="1" applyFont="1" applyBorder="1" applyAlignment="1">
      <alignment horizontal="center" vertical="center"/>
    </xf>
    <xf numFmtId="0" fontId="25" fillId="8" borderId="58" xfId="3" applyFont="1" applyFill="1" applyBorder="1" applyAlignment="1">
      <alignment horizontal="center"/>
    </xf>
    <xf numFmtId="20" fontId="38" fillId="0" borderId="59" xfId="3" applyNumberFormat="1" applyFont="1" applyBorder="1" applyAlignment="1">
      <alignment horizontal="center" vertical="center"/>
    </xf>
    <xf numFmtId="20" fontId="21" fillId="0" borderId="0" xfId="3" applyNumberFormat="1" applyFont="1" applyAlignment="1">
      <alignment horizontal="center" vertical="center" wrapText="1"/>
    </xf>
    <xf numFmtId="20" fontId="11" fillId="8" borderId="48" xfId="3" applyNumberFormat="1" applyFont="1" applyFill="1" applyBorder="1" applyAlignment="1">
      <alignment horizontal="center" vertical="center"/>
    </xf>
    <xf numFmtId="20" fontId="11" fillId="8" borderId="61" xfId="3" applyNumberFormat="1" applyFont="1" applyFill="1" applyBorder="1" applyAlignment="1">
      <alignment horizontal="center" vertical="center"/>
    </xf>
    <xf numFmtId="20" fontId="25" fillId="8" borderId="61" xfId="3" applyNumberFormat="1" applyFont="1" applyFill="1" applyBorder="1" applyAlignment="1">
      <alignment horizontal="center" vertical="center"/>
    </xf>
    <xf numFmtId="20" fontId="25" fillId="8" borderId="49" xfId="3" applyNumberFormat="1" applyFont="1" applyFill="1" applyBorder="1" applyAlignment="1">
      <alignment horizontal="center" vertical="center"/>
    </xf>
    <xf numFmtId="20" fontId="19" fillId="0" borderId="0" xfId="0" applyNumberFormat="1" applyFont="1" applyAlignment="1">
      <alignment vertical="center"/>
    </xf>
    <xf numFmtId="20" fontId="18" fillId="0" borderId="0" xfId="3" applyNumberFormat="1" applyFont="1" applyAlignment="1">
      <alignment vertical="center"/>
    </xf>
    <xf numFmtId="1" fontId="21" fillId="3" borderId="13" xfId="3" applyNumberFormat="1" applyFont="1" applyFill="1" applyBorder="1" applyAlignment="1">
      <alignment horizontal="center" vertical="center"/>
    </xf>
    <xf numFmtId="0" fontId="21" fillId="0" borderId="41" xfId="3" applyFont="1" applyBorder="1" applyAlignment="1">
      <alignment horizontal="center" vertical="center"/>
    </xf>
    <xf numFmtId="0" fontId="21" fillId="0" borderId="44" xfId="3" applyFont="1" applyBorder="1" applyAlignment="1">
      <alignment horizontal="center" vertical="center"/>
    </xf>
    <xf numFmtId="0" fontId="22" fillId="0" borderId="0" xfId="3" applyFont="1" applyAlignment="1">
      <alignment horizontal="center"/>
    </xf>
    <xf numFmtId="0" fontId="40" fillId="0" borderId="0" xfId="465" applyFont="1"/>
    <xf numFmtId="0" fontId="2" fillId="0" borderId="0" xfId="466"/>
    <xf numFmtId="0" fontId="41" fillId="0" borderId="0" xfId="465"/>
    <xf numFmtId="172" fontId="41" fillId="0" borderId="0" xfId="465" applyNumberFormat="1"/>
    <xf numFmtId="15" fontId="41" fillId="0" borderId="0" xfId="465" quotePrefix="1" applyNumberFormat="1"/>
    <xf numFmtId="2" fontId="21" fillId="3" borderId="39" xfId="3" applyNumberFormat="1" applyFont="1" applyFill="1" applyBorder="1" applyAlignment="1">
      <alignment horizontal="center" vertical="center"/>
    </xf>
    <xf numFmtId="2" fontId="27" fillId="11" borderId="40" xfId="3" applyNumberFormat="1" applyFont="1" applyFill="1" applyBorder="1" applyAlignment="1">
      <alignment horizontal="center" vertical="center"/>
    </xf>
    <xf numFmtId="2" fontId="27" fillId="2" borderId="39" xfId="3" applyNumberFormat="1" applyFont="1" applyFill="1" applyBorder="1" applyAlignment="1">
      <alignment horizontal="center" vertical="center"/>
    </xf>
    <xf numFmtId="2" fontId="27" fillId="14" borderId="39" xfId="3" applyNumberFormat="1" applyFont="1" applyFill="1" applyBorder="1" applyAlignment="1">
      <alignment horizontal="center" vertical="center"/>
    </xf>
    <xf numFmtId="2" fontId="27" fillId="11" borderId="43" xfId="3" applyNumberFormat="1" applyFont="1" applyFill="1" applyBorder="1" applyAlignment="1">
      <alignment horizontal="center" vertical="center"/>
    </xf>
    <xf numFmtId="2" fontId="27" fillId="2" borderId="36" xfId="3" applyNumberFormat="1" applyFont="1" applyFill="1" applyBorder="1" applyAlignment="1">
      <alignment horizontal="center" vertical="center"/>
    </xf>
    <xf numFmtId="2" fontId="27" fillId="14" borderId="36" xfId="3" applyNumberFormat="1" applyFont="1" applyFill="1" applyBorder="1" applyAlignment="1">
      <alignment horizontal="center" vertical="center"/>
    </xf>
    <xf numFmtId="2" fontId="21" fillId="3" borderId="36" xfId="3" applyNumberFormat="1" applyFont="1" applyFill="1" applyBorder="1" applyAlignment="1">
      <alignment horizontal="center" vertical="center"/>
    </xf>
    <xf numFmtId="2" fontId="21" fillId="0" borderId="39" xfId="3" applyNumberFormat="1" applyFont="1" applyBorder="1" applyAlignment="1">
      <alignment horizontal="center" vertical="center"/>
    </xf>
    <xf numFmtId="2" fontId="21" fillId="0" borderId="36" xfId="3" applyNumberFormat="1" applyFont="1" applyBorder="1" applyAlignment="1">
      <alignment horizontal="center" vertical="center"/>
    </xf>
    <xf numFmtId="2" fontId="37" fillId="0" borderId="34" xfId="3" applyNumberFormat="1" applyFont="1" applyBorder="1" applyAlignment="1">
      <alignment horizontal="center" vertical="center"/>
    </xf>
    <xf numFmtId="2" fontId="21" fillId="0" borderId="12" xfId="3" applyNumberFormat="1" applyFont="1" applyBorder="1" applyAlignment="1">
      <alignment horizontal="center" vertical="center"/>
    </xf>
    <xf numFmtId="2" fontId="24" fillId="7" borderId="12" xfId="3" applyNumberFormat="1" applyFont="1" applyFill="1" applyBorder="1" applyAlignment="1">
      <alignment horizontal="center" vertical="center"/>
    </xf>
    <xf numFmtId="2" fontId="21" fillId="3" borderId="12" xfId="3" applyNumberFormat="1" applyFont="1" applyFill="1" applyBorder="1" applyAlignment="1">
      <alignment horizontal="center" vertical="center"/>
    </xf>
    <xf numFmtId="2" fontId="23" fillId="0" borderId="0" xfId="3" applyNumberFormat="1" applyFont="1" applyAlignment="1">
      <alignment horizontal="center"/>
    </xf>
    <xf numFmtId="2" fontId="18" fillId="0" borderId="0" xfId="3" applyNumberFormat="1" applyFont="1" applyAlignment="1">
      <alignment horizontal="center" vertical="center"/>
    </xf>
    <xf numFmtId="2" fontId="19" fillId="0" borderId="0" xfId="0" applyNumberFormat="1" applyFont="1" applyAlignment="1">
      <alignment horizontal="center" vertical="center"/>
    </xf>
    <xf numFmtId="2" fontId="27" fillId="11" borderId="66" xfId="3" applyNumberFormat="1" applyFont="1" applyFill="1" applyBorder="1" applyAlignment="1">
      <alignment horizontal="center" vertical="center"/>
    </xf>
    <xf numFmtId="2" fontId="27" fillId="2" borderId="67" xfId="3" applyNumberFormat="1" applyFont="1" applyFill="1" applyBorder="1" applyAlignment="1">
      <alignment horizontal="center" vertical="center"/>
    </xf>
    <xf numFmtId="2" fontId="27" fillId="14" borderId="67" xfId="3" applyNumberFormat="1" applyFont="1" applyFill="1" applyBorder="1" applyAlignment="1">
      <alignment horizontal="center" vertical="center"/>
    </xf>
    <xf numFmtId="2" fontId="21" fillId="3" borderId="67" xfId="3" applyNumberFormat="1" applyFont="1" applyFill="1" applyBorder="1" applyAlignment="1">
      <alignment horizontal="center" vertical="center"/>
    </xf>
    <xf numFmtId="2" fontId="21" fillId="0" borderId="67" xfId="3" applyNumberFormat="1" applyFont="1" applyBorder="1" applyAlignment="1">
      <alignment horizontal="center" vertical="center"/>
    </xf>
    <xf numFmtId="0" fontId="21" fillId="0" borderId="68" xfId="3" applyFont="1" applyBorder="1" applyAlignment="1">
      <alignment horizontal="center" vertical="center"/>
    </xf>
    <xf numFmtId="173" fontId="0" fillId="0" borderId="0" xfId="0" applyNumberFormat="1"/>
    <xf numFmtId="0" fontId="5" fillId="0" borderId="0" xfId="3"/>
    <xf numFmtId="0" fontId="5" fillId="0" borderId="24" xfId="3" applyBorder="1"/>
    <xf numFmtId="0" fontId="24" fillId="7" borderId="52" xfId="3" applyFont="1" applyFill="1" applyBorder="1" applyAlignment="1">
      <alignment horizontal="center"/>
    </xf>
    <xf numFmtId="0" fontId="24" fillId="7" borderId="71" xfId="3" applyFont="1" applyFill="1" applyBorder="1" applyAlignment="1">
      <alignment horizontal="center"/>
    </xf>
    <xf numFmtId="0" fontId="21" fillId="3" borderId="52" xfId="3" applyFont="1" applyFill="1" applyBorder="1" applyAlignment="1">
      <alignment horizontal="center"/>
    </xf>
    <xf numFmtId="0" fontId="21" fillId="3" borderId="9" xfId="3" applyFont="1" applyFill="1" applyBorder="1" applyAlignment="1">
      <alignment horizontal="center"/>
    </xf>
    <xf numFmtId="0" fontId="11" fillId="15" borderId="48" xfId="3" applyFont="1" applyFill="1" applyBorder="1" applyAlignment="1">
      <alignment horizontal="center"/>
    </xf>
    <xf numFmtId="0" fontId="11" fillId="15" borderId="49" xfId="3" applyFont="1" applyFill="1" applyBorder="1" applyAlignment="1">
      <alignment horizontal="center"/>
    </xf>
    <xf numFmtId="20" fontId="11" fillId="8" borderId="49" xfId="3" applyNumberFormat="1" applyFont="1" applyFill="1" applyBorder="1" applyAlignment="1">
      <alignment horizontal="center" vertical="center"/>
    </xf>
    <xf numFmtId="165" fontId="20" fillId="0" borderId="66" xfId="3" applyNumberFormat="1" applyFont="1" applyBorder="1" applyAlignment="1">
      <alignment horizontal="left"/>
    </xf>
    <xf numFmtId="14" fontId="20" fillId="0" borderId="68" xfId="3" applyNumberFormat="1" applyFont="1" applyBorder="1"/>
    <xf numFmtId="0" fontId="10" fillId="0" borderId="35" xfId="3" applyFont="1" applyBorder="1" applyAlignment="1">
      <alignment horizontal="center" vertical="center"/>
    </xf>
    <xf numFmtId="0" fontId="10" fillId="0" borderId="6" xfId="3" applyFont="1" applyBorder="1" applyAlignment="1">
      <alignment horizontal="center" vertical="center"/>
    </xf>
    <xf numFmtId="0" fontId="42" fillId="0" borderId="15" xfId="3" applyFont="1" applyBorder="1" applyAlignment="1">
      <alignment horizontal="center" vertical="center"/>
    </xf>
    <xf numFmtId="20" fontId="42" fillId="0" borderId="59" xfId="3" applyNumberFormat="1" applyFont="1" applyBorder="1" applyAlignment="1">
      <alignment horizontal="center" vertical="center"/>
    </xf>
    <xf numFmtId="20" fontId="42" fillId="0" borderId="53" xfId="3" applyNumberFormat="1" applyFont="1" applyBorder="1" applyAlignment="1">
      <alignment horizontal="center" vertical="center"/>
    </xf>
    <xf numFmtId="20" fontId="42" fillId="0" borderId="60" xfId="3" applyNumberFormat="1" applyFont="1" applyBorder="1" applyAlignment="1">
      <alignment horizontal="center" vertical="center"/>
    </xf>
    <xf numFmtId="0" fontId="10" fillId="0" borderId="3" xfId="3" applyFont="1" applyBorder="1" applyAlignment="1">
      <alignment horizontal="center" vertical="center"/>
    </xf>
    <xf numFmtId="0" fontId="10" fillId="0" borderId="42" xfId="3" applyFont="1" applyBorder="1" applyAlignment="1">
      <alignment horizontal="center" vertical="center"/>
    </xf>
    <xf numFmtId="0" fontId="42" fillId="0" borderId="41" xfId="3" applyFont="1" applyBorder="1" applyAlignment="1">
      <alignment horizontal="center" vertical="center"/>
    </xf>
    <xf numFmtId="20" fontId="42" fillId="0" borderId="55" xfId="3" applyNumberFormat="1" applyFont="1" applyBorder="1" applyAlignment="1">
      <alignment horizontal="center" vertical="center"/>
    </xf>
    <xf numFmtId="20" fontId="42" fillId="0" borderId="54" xfId="3" applyNumberFormat="1" applyFont="1" applyBorder="1" applyAlignment="1">
      <alignment horizontal="center" vertical="center"/>
    </xf>
    <xf numFmtId="20" fontId="42" fillId="0" borderId="56" xfId="3" applyNumberFormat="1" applyFont="1" applyBorder="1" applyAlignment="1">
      <alignment horizontal="center" vertical="center"/>
    </xf>
    <xf numFmtId="0" fontId="0" fillId="0" borderId="25" xfId="0" applyBorder="1"/>
    <xf numFmtId="0" fontId="0" fillId="0" borderId="25" xfId="0" applyBorder="1" applyAlignment="1">
      <alignment horizontal="center"/>
    </xf>
    <xf numFmtId="0" fontId="15" fillId="0" borderId="25" xfId="0" applyFont="1" applyBorder="1"/>
    <xf numFmtId="0" fontId="15" fillId="0" borderId="25" xfId="0" applyFont="1" applyBorder="1" applyAlignment="1">
      <alignment horizontal="center"/>
    </xf>
    <xf numFmtId="0" fontId="34" fillId="12" borderId="88" xfId="0" applyFont="1" applyFill="1" applyBorder="1" applyAlignment="1">
      <alignment horizontal="center" vertical="center" wrapText="1"/>
    </xf>
    <xf numFmtId="0" fontId="35" fillId="12" borderId="88" xfId="0" applyFont="1" applyFill="1" applyBorder="1" applyAlignment="1">
      <alignment horizontal="center" vertical="center" wrapText="1"/>
    </xf>
    <xf numFmtId="0" fontId="36" fillId="12" borderId="88" xfId="0" applyFont="1" applyFill="1" applyBorder="1" applyAlignment="1">
      <alignment horizontal="center" vertical="center" wrapText="1"/>
    </xf>
    <xf numFmtId="0" fontId="32" fillId="12" borderId="88" xfId="0" applyFont="1" applyFill="1" applyBorder="1" applyAlignment="1">
      <alignment horizontal="center" vertical="center" wrapText="1"/>
    </xf>
    <xf numFmtId="0" fontId="34" fillId="12" borderId="36" xfId="0" applyFont="1" applyFill="1" applyBorder="1" applyAlignment="1">
      <alignment horizontal="center" vertical="center" wrapText="1"/>
    </xf>
    <xf numFmtId="0" fontId="35" fillId="12" borderId="36" xfId="0" applyFont="1" applyFill="1" applyBorder="1" applyAlignment="1">
      <alignment horizontal="center" vertical="center" wrapText="1"/>
    </xf>
    <xf numFmtId="0" fontId="36" fillId="12" borderId="36" xfId="0" applyFont="1" applyFill="1" applyBorder="1" applyAlignment="1">
      <alignment horizontal="center" vertical="center" wrapText="1"/>
    </xf>
    <xf numFmtId="0" fontId="32" fillId="12" borderId="36" xfId="0" applyFont="1" applyFill="1" applyBorder="1" applyAlignment="1">
      <alignment horizontal="center" vertical="center" wrapText="1"/>
    </xf>
    <xf numFmtId="0" fontId="10" fillId="9" borderId="3" xfId="3" applyFont="1" applyFill="1" applyBorder="1" applyAlignment="1">
      <alignment horizontal="center" vertical="center"/>
    </xf>
    <xf numFmtId="0" fontId="10" fillId="9" borderId="18" xfId="3" applyFont="1" applyFill="1" applyBorder="1" applyAlignment="1">
      <alignment horizontal="center" vertical="center"/>
    </xf>
    <xf numFmtId="0" fontId="10" fillId="0" borderId="47" xfId="3" applyFont="1" applyBorder="1" applyAlignment="1">
      <alignment horizontal="center" vertical="center"/>
    </xf>
    <xf numFmtId="0" fontId="42" fillId="0" borderId="44" xfId="3" applyFont="1" applyBorder="1" applyAlignment="1">
      <alignment horizontal="center" vertical="center"/>
    </xf>
    <xf numFmtId="20" fontId="42" fillId="0" borderId="16" xfId="3" applyNumberFormat="1" applyFont="1" applyBorder="1" applyAlignment="1">
      <alignment horizontal="center" vertical="center"/>
    </xf>
    <xf numFmtId="20" fontId="42" fillId="0" borderId="57" xfId="3" applyNumberFormat="1" applyFont="1" applyBorder="1" applyAlignment="1">
      <alignment horizontal="center" vertical="center"/>
    </xf>
    <xf numFmtId="20" fontId="42" fillId="0" borderId="17" xfId="3" applyNumberFormat="1" applyFont="1" applyBorder="1" applyAlignment="1">
      <alignment horizontal="center" vertical="center"/>
    </xf>
    <xf numFmtId="20" fontId="15" fillId="0" borderId="0" xfId="0" applyNumberFormat="1" applyFont="1" applyAlignment="1">
      <alignment vertical="center"/>
    </xf>
    <xf numFmtId="20" fontId="8" fillId="0" borderId="0" xfId="3" applyNumberFormat="1" applyFont="1" applyAlignment="1">
      <alignment horizontal="center"/>
    </xf>
    <xf numFmtId="20" fontId="10" fillId="0" borderId="0" xfId="3" applyNumberFormat="1" applyFont="1" applyAlignment="1">
      <alignment horizontal="center"/>
    </xf>
    <xf numFmtId="0" fontId="0" fillId="0" borderId="27" xfId="0" applyBorder="1"/>
    <xf numFmtId="0" fontId="0" fillId="0" borderId="27" xfId="0" applyBorder="1" applyAlignment="1">
      <alignment horizontal="center"/>
    </xf>
    <xf numFmtId="0" fontId="15" fillId="0" borderId="27" xfId="0" applyFont="1" applyBorder="1"/>
    <xf numFmtId="0" fontId="15" fillId="0" borderId="27" xfId="0" applyFont="1" applyBorder="1" applyAlignment="1">
      <alignment horizontal="center"/>
    </xf>
    <xf numFmtId="0" fontId="0" fillId="0" borderId="24" xfId="0" applyBorder="1"/>
    <xf numFmtId="0" fontId="0" fillId="0" borderId="24" xfId="0" applyBorder="1" applyAlignment="1">
      <alignment horizontal="center"/>
    </xf>
    <xf numFmtId="0" fontId="15" fillId="0" borderId="24" xfId="0" applyFont="1" applyBorder="1"/>
    <xf numFmtId="0" fontId="15" fillId="0" borderId="24" xfId="0" applyFont="1" applyBorder="1" applyAlignment="1">
      <alignment horizontal="center"/>
    </xf>
    <xf numFmtId="20" fontId="5" fillId="0" borderId="0" xfId="3" applyNumberFormat="1" applyAlignment="1">
      <alignment vertical="center"/>
    </xf>
    <xf numFmtId="171" fontId="5" fillId="0" borderId="0" xfId="3" applyNumberFormat="1"/>
    <xf numFmtId="2" fontId="27" fillId="11" borderId="90" xfId="3" applyNumberFormat="1" applyFont="1" applyFill="1" applyBorder="1" applyAlignment="1">
      <alignment horizontal="center" vertical="center"/>
    </xf>
    <xf numFmtId="2" fontId="27" fillId="2" borderId="91" xfId="3" applyNumberFormat="1" applyFont="1" applyFill="1" applyBorder="1" applyAlignment="1">
      <alignment horizontal="center" vertical="center"/>
    </xf>
    <xf numFmtId="2" fontId="27" fillId="14" borderId="91" xfId="3" applyNumberFormat="1" applyFont="1" applyFill="1" applyBorder="1" applyAlignment="1">
      <alignment horizontal="center" vertical="center"/>
    </xf>
    <xf numFmtId="2" fontId="21" fillId="3" borderId="91" xfId="3" applyNumberFormat="1" applyFont="1" applyFill="1" applyBorder="1" applyAlignment="1">
      <alignment horizontal="center" vertical="center"/>
    </xf>
    <xf numFmtId="2" fontId="21" fillId="0" borderId="91" xfId="3" applyNumberFormat="1" applyFont="1" applyBorder="1" applyAlignment="1">
      <alignment horizontal="center" vertical="center"/>
    </xf>
    <xf numFmtId="0" fontId="21" fillId="0" borderId="92" xfId="3" applyFont="1" applyBorder="1" applyAlignment="1">
      <alignment horizontal="center" vertical="center"/>
    </xf>
    <xf numFmtId="2" fontId="37" fillId="0" borderId="93" xfId="3" applyNumberFormat="1" applyFont="1" applyBorder="1" applyAlignment="1">
      <alignment horizontal="center" vertical="center"/>
    </xf>
    <xf numFmtId="2" fontId="21" fillId="0" borderId="94" xfId="3" applyNumberFormat="1" applyFont="1" applyBorder="1" applyAlignment="1">
      <alignment horizontal="center" vertical="center"/>
    </xf>
    <xf numFmtId="2" fontId="24" fillId="7" borderId="94" xfId="3" applyNumberFormat="1" applyFont="1" applyFill="1" applyBorder="1" applyAlignment="1">
      <alignment horizontal="center" vertical="center"/>
    </xf>
    <xf numFmtId="2" fontId="21" fillId="3" borderId="94" xfId="3" applyNumberFormat="1" applyFont="1" applyFill="1" applyBorder="1" applyAlignment="1">
      <alignment horizontal="center" vertical="center"/>
    </xf>
    <xf numFmtId="1" fontId="21" fillId="3" borderId="95" xfId="3" applyNumberFormat="1" applyFont="1" applyFill="1" applyBorder="1" applyAlignment="1">
      <alignment horizontal="center" vertical="center"/>
    </xf>
    <xf numFmtId="0" fontId="47" fillId="0" borderId="39" xfId="0" applyFont="1" applyBorder="1" applyAlignment="1">
      <alignment horizontal="center" vertical="center"/>
    </xf>
    <xf numFmtId="0" fontId="45" fillId="0" borderId="39" xfId="0" applyFont="1" applyBorder="1" applyAlignment="1">
      <alignment horizontal="center" vertical="center"/>
    </xf>
    <xf numFmtId="0" fontId="48" fillId="0" borderId="39" xfId="0" applyFont="1" applyBorder="1" applyAlignment="1">
      <alignment horizontal="center" vertical="center"/>
    </xf>
    <xf numFmtId="0" fontId="46" fillId="0" borderId="39" xfId="0" applyFont="1" applyBorder="1" applyAlignment="1">
      <alignment horizontal="center" vertical="center"/>
    </xf>
    <xf numFmtId="0" fontId="25" fillId="8" borderId="96" xfId="3" applyFont="1" applyFill="1" applyBorder="1" applyAlignment="1">
      <alignment horizontal="center"/>
    </xf>
    <xf numFmtId="1" fontId="10" fillId="0" borderId="53" xfId="3" applyNumberFormat="1" applyFont="1" applyBorder="1" applyAlignment="1">
      <alignment horizontal="center" vertical="center"/>
    </xf>
    <xf numFmtId="1" fontId="10" fillId="0" borderId="54" xfId="3" applyNumberFormat="1" applyFont="1" applyBorder="1" applyAlignment="1">
      <alignment horizontal="center" vertical="center"/>
    </xf>
    <xf numFmtId="1" fontId="10" fillId="0" borderId="57" xfId="3" applyNumberFormat="1" applyFont="1" applyBorder="1" applyAlignment="1">
      <alignment horizontal="center" vertical="center"/>
    </xf>
    <xf numFmtId="0" fontId="11" fillId="15" borderId="96" xfId="3" applyFont="1" applyFill="1" applyBorder="1" applyAlignment="1">
      <alignment horizontal="center"/>
    </xf>
    <xf numFmtId="0" fontId="28" fillId="0" borderId="24" xfId="0" applyFont="1" applyBorder="1" applyAlignment="1">
      <alignment horizontal="center" vertical="top"/>
    </xf>
    <xf numFmtId="0" fontId="5" fillId="0" borderId="24" xfId="3" applyFont="1" applyBorder="1"/>
    <xf numFmtId="0" fontId="5" fillId="0" borderId="32" xfId="3" applyFont="1" applyBorder="1"/>
    <xf numFmtId="0" fontId="5" fillId="0" borderId="33" xfId="3" applyFont="1" applyBorder="1"/>
    <xf numFmtId="0" fontId="16" fillId="0" borderId="24" xfId="0" applyFont="1" applyBorder="1" applyAlignment="1">
      <alignment horizontal="left" vertical="center"/>
    </xf>
    <xf numFmtId="0" fontId="16" fillId="0" borderId="24" xfId="0" applyNumberFormat="1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/>
    </xf>
    <xf numFmtId="0" fontId="16" fillId="0" borderId="24" xfId="0" applyFont="1" applyBorder="1" applyAlignment="1">
      <alignment horizontal="center" vertical="center"/>
    </xf>
    <xf numFmtId="2" fontId="39" fillId="0" borderId="18" xfId="0" applyNumberFormat="1" applyFont="1" applyBorder="1" applyAlignment="1">
      <alignment horizontal="center" vertical="center"/>
    </xf>
    <xf numFmtId="166" fontId="51" fillId="10" borderId="40" xfId="0" applyNumberFormat="1" applyFont="1" applyFill="1" applyBorder="1" applyAlignment="1">
      <alignment horizontal="center" vertical="center"/>
    </xf>
    <xf numFmtId="167" fontId="51" fillId="10" borderId="41" xfId="0" applyNumberFormat="1" applyFont="1" applyFill="1" applyBorder="1" applyAlignment="1">
      <alignment horizontal="center" vertical="center"/>
    </xf>
    <xf numFmtId="168" fontId="51" fillId="0" borderId="14" xfId="0" applyNumberFormat="1" applyFont="1" applyBorder="1" applyAlignment="1" applyProtection="1">
      <alignment horizontal="center"/>
      <protection locked="0"/>
    </xf>
    <xf numFmtId="2" fontId="52" fillId="0" borderId="2" xfId="0" applyNumberFormat="1" applyFont="1" applyBorder="1" applyAlignment="1" applyProtection="1">
      <alignment horizontal="center"/>
      <protection locked="0"/>
    </xf>
    <xf numFmtId="2" fontId="53" fillId="0" borderId="2" xfId="0" applyNumberFormat="1" applyFont="1" applyBorder="1" applyAlignment="1" applyProtection="1">
      <alignment horizontal="center"/>
      <protection locked="0"/>
    </xf>
    <xf numFmtId="2" fontId="54" fillId="0" borderId="2" xfId="0" applyNumberFormat="1" applyFont="1" applyBorder="1" applyAlignment="1" applyProtection="1">
      <alignment horizontal="center"/>
      <protection locked="0"/>
    </xf>
    <xf numFmtId="2" fontId="55" fillId="0" borderId="2" xfId="0" applyNumberFormat="1" applyFont="1" applyBorder="1" applyAlignment="1" applyProtection="1">
      <alignment horizontal="center"/>
    </xf>
    <xf numFmtId="2" fontId="51" fillId="0" borderId="2" xfId="0" applyNumberFormat="1" applyFont="1" applyBorder="1" applyAlignment="1" applyProtection="1">
      <alignment horizontal="center"/>
      <protection locked="0"/>
    </xf>
    <xf numFmtId="0" fontId="51" fillId="0" borderId="2" xfId="0" applyNumberFormat="1" applyFont="1" applyBorder="1" applyAlignment="1" applyProtection="1">
      <alignment horizontal="center"/>
      <protection locked="0"/>
    </xf>
    <xf numFmtId="0" fontId="51" fillId="0" borderId="15" xfId="0" applyFont="1" applyBorder="1" applyAlignment="1" applyProtection="1">
      <alignment horizontal="center"/>
      <protection locked="0"/>
    </xf>
    <xf numFmtId="0" fontId="0" fillId="0" borderId="35" xfId="0" applyFont="1" applyBorder="1" applyAlignment="1">
      <alignment horizontal="center" vertical="center"/>
    </xf>
    <xf numFmtId="2" fontId="56" fillId="0" borderId="35" xfId="0" applyNumberFormat="1" applyFont="1" applyBorder="1" applyAlignment="1">
      <alignment horizontal="center" vertical="center"/>
    </xf>
    <xf numFmtId="2" fontId="57" fillId="0" borderId="35" xfId="0" applyNumberFormat="1" applyFont="1" applyBorder="1" applyAlignment="1">
      <alignment horizontal="center" vertical="center"/>
    </xf>
    <xf numFmtId="2" fontId="58" fillId="0" borderId="35" xfId="0" applyNumberFormat="1" applyFont="1" applyBorder="1" applyAlignment="1">
      <alignment horizontal="center" vertical="center"/>
    </xf>
    <xf numFmtId="2" fontId="21" fillId="0" borderId="67" xfId="0" applyNumberFormat="1" applyFont="1" applyBorder="1" applyAlignment="1" applyProtection="1">
      <alignment horizontal="center"/>
    </xf>
    <xf numFmtId="2" fontId="59" fillId="0" borderId="67" xfId="0" applyNumberFormat="1" applyFont="1" applyBorder="1" applyAlignment="1" applyProtection="1">
      <alignment horizontal="center"/>
    </xf>
    <xf numFmtId="0" fontId="59" fillId="0" borderId="67" xfId="0" applyNumberFormat="1" applyFont="1" applyBorder="1" applyAlignment="1" applyProtection="1">
      <alignment horizontal="center"/>
    </xf>
    <xf numFmtId="0" fontId="51" fillId="0" borderId="68" xfId="0" applyFont="1" applyBorder="1" applyAlignment="1">
      <alignment horizontal="center"/>
    </xf>
    <xf numFmtId="0" fontId="0" fillId="0" borderId="18" xfId="0" applyFont="1" applyBorder="1" applyAlignment="1">
      <alignment horizontal="center" vertical="center"/>
    </xf>
    <xf numFmtId="2" fontId="0" fillId="0" borderId="18" xfId="0" applyNumberFormat="1" applyFont="1" applyBorder="1" applyAlignment="1">
      <alignment horizontal="center" vertical="center"/>
    </xf>
    <xf numFmtId="2" fontId="51" fillId="0" borderId="36" xfId="0" applyNumberFormat="1" applyFont="1" applyBorder="1" applyAlignment="1" applyProtection="1">
      <alignment horizontal="center"/>
      <protection locked="0"/>
    </xf>
    <xf numFmtId="2" fontId="21" fillId="0" borderId="36" xfId="0" applyNumberFormat="1" applyFont="1" applyBorder="1" applyAlignment="1" applyProtection="1">
      <alignment horizontal="center"/>
    </xf>
    <xf numFmtId="0" fontId="21" fillId="0" borderId="36" xfId="0" applyFont="1" applyBorder="1" applyAlignment="1" applyProtection="1">
      <alignment horizontal="center"/>
      <protection locked="0"/>
    </xf>
    <xf numFmtId="0" fontId="51" fillId="0" borderId="44" xfId="0" applyFont="1" applyBorder="1" applyAlignment="1">
      <alignment horizontal="center"/>
    </xf>
    <xf numFmtId="0" fontId="51" fillId="0" borderId="2" xfId="0" applyFont="1" applyBorder="1" applyAlignment="1" applyProtection="1">
      <alignment horizontal="center"/>
      <protection locked="0"/>
    </xf>
    <xf numFmtId="1" fontId="59" fillId="0" borderId="67" xfId="0" applyNumberFormat="1" applyFont="1" applyBorder="1" applyAlignment="1" applyProtection="1">
      <alignment horizontal="center"/>
    </xf>
    <xf numFmtId="2" fontId="21" fillId="0" borderId="36" xfId="0" applyNumberFormat="1" applyFont="1" applyBorder="1" applyAlignment="1" applyProtection="1">
      <alignment horizontal="center"/>
      <protection locked="0"/>
    </xf>
    <xf numFmtId="166" fontId="51" fillId="10" borderId="26" xfId="0" applyNumberFormat="1" applyFont="1" applyFill="1" applyBorder="1" applyAlignment="1">
      <alignment horizontal="center" vertical="center"/>
    </xf>
    <xf numFmtId="167" fontId="51" fillId="10" borderId="15" xfId="0" applyNumberFormat="1" applyFont="1" applyFill="1" applyBorder="1" applyAlignment="1">
      <alignment horizontal="center" vertical="center"/>
    </xf>
    <xf numFmtId="0" fontId="59" fillId="0" borderId="67" xfId="0" applyFont="1" applyBorder="1" applyAlignment="1" applyProtection="1">
      <alignment horizontal="center"/>
    </xf>
    <xf numFmtId="0" fontId="5" fillId="0" borderId="0" xfId="3" applyProtection="1">
      <protection locked="0"/>
    </xf>
    <xf numFmtId="0" fontId="0" fillId="0" borderId="39" xfId="0" applyBorder="1" applyAlignment="1">
      <alignment horizontal="center"/>
    </xf>
    <xf numFmtId="0" fontId="0" fillId="0" borderId="0" xfId="0" applyProtection="1">
      <protection locked="0"/>
    </xf>
    <xf numFmtId="0" fontId="46" fillId="0" borderId="39" xfId="0" applyNumberFormat="1" applyFont="1" applyBorder="1" applyAlignment="1">
      <alignment horizontal="center" vertical="center"/>
    </xf>
    <xf numFmtId="0" fontId="47" fillId="0" borderId="39" xfId="0" applyNumberFormat="1" applyFont="1" applyBorder="1" applyAlignment="1">
      <alignment horizontal="center" vertical="center"/>
    </xf>
    <xf numFmtId="0" fontId="45" fillId="0" borderId="39" xfId="0" applyNumberFormat="1" applyFont="1" applyBorder="1" applyAlignment="1">
      <alignment horizontal="center" vertical="center"/>
    </xf>
    <xf numFmtId="0" fontId="48" fillId="0" borderId="39" xfId="0" applyNumberFormat="1" applyFont="1" applyBorder="1" applyAlignment="1">
      <alignment horizontal="center" vertical="center"/>
    </xf>
    <xf numFmtId="2" fontId="46" fillId="0" borderId="39" xfId="0" applyNumberFormat="1" applyFont="1" applyBorder="1" applyAlignment="1">
      <alignment horizontal="center" vertical="center"/>
    </xf>
    <xf numFmtId="2" fontId="0" fillId="0" borderId="39" xfId="0" applyNumberFormat="1" applyBorder="1" applyAlignment="1">
      <alignment horizontal="center" vertical="center"/>
    </xf>
    <xf numFmtId="0" fontId="0" fillId="0" borderId="39" xfId="0" applyFill="1" applyBorder="1" applyAlignment="1">
      <alignment horizontal="center" vertical="center"/>
    </xf>
    <xf numFmtId="175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74" fontId="0" fillId="0" borderId="39" xfId="0" applyNumberFormat="1" applyBorder="1" applyAlignment="1">
      <alignment horizontal="center" vertical="center"/>
    </xf>
    <xf numFmtId="175" fontId="0" fillId="0" borderId="39" xfId="0" applyNumberFormat="1" applyBorder="1" applyAlignment="1">
      <alignment horizontal="center" vertical="center"/>
    </xf>
    <xf numFmtId="0" fontId="51" fillId="2" borderId="2" xfId="0" applyNumberFormat="1" applyFont="1" applyFill="1" applyBorder="1" applyAlignment="1" applyProtection="1">
      <alignment horizontal="center"/>
      <protection locked="0"/>
    </xf>
    <xf numFmtId="0" fontId="5" fillId="0" borderId="24" xfId="3" applyFont="1" applyBorder="1" applyAlignment="1">
      <alignment horizontal="center"/>
    </xf>
    <xf numFmtId="0" fontId="29" fillId="0" borderId="27" xfId="0" applyFont="1" applyBorder="1" applyAlignment="1">
      <alignment horizontal="center" vertical="top"/>
    </xf>
    <xf numFmtId="0" fontId="16" fillId="0" borderId="32" xfId="0" applyFont="1" applyBorder="1" applyAlignment="1">
      <alignment horizontal="center" vertical="center"/>
    </xf>
    <xf numFmtId="0" fontId="16" fillId="0" borderId="97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6" fillId="0" borderId="24" xfId="0" applyFont="1" applyBorder="1" applyAlignment="1">
      <alignment horizontal="left" vertical="center"/>
    </xf>
    <xf numFmtId="0" fontId="30" fillId="0" borderId="24" xfId="0" applyFont="1" applyBorder="1" applyAlignment="1" applyProtection="1">
      <alignment horizontal="center" vertical="center"/>
      <protection locked="0"/>
    </xf>
    <xf numFmtId="0" fontId="16" fillId="0" borderId="24" xfId="0" applyFont="1" applyBorder="1" applyAlignment="1">
      <alignment horizontal="center" vertical="center"/>
    </xf>
    <xf numFmtId="0" fontId="29" fillId="0" borderId="32" xfId="0" applyFont="1" applyBorder="1" applyAlignment="1">
      <alignment horizontal="center" vertical="top"/>
    </xf>
    <xf numFmtId="0" fontId="29" fillId="0" borderId="97" xfId="0" applyFont="1" applyBorder="1" applyAlignment="1">
      <alignment horizontal="center" vertical="top"/>
    </xf>
    <xf numFmtId="0" fontId="29" fillId="0" borderId="33" xfId="0" applyFont="1" applyBorder="1" applyAlignment="1">
      <alignment horizontal="center" vertical="top"/>
    </xf>
    <xf numFmtId="0" fontId="5" fillId="0" borderId="24" xfId="3" applyBorder="1" applyAlignment="1">
      <alignment horizontal="center"/>
    </xf>
    <xf numFmtId="0" fontId="32" fillId="12" borderId="9" xfId="0" applyFont="1" applyFill="1" applyBorder="1" applyAlignment="1">
      <alignment horizontal="center" vertical="center" wrapText="1"/>
    </xf>
    <xf numFmtId="0" fontId="32" fillId="12" borderId="13" xfId="0" applyFont="1" applyFill="1" applyBorder="1" applyAlignment="1">
      <alignment horizontal="center" vertical="center" wrapText="1"/>
    </xf>
    <xf numFmtId="0" fontId="51" fillId="12" borderId="28" xfId="0" applyFont="1" applyFill="1" applyBorder="1" applyAlignment="1">
      <alignment horizontal="center" vertical="center"/>
    </xf>
    <xf numFmtId="0" fontId="51" fillId="12" borderId="29" xfId="0" applyFont="1" applyFill="1" applyBorder="1" applyAlignment="1">
      <alignment horizontal="center" vertical="center"/>
    </xf>
    <xf numFmtId="0" fontId="51" fillId="12" borderId="16" xfId="0" applyFont="1" applyFill="1" applyBorder="1" applyAlignment="1">
      <alignment horizontal="center" vertical="center"/>
    </xf>
    <xf numFmtId="0" fontId="51" fillId="12" borderId="57" xfId="0" applyFont="1" applyFill="1" applyBorder="1" applyAlignment="1">
      <alignment horizontal="center" vertical="center"/>
    </xf>
    <xf numFmtId="0" fontId="51" fillId="12" borderId="18" xfId="0" applyFont="1" applyFill="1" applyBorder="1" applyAlignment="1">
      <alignment horizontal="center" vertical="center"/>
    </xf>
    <xf numFmtId="2" fontId="39" fillId="0" borderId="47" xfId="0" applyNumberFormat="1" applyFont="1" applyBorder="1" applyAlignment="1">
      <alignment horizontal="center" vertical="center"/>
    </xf>
    <xf numFmtId="2" fontId="39" fillId="0" borderId="57" xfId="0" applyNumberFormat="1" applyFont="1" applyBorder="1" applyAlignment="1">
      <alignment horizontal="center" vertical="center"/>
    </xf>
    <xf numFmtId="2" fontId="39" fillId="0" borderId="18" xfId="0" applyNumberFormat="1" applyFont="1" applyBorder="1" applyAlignment="1">
      <alignment horizontal="center" vertical="center"/>
    </xf>
    <xf numFmtId="0" fontId="32" fillId="12" borderId="4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12" borderId="10" xfId="0" applyFont="1" applyFill="1" applyBorder="1" applyAlignment="1">
      <alignment horizontal="center" vertical="center"/>
    </xf>
    <xf numFmtId="0" fontId="32" fillId="12" borderId="11" xfId="0" applyFont="1" applyFill="1" applyBorder="1" applyAlignment="1">
      <alignment horizontal="center" vertical="center"/>
    </xf>
    <xf numFmtId="0" fontId="32" fillId="12" borderId="5" xfId="0" applyFont="1" applyFill="1" applyBorder="1" applyAlignment="1">
      <alignment horizontal="center" vertical="center" wrapText="1"/>
    </xf>
    <xf numFmtId="0" fontId="32" fillId="12" borderId="12" xfId="0" applyFont="1" applyFill="1" applyBorder="1" applyAlignment="1">
      <alignment horizontal="center" vertical="center" wrapText="1"/>
    </xf>
    <xf numFmtId="0" fontId="32" fillId="12" borderId="6" xfId="0" applyFont="1" applyFill="1" applyBorder="1" applyAlignment="1">
      <alignment horizontal="center" vertical="center"/>
    </xf>
    <xf numFmtId="0" fontId="32" fillId="12" borderId="7" xfId="0" applyFont="1" applyFill="1" applyBorder="1" applyAlignment="1">
      <alignment horizontal="center" vertical="center"/>
    </xf>
    <xf numFmtId="0" fontId="32" fillId="12" borderId="35" xfId="0" applyFont="1" applyFill="1" applyBorder="1" applyAlignment="1">
      <alignment horizontal="center" vertical="center"/>
    </xf>
    <xf numFmtId="0" fontId="33" fillId="12" borderId="5" xfId="0" applyFont="1" applyFill="1" applyBorder="1" applyAlignment="1">
      <alignment horizontal="center" vertical="center" wrapText="1"/>
    </xf>
    <xf numFmtId="0" fontId="33" fillId="12" borderId="12" xfId="0" applyFont="1" applyFill="1" applyBorder="1" applyAlignment="1">
      <alignment horizontal="center" vertical="center" wrapText="1"/>
    </xf>
    <xf numFmtId="0" fontId="23" fillId="6" borderId="9" xfId="3" applyFont="1" applyFill="1" applyBorder="1" applyAlignment="1">
      <alignment horizontal="center" vertical="center"/>
    </xf>
    <xf numFmtId="0" fontId="23" fillId="6" borderId="65" xfId="3" applyFont="1" applyFill="1" applyBorder="1" applyAlignment="1">
      <alignment horizontal="center" vertical="center"/>
    </xf>
    <xf numFmtId="0" fontId="17" fillId="13" borderId="45" xfId="3" applyFont="1" applyFill="1" applyBorder="1" applyAlignment="1">
      <alignment horizontal="center" wrapText="1"/>
    </xf>
    <xf numFmtId="0" fontId="17" fillId="13" borderId="23" xfId="3" applyFont="1" applyFill="1" applyBorder="1" applyAlignment="1">
      <alignment horizontal="center" wrapText="1"/>
    </xf>
    <xf numFmtId="0" fontId="17" fillId="13" borderId="46" xfId="3" applyFont="1" applyFill="1" applyBorder="1" applyAlignment="1">
      <alignment horizontal="center" wrapText="1"/>
    </xf>
    <xf numFmtId="0" fontId="17" fillId="13" borderId="10" xfId="3" applyFont="1" applyFill="1" applyBorder="1" applyAlignment="1">
      <alignment horizontal="center" wrapText="1"/>
    </xf>
    <xf numFmtId="0" fontId="17" fillId="13" borderId="21" xfId="3" applyFont="1" applyFill="1" applyBorder="1" applyAlignment="1">
      <alignment horizontal="center" wrapText="1"/>
    </xf>
    <xf numFmtId="0" fontId="17" fillId="13" borderId="22" xfId="3" applyFont="1" applyFill="1" applyBorder="1" applyAlignment="1">
      <alignment horizontal="center" wrapText="1"/>
    </xf>
    <xf numFmtId="0" fontId="7" fillId="0" borderId="52" xfId="3" applyFont="1" applyBorder="1" applyAlignment="1">
      <alignment horizontal="center" vertical="center"/>
    </xf>
    <xf numFmtId="0" fontId="7" fillId="0" borderId="64" xfId="3" applyFont="1" applyBorder="1" applyAlignment="1">
      <alignment horizontal="center" vertical="center"/>
    </xf>
    <xf numFmtId="0" fontId="8" fillId="0" borderId="5" xfId="3" applyFont="1" applyBorder="1" applyAlignment="1">
      <alignment horizontal="center" vertical="center"/>
    </xf>
    <xf numFmtId="0" fontId="8" fillId="0" borderId="37" xfId="3" applyFont="1" applyBorder="1" applyAlignment="1">
      <alignment horizontal="center" vertical="center"/>
    </xf>
    <xf numFmtId="0" fontId="9" fillId="0" borderId="5" xfId="3" applyFont="1" applyBorder="1" applyAlignment="1">
      <alignment horizontal="center" vertical="center"/>
    </xf>
    <xf numFmtId="0" fontId="9" fillId="0" borderId="37" xfId="3" applyFont="1" applyBorder="1" applyAlignment="1">
      <alignment horizontal="center" vertical="center"/>
    </xf>
    <xf numFmtId="0" fontId="23" fillId="3" borderId="5" xfId="3" applyFont="1" applyFill="1" applyBorder="1" applyAlignment="1">
      <alignment horizontal="center" vertical="center" wrapText="1"/>
    </xf>
    <xf numFmtId="0" fontId="23" fillId="3" borderId="37" xfId="3" applyFont="1" applyFill="1" applyBorder="1" applyAlignment="1">
      <alignment horizontal="center" vertical="center" wrapText="1"/>
    </xf>
    <xf numFmtId="171" fontId="23" fillId="6" borderId="5" xfId="3" applyNumberFormat="1" applyFont="1" applyFill="1" applyBorder="1" applyAlignment="1">
      <alignment horizontal="center" vertical="center"/>
    </xf>
    <xf numFmtId="171" fontId="23" fillId="6" borderId="37" xfId="3" applyNumberFormat="1" applyFont="1" applyFill="1" applyBorder="1" applyAlignment="1">
      <alignment horizontal="center" vertical="center"/>
    </xf>
    <xf numFmtId="0" fontId="50" fillId="0" borderId="72" xfId="0" applyFont="1" applyBorder="1" applyAlignment="1">
      <alignment horizontal="center" vertical="center"/>
    </xf>
    <xf numFmtId="0" fontId="50" fillId="0" borderId="73" xfId="0" applyFont="1" applyBorder="1" applyAlignment="1">
      <alignment horizontal="center" vertical="center"/>
    </xf>
    <xf numFmtId="0" fontId="50" fillId="0" borderId="74" xfId="0" applyFont="1" applyBorder="1" applyAlignment="1">
      <alignment horizontal="center" vertical="center"/>
    </xf>
    <xf numFmtId="0" fontId="50" fillId="0" borderId="75" xfId="0" applyFont="1" applyBorder="1" applyAlignment="1">
      <alignment horizontal="center" vertical="center"/>
    </xf>
    <xf numFmtId="0" fontId="50" fillId="0" borderId="76" xfId="0" applyFont="1" applyBorder="1" applyAlignment="1">
      <alignment horizontal="center" vertical="center"/>
    </xf>
    <xf numFmtId="0" fontId="50" fillId="0" borderId="77" xfId="0" applyFont="1" applyBorder="1" applyAlignment="1">
      <alignment horizontal="center" vertical="center"/>
    </xf>
    <xf numFmtId="0" fontId="6" fillId="4" borderId="45" xfId="3" applyFont="1" applyFill="1" applyBorder="1" applyAlignment="1">
      <alignment horizontal="center"/>
    </xf>
    <xf numFmtId="0" fontId="6" fillId="4" borderId="23" xfId="3" applyFont="1" applyFill="1" applyBorder="1" applyAlignment="1">
      <alignment horizontal="center"/>
    </xf>
    <xf numFmtId="0" fontId="6" fillId="4" borderId="46" xfId="3" applyFont="1" applyFill="1" applyBorder="1" applyAlignment="1">
      <alignment horizontal="center"/>
    </xf>
    <xf numFmtId="0" fontId="6" fillId="4" borderId="10" xfId="3" applyFont="1" applyFill="1" applyBorder="1" applyAlignment="1">
      <alignment horizontal="center"/>
    </xf>
    <xf numFmtId="0" fontId="6" fillId="4" borderId="21" xfId="3" applyFont="1" applyFill="1" applyBorder="1" applyAlignment="1">
      <alignment horizontal="center"/>
    </xf>
    <xf numFmtId="0" fontId="6" fillId="4" borderId="22" xfId="3" applyFont="1" applyFill="1" applyBorder="1" applyAlignment="1">
      <alignment horizontal="center"/>
    </xf>
    <xf numFmtId="0" fontId="49" fillId="4" borderId="45" xfId="3" applyFont="1" applyFill="1" applyBorder="1" applyAlignment="1">
      <alignment horizontal="center"/>
    </xf>
    <xf numFmtId="0" fontId="49" fillId="4" borderId="23" xfId="3" applyFont="1" applyFill="1" applyBorder="1" applyAlignment="1">
      <alignment horizontal="center"/>
    </xf>
    <xf numFmtId="0" fontId="49" fillId="4" borderId="10" xfId="3" applyFont="1" applyFill="1" applyBorder="1" applyAlignment="1">
      <alignment horizontal="center"/>
    </xf>
    <xf numFmtId="0" fontId="49" fillId="4" borderId="21" xfId="3" applyFont="1" applyFill="1" applyBorder="1" applyAlignment="1">
      <alignment horizontal="center"/>
    </xf>
    <xf numFmtId="0" fontId="49" fillId="4" borderId="46" xfId="3" applyFont="1" applyFill="1" applyBorder="1" applyAlignment="1">
      <alignment horizontal="center"/>
    </xf>
    <xf numFmtId="0" fontId="49" fillId="4" borderId="22" xfId="3" applyFont="1" applyFill="1" applyBorder="1" applyAlignment="1">
      <alignment horizontal="center"/>
    </xf>
    <xf numFmtId="169" fontId="20" fillId="5" borderId="34" xfId="3" applyNumberFormat="1" applyFont="1" applyFill="1" applyBorder="1" applyAlignment="1" applyProtection="1">
      <alignment horizontal="center"/>
      <protection locked="0"/>
    </xf>
    <xf numFmtId="169" fontId="20" fillId="5" borderId="63" xfId="3" applyNumberFormat="1" applyFont="1" applyFill="1" applyBorder="1" applyAlignment="1" applyProtection="1">
      <alignment horizontal="center"/>
      <protection locked="0"/>
    </xf>
    <xf numFmtId="14" fontId="6" fillId="13" borderId="45" xfId="3" applyNumberFormat="1" applyFont="1" applyFill="1" applyBorder="1" applyAlignment="1" applyProtection="1">
      <alignment horizontal="center"/>
      <protection locked="0"/>
    </xf>
    <xf numFmtId="14" fontId="6" fillId="13" borderId="23" xfId="3" applyNumberFormat="1" applyFont="1" applyFill="1" applyBorder="1" applyAlignment="1" applyProtection="1">
      <alignment horizontal="center"/>
      <protection locked="0"/>
    </xf>
    <xf numFmtId="14" fontId="6" fillId="13" borderId="46" xfId="3" applyNumberFormat="1" applyFont="1" applyFill="1" applyBorder="1" applyAlignment="1" applyProtection="1">
      <alignment horizontal="center"/>
      <protection locked="0"/>
    </xf>
    <xf numFmtId="14" fontId="6" fillId="13" borderId="10" xfId="3" applyNumberFormat="1" applyFont="1" applyFill="1" applyBorder="1" applyAlignment="1" applyProtection="1">
      <alignment horizontal="center"/>
      <protection locked="0"/>
    </xf>
    <xf numFmtId="14" fontId="6" fillId="13" borderId="21" xfId="3" applyNumberFormat="1" applyFont="1" applyFill="1" applyBorder="1" applyAlignment="1" applyProtection="1">
      <alignment horizontal="center"/>
      <protection locked="0"/>
    </xf>
    <xf numFmtId="14" fontId="6" fillId="13" borderId="22" xfId="3" applyNumberFormat="1" applyFont="1" applyFill="1" applyBorder="1" applyAlignment="1" applyProtection="1">
      <alignment horizontal="center"/>
      <protection locked="0"/>
    </xf>
    <xf numFmtId="0" fontId="21" fillId="0" borderId="19" xfId="3" applyFont="1" applyBorder="1" applyAlignment="1">
      <alignment horizontal="center" wrapText="1"/>
    </xf>
    <xf numFmtId="0" fontId="21" fillId="0" borderId="20" xfId="3" applyFont="1" applyBorder="1" applyAlignment="1">
      <alignment horizontal="center" wrapText="1"/>
    </xf>
    <xf numFmtId="0" fontId="21" fillId="0" borderId="96" xfId="3" applyFont="1" applyBorder="1" applyAlignment="1">
      <alignment horizontal="center" wrapText="1"/>
    </xf>
    <xf numFmtId="0" fontId="21" fillId="0" borderId="62" xfId="3" applyFont="1" applyBorder="1" applyAlignment="1">
      <alignment horizontal="center" wrapText="1"/>
    </xf>
    <xf numFmtId="0" fontId="32" fillId="12" borderId="8" xfId="0" applyFont="1" applyFill="1" applyBorder="1" applyAlignment="1">
      <alignment horizontal="center" vertical="center"/>
    </xf>
    <xf numFmtId="0" fontId="18" fillId="0" borderId="24" xfId="3" applyFont="1" applyBorder="1" applyAlignment="1">
      <alignment horizontal="center"/>
    </xf>
    <xf numFmtId="0" fontId="51" fillId="12" borderId="30" xfId="0" applyFont="1" applyFill="1" applyBorder="1" applyAlignment="1">
      <alignment horizontal="center" vertical="center"/>
    </xf>
    <xf numFmtId="0" fontId="51" fillId="12" borderId="31" xfId="0" applyFont="1" applyFill="1" applyBorder="1" applyAlignment="1">
      <alignment horizontal="center" vertical="center"/>
    </xf>
    <xf numFmtId="0" fontId="29" fillId="0" borderId="72" xfId="0" applyFont="1" applyBorder="1" applyAlignment="1">
      <alignment horizontal="center" vertical="center"/>
    </xf>
    <xf numFmtId="0" fontId="29" fillId="0" borderId="73" xfId="0" applyFont="1" applyBorder="1" applyAlignment="1">
      <alignment horizontal="center" vertical="center"/>
    </xf>
    <xf numFmtId="0" fontId="29" fillId="0" borderId="74" xfId="0" applyFont="1" applyBorder="1" applyAlignment="1">
      <alignment horizontal="center" vertical="center"/>
    </xf>
    <xf numFmtId="0" fontId="29" fillId="0" borderId="75" xfId="0" applyFont="1" applyBorder="1" applyAlignment="1">
      <alignment horizontal="center" vertical="center"/>
    </xf>
    <xf numFmtId="0" fontId="29" fillId="0" borderId="76" xfId="0" applyFont="1" applyBorder="1" applyAlignment="1">
      <alignment horizontal="center" vertical="center"/>
    </xf>
    <xf numFmtId="0" fontId="29" fillId="0" borderId="77" xfId="0" applyFont="1" applyBorder="1" applyAlignment="1">
      <alignment horizontal="center" vertical="center"/>
    </xf>
    <xf numFmtId="0" fontId="28" fillId="0" borderId="32" xfId="0" applyFont="1" applyBorder="1" applyAlignment="1">
      <alignment horizontal="center" vertical="center"/>
    </xf>
    <xf numFmtId="0" fontId="28" fillId="0" borderId="97" xfId="0" applyFont="1" applyBorder="1" applyAlignment="1">
      <alignment horizontal="center" vertical="center"/>
    </xf>
    <xf numFmtId="0" fontId="28" fillId="0" borderId="33" xfId="0" applyFont="1" applyBorder="1" applyAlignment="1">
      <alignment horizontal="center" vertical="center"/>
    </xf>
    <xf numFmtId="0" fontId="32" fillId="12" borderId="78" xfId="0" applyFont="1" applyFill="1" applyBorder="1" applyAlignment="1">
      <alignment horizontal="center" vertical="center"/>
    </xf>
    <xf numFmtId="0" fontId="32" fillId="12" borderId="79" xfId="0" applyFont="1" applyFill="1" applyBorder="1" applyAlignment="1">
      <alignment horizontal="center" vertical="center"/>
    </xf>
    <xf numFmtId="0" fontId="32" fillId="12" borderId="85" xfId="0" applyFont="1" applyFill="1" applyBorder="1" applyAlignment="1">
      <alignment horizontal="center" vertical="center"/>
    </xf>
    <xf numFmtId="0" fontId="32" fillId="12" borderId="86" xfId="0" applyFont="1" applyFill="1" applyBorder="1" applyAlignment="1">
      <alignment horizontal="center" vertical="center"/>
    </xf>
    <xf numFmtId="0" fontId="32" fillId="12" borderId="80" xfId="0" applyFont="1" applyFill="1" applyBorder="1" applyAlignment="1">
      <alignment horizontal="center" vertical="center" wrapText="1"/>
    </xf>
    <xf numFmtId="0" fontId="32" fillId="12" borderId="87" xfId="0" applyFont="1" applyFill="1" applyBorder="1" applyAlignment="1">
      <alignment horizontal="center" vertical="center" wrapText="1"/>
    </xf>
    <xf numFmtId="0" fontId="32" fillId="12" borderId="81" xfId="0" applyFont="1" applyFill="1" applyBorder="1" applyAlignment="1">
      <alignment horizontal="center" vertical="center"/>
    </xf>
    <xf numFmtId="0" fontId="32" fillId="12" borderId="82" xfId="0" applyFont="1" applyFill="1" applyBorder="1" applyAlignment="1">
      <alignment horizontal="center" vertical="center"/>
    </xf>
    <xf numFmtId="0" fontId="32" fillId="12" borderId="83" xfId="0" applyFont="1" applyFill="1" applyBorder="1" applyAlignment="1">
      <alignment horizontal="center" vertical="center"/>
    </xf>
    <xf numFmtId="0" fontId="33" fillId="12" borderId="80" xfId="0" applyFont="1" applyFill="1" applyBorder="1" applyAlignment="1">
      <alignment horizontal="center" vertical="center" wrapText="1"/>
    </xf>
    <xf numFmtId="0" fontId="33" fillId="12" borderId="87" xfId="0" applyFont="1" applyFill="1" applyBorder="1" applyAlignment="1">
      <alignment horizontal="center" vertical="center" wrapText="1"/>
    </xf>
    <xf numFmtId="0" fontId="32" fillId="12" borderId="84" xfId="0" applyFont="1" applyFill="1" applyBorder="1" applyAlignment="1">
      <alignment horizontal="center" vertical="center" wrapText="1"/>
    </xf>
    <xf numFmtId="0" fontId="32" fillId="12" borderId="89" xfId="0" applyFont="1" applyFill="1" applyBorder="1" applyAlignment="1">
      <alignment horizontal="center" vertical="center" wrapText="1"/>
    </xf>
    <xf numFmtId="169" fontId="20" fillId="5" borderId="43" xfId="3" applyNumberFormat="1" applyFont="1" applyFill="1" applyBorder="1" applyAlignment="1" applyProtection="1">
      <alignment horizontal="center"/>
      <protection locked="0"/>
    </xf>
    <xf numFmtId="169" fontId="20" fillId="5" borderId="36" xfId="3" applyNumberFormat="1" applyFont="1" applyFill="1" applyBorder="1" applyAlignment="1" applyProtection="1">
      <alignment horizontal="center"/>
      <protection locked="0"/>
    </xf>
    <xf numFmtId="0" fontId="21" fillId="0" borderId="69" xfId="3" applyFont="1" applyBorder="1" applyAlignment="1">
      <alignment horizontal="center" wrapText="1"/>
    </xf>
    <xf numFmtId="0" fontId="21" fillId="0" borderId="70" xfId="3" applyFont="1" applyBorder="1" applyAlignment="1">
      <alignment horizontal="center" wrapText="1"/>
    </xf>
    <xf numFmtId="0" fontId="21" fillId="0" borderId="57" xfId="3" applyFont="1" applyBorder="1" applyAlignment="1">
      <alignment horizontal="center" wrapText="1"/>
    </xf>
    <xf numFmtId="0" fontId="21" fillId="0" borderId="17" xfId="3" applyFont="1" applyBorder="1" applyAlignment="1">
      <alignment horizontal="center" wrapText="1"/>
    </xf>
    <xf numFmtId="20" fontId="7" fillId="0" borderId="4" xfId="3" applyNumberFormat="1" applyFont="1" applyBorder="1" applyAlignment="1">
      <alignment horizontal="center" vertical="center"/>
    </xf>
    <xf numFmtId="20" fontId="7" fillId="0" borderId="11" xfId="3" applyNumberFormat="1" applyFont="1" applyBorder="1" applyAlignment="1">
      <alignment horizontal="center" vertical="center"/>
    </xf>
    <xf numFmtId="20" fontId="8" fillId="0" borderId="5" xfId="3" applyNumberFormat="1" applyFont="1" applyBorder="1" applyAlignment="1">
      <alignment horizontal="center" vertical="center"/>
    </xf>
    <xf numFmtId="20" fontId="8" fillId="0" borderId="12" xfId="3" applyNumberFormat="1" applyFont="1" applyBorder="1" applyAlignment="1">
      <alignment horizontal="center" vertical="center"/>
    </xf>
    <xf numFmtId="0" fontId="6" fillId="13" borderId="45" xfId="3" applyFont="1" applyFill="1" applyBorder="1" applyAlignment="1" applyProtection="1">
      <alignment horizontal="center"/>
      <protection locked="0"/>
    </xf>
    <xf numFmtId="0" fontId="6" fillId="13" borderId="23" xfId="3" applyFont="1" applyFill="1" applyBorder="1" applyAlignment="1" applyProtection="1">
      <alignment horizontal="center"/>
      <protection locked="0"/>
    </xf>
    <xf numFmtId="0" fontId="6" fillId="13" borderId="59" xfId="3" applyFont="1" applyFill="1" applyBorder="1" applyAlignment="1" applyProtection="1">
      <alignment horizontal="center"/>
      <protection locked="0"/>
    </xf>
    <xf numFmtId="0" fontId="6" fillId="13" borderId="53" xfId="3" applyFont="1" applyFill="1" applyBorder="1" applyAlignment="1" applyProtection="1">
      <alignment horizontal="center"/>
      <protection locked="0"/>
    </xf>
    <xf numFmtId="0" fontId="6" fillId="4" borderId="53" xfId="3" applyFont="1" applyFill="1" applyBorder="1" applyAlignment="1">
      <alignment horizontal="center"/>
    </xf>
    <xf numFmtId="0" fontId="6" fillId="4" borderId="60" xfId="3" applyFont="1" applyFill="1" applyBorder="1" applyAlignment="1">
      <alignment horizontal="center"/>
    </xf>
    <xf numFmtId="0" fontId="17" fillId="13" borderId="0" xfId="3" applyFont="1" applyFill="1" applyAlignment="1">
      <alignment horizontal="center" wrapText="1"/>
    </xf>
    <xf numFmtId="20" fontId="49" fillId="4" borderId="45" xfId="3" applyNumberFormat="1" applyFont="1" applyFill="1" applyBorder="1" applyAlignment="1">
      <alignment horizontal="center" vertical="center"/>
    </xf>
    <xf numFmtId="20" fontId="49" fillId="4" borderId="23" xfId="3" applyNumberFormat="1" applyFont="1" applyFill="1" applyBorder="1" applyAlignment="1">
      <alignment horizontal="center" vertical="center"/>
    </xf>
    <xf numFmtId="20" fontId="49" fillId="4" borderId="10" xfId="3" applyNumberFormat="1" applyFont="1" applyFill="1" applyBorder="1" applyAlignment="1">
      <alignment horizontal="center" vertical="center"/>
    </xf>
    <xf numFmtId="20" fontId="49" fillId="4" borderId="21" xfId="3" applyNumberFormat="1" applyFont="1" applyFill="1" applyBorder="1" applyAlignment="1">
      <alignment horizontal="center" vertical="center"/>
    </xf>
    <xf numFmtId="20" fontId="49" fillId="4" borderId="46" xfId="3" applyNumberFormat="1" applyFont="1" applyFill="1" applyBorder="1" applyAlignment="1">
      <alignment horizontal="center" vertical="center"/>
    </xf>
    <xf numFmtId="20" fontId="49" fillId="4" borderId="22" xfId="3" applyNumberFormat="1" applyFont="1" applyFill="1" applyBorder="1" applyAlignment="1">
      <alignment horizontal="center" vertical="center"/>
    </xf>
    <xf numFmtId="20" fontId="9" fillId="0" borderId="5" xfId="3" applyNumberFormat="1" applyFont="1" applyBorder="1" applyAlignment="1">
      <alignment horizontal="center" vertical="center"/>
    </xf>
    <xf numFmtId="20" fontId="9" fillId="0" borderId="12" xfId="3" applyNumberFormat="1" applyFont="1" applyBorder="1" applyAlignment="1">
      <alignment horizontal="center" vertical="center"/>
    </xf>
    <xf numFmtId="0" fontId="10" fillId="3" borderId="5" xfId="3" applyFont="1" applyFill="1" applyBorder="1" applyAlignment="1">
      <alignment horizontal="center" vertical="center" wrapText="1"/>
    </xf>
    <xf numFmtId="0" fontId="10" fillId="3" borderId="12" xfId="3" applyFont="1" applyFill="1" applyBorder="1" applyAlignment="1">
      <alignment horizontal="center" vertical="center" wrapText="1"/>
    </xf>
    <xf numFmtId="171" fontId="10" fillId="6" borderId="5" xfId="3" applyNumberFormat="1" applyFont="1" applyFill="1" applyBorder="1" applyAlignment="1">
      <alignment horizontal="center" vertical="center"/>
    </xf>
    <xf numFmtId="171" fontId="10" fillId="6" borderId="12" xfId="3" applyNumberFormat="1" applyFont="1" applyFill="1" applyBorder="1" applyAlignment="1">
      <alignment horizontal="center" vertical="center"/>
    </xf>
    <xf numFmtId="0" fontId="10" fillId="6" borderId="9" xfId="3" applyFont="1" applyFill="1" applyBorder="1" applyAlignment="1">
      <alignment horizontal="center" vertical="center"/>
    </xf>
    <xf numFmtId="0" fontId="10" fillId="6" borderId="13" xfId="3" applyFont="1" applyFill="1" applyBorder="1" applyAlignment="1">
      <alignment horizontal="center" vertical="center"/>
    </xf>
    <xf numFmtId="0" fontId="23" fillId="0" borderId="0" xfId="3" applyFont="1" applyFill="1" applyAlignment="1" applyProtection="1">
      <alignment horizontal="center"/>
      <protection locked="0"/>
    </xf>
  </cellXfs>
  <cellStyles count="472">
    <cellStyle name="Excel Built-in Normal" xfId="2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49" builtinId="8" hidden="1"/>
    <cellStyle name="Lien hypertexte" xfId="351" builtinId="8" hidden="1"/>
    <cellStyle name="Lien hypertexte" xfId="353" builtinId="8" hidden="1"/>
    <cellStyle name="Lien hypertexte" xfId="355" builtinId="8" hidden="1"/>
    <cellStyle name="Lien hypertexte" xfId="357" builtinId="8" hidden="1"/>
    <cellStyle name="Lien hypertexte" xfId="359" builtinId="8" hidden="1"/>
    <cellStyle name="Lien hypertexte" xfId="361" builtinId="8" hidden="1"/>
    <cellStyle name="Lien hypertexte" xfId="363" builtinId="8" hidden="1"/>
    <cellStyle name="Lien hypertexte" xfId="365" builtinId="8" hidden="1"/>
    <cellStyle name="Lien hypertexte" xfId="367" builtinId="8" hidden="1"/>
    <cellStyle name="Lien hypertexte" xfId="369" builtinId="8" hidden="1"/>
    <cellStyle name="Lien hypertexte" xfId="371" builtinId="8" hidden="1"/>
    <cellStyle name="Lien hypertexte" xfId="373" builtinId="8" hidden="1"/>
    <cellStyle name="Lien hypertexte" xfId="375" builtinId="8" hidden="1"/>
    <cellStyle name="Lien hypertexte" xfId="377" builtinId="8" hidden="1"/>
    <cellStyle name="Lien hypertexte" xfId="379" builtinId="8" hidden="1"/>
    <cellStyle name="Lien hypertexte" xfId="381" builtinId="8" hidden="1"/>
    <cellStyle name="Lien hypertexte" xfId="383" builtinId="8" hidden="1"/>
    <cellStyle name="Lien hypertexte" xfId="385" builtinId="8" hidden="1"/>
    <cellStyle name="Lien hypertexte" xfId="387" builtinId="8" hidden="1"/>
    <cellStyle name="Lien hypertexte" xfId="389" builtinId="8" hidden="1"/>
    <cellStyle name="Lien hypertexte" xfId="391" builtinId="8" hidden="1"/>
    <cellStyle name="Lien hypertexte" xfId="393" builtinId="8" hidden="1"/>
    <cellStyle name="Lien hypertexte" xfId="395" builtinId="8" hidden="1"/>
    <cellStyle name="Lien hypertexte" xfId="397" builtinId="8" hidden="1"/>
    <cellStyle name="Lien hypertexte" xfId="399" builtinId="8" hidden="1"/>
    <cellStyle name="Lien hypertexte" xfId="401" builtinId="8" hidden="1"/>
    <cellStyle name="Lien hypertexte" xfId="403" builtinId="8" hidden="1"/>
    <cellStyle name="Lien hypertexte" xfId="405" builtinId="8" hidden="1"/>
    <cellStyle name="Lien hypertexte" xfId="407" builtinId="8" hidden="1"/>
    <cellStyle name="Lien hypertexte" xfId="409" builtinId="8" hidden="1"/>
    <cellStyle name="Lien hypertexte" xfId="411" builtinId="8" hidden="1"/>
    <cellStyle name="Lien hypertexte" xfId="413" builtinId="8" hidden="1"/>
    <cellStyle name="Lien hypertexte" xfId="415" builtinId="8" hidden="1"/>
    <cellStyle name="Lien hypertexte" xfId="417" builtinId="8" hidden="1"/>
    <cellStyle name="Lien hypertexte" xfId="419" builtinId="8" hidden="1"/>
    <cellStyle name="Lien hypertexte" xfId="421" builtinId="8" hidden="1"/>
    <cellStyle name="Lien hypertexte" xfId="423" builtinId="8" hidden="1"/>
    <cellStyle name="Lien hypertexte" xfId="425" builtinId="8" hidden="1"/>
    <cellStyle name="Lien hypertexte" xfId="427" builtinId="8" hidden="1"/>
    <cellStyle name="Lien hypertexte" xfId="429" builtinId="8" hidden="1"/>
    <cellStyle name="Lien hypertexte" xfId="431" builtinId="8" hidden="1"/>
    <cellStyle name="Lien hypertexte" xfId="433" builtinId="8" hidden="1"/>
    <cellStyle name="Lien hypertexte" xfId="435" builtinId="8" hidden="1"/>
    <cellStyle name="Lien hypertexte" xfId="437" builtinId="8" hidden="1"/>
    <cellStyle name="Lien hypertexte" xfId="439" builtinId="8" hidden="1"/>
    <cellStyle name="Lien hypertexte" xfId="441" builtinId="8" hidden="1"/>
    <cellStyle name="Lien hypertexte" xfId="443" builtinId="8" hidden="1"/>
    <cellStyle name="Lien hypertexte" xfId="445" builtinId="8" hidden="1"/>
    <cellStyle name="Lien hypertexte" xfId="447" builtinId="8" hidden="1"/>
    <cellStyle name="Lien hypertexte" xfId="449" builtinId="8" hidden="1"/>
    <cellStyle name="Lien hypertexte" xfId="451" builtinId="8" hidden="1"/>
    <cellStyle name="Lien hypertexte" xfId="453" builtinId="8" hidden="1"/>
    <cellStyle name="Lien hypertexte" xfId="455" builtinId="8" hidden="1"/>
    <cellStyle name="Lien hypertexte" xfId="457" builtinId="8" hidden="1"/>
    <cellStyle name="Lien hypertexte" xfId="459" builtinId="8" hidden="1"/>
    <cellStyle name="Lien hypertexte" xfId="463" builtinId="8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0" builtinId="9" hidden="1"/>
    <cellStyle name="Lien hypertexte visité" xfId="352" builtinId="9" hidden="1"/>
    <cellStyle name="Lien hypertexte visité" xfId="354" builtinId="9" hidden="1"/>
    <cellStyle name="Lien hypertexte visité" xfId="356" builtinId="9" hidden="1"/>
    <cellStyle name="Lien hypertexte visité" xfId="358" builtinId="9" hidden="1"/>
    <cellStyle name="Lien hypertexte visité" xfId="360" builtinId="9" hidden="1"/>
    <cellStyle name="Lien hypertexte visité" xfId="362" builtinId="9" hidden="1"/>
    <cellStyle name="Lien hypertexte visité" xfId="364" builtinId="9" hidden="1"/>
    <cellStyle name="Lien hypertexte visité" xfId="366" builtinId="9" hidden="1"/>
    <cellStyle name="Lien hypertexte visité" xfId="368" builtinId="9" hidden="1"/>
    <cellStyle name="Lien hypertexte visité" xfId="370" builtinId="9" hidden="1"/>
    <cellStyle name="Lien hypertexte visité" xfId="372" builtinId="9" hidden="1"/>
    <cellStyle name="Lien hypertexte visité" xfId="374" builtinId="9" hidden="1"/>
    <cellStyle name="Lien hypertexte visité" xfId="376" builtinId="9" hidden="1"/>
    <cellStyle name="Lien hypertexte visité" xfId="378" builtinId="9" hidden="1"/>
    <cellStyle name="Lien hypertexte visité" xfId="380" builtinId="9" hidden="1"/>
    <cellStyle name="Lien hypertexte visité" xfId="382" builtinId="9" hidden="1"/>
    <cellStyle name="Lien hypertexte visité" xfId="384" builtinId="9" hidden="1"/>
    <cellStyle name="Lien hypertexte visité" xfId="386" builtinId="9" hidden="1"/>
    <cellStyle name="Lien hypertexte visité" xfId="388" builtinId="9" hidden="1"/>
    <cellStyle name="Lien hypertexte visité" xfId="390" builtinId="9" hidden="1"/>
    <cellStyle name="Lien hypertexte visité" xfId="392" builtinId="9" hidden="1"/>
    <cellStyle name="Lien hypertexte visité" xfId="394" builtinId="9" hidden="1"/>
    <cellStyle name="Lien hypertexte visité" xfId="396" builtinId="9" hidden="1"/>
    <cellStyle name="Lien hypertexte visité" xfId="398" builtinId="9" hidden="1"/>
    <cellStyle name="Lien hypertexte visité" xfId="400" builtinId="9" hidden="1"/>
    <cellStyle name="Lien hypertexte visité" xfId="402" builtinId="9" hidden="1"/>
    <cellStyle name="Lien hypertexte visité" xfId="404" builtinId="9" hidden="1"/>
    <cellStyle name="Lien hypertexte visité" xfId="406" builtinId="9" hidden="1"/>
    <cellStyle name="Lien hypertexte visité" xfId="408" builtinId="9" hidden="1"/>
    <cellStyle name="Lien hypertexte visité" xfId="410" builtinId="9" hidden="1"/>
    <cellStyle name="Lien hypertexte visité" xfId="412" builtinId="9" hidden="1"/>
    <cellStyle name="Lien hypertexte visité" xfId="414" builtinId="9" hidden="1"/>
    <cellStyle name="Lien hypertexte visité" xfId="416" builtinId="9" hidden="1"/>
    <cellStyle name="Lien hypertexte visité" xfId="418" builtinId="9" hidden="1"/>
    <cellStyle name="Lien hypertexte visité" xfId="420" builtinId="9" hidden="1"/>
    <cellStyle name="Lien hypertexte visité" xfId="422" builtinId="9" hidden="1"/>
    <cellStyle name="Lien hypertexte visité" xfId="424" builtinId="9" hidden="1"/>
    <cellStyle name="Lien hypertexte visité" xfId="426" builtinId="9" hidden="1"/>
    <cellStyle name="Lien hypertexte visité" xfId="428" builtinId="9" hidden="1"/>
    <cellStyle name="Lien hypertexte visité" xfId="430" builtinId="9" hidden="1"/>
    <cellStyle name="Lien hypertexte visité" xfId="432" builtinId="9" hidden="1"/>
    <cellStyle name="Lien hypertexte visité" xfId="434" builtinId="9" hidden="1"/>
    <cellStyle name="Lien hypertexte visité" xfId="436" builtinId="9" hidden="1"/>
    <cellStyle name="Lien hypertexte visité" xfId="438" builtinId="9" hidden="1"/>
    <cellStyle name="Lien hypertexte visité" xfId="440" builtinId="9" hidden="1"/>
    <cellStyle name="Lien hypertexte visité" xfId="442" builtinId="9" hidden="1"/>
    <cellStyle name="Lien hypertexte visité" xfId="444" builtinId="9" hidden="1"/>
    <cellStyle name="Lien hypertexte visité" xfId="446" builtinId="9" hidden="1"/>
    <cellStyle name="Lien hypertexte visité" xfId="448" builtinId="9" hidden="1"/>
    <cellStyle name="Lien hypertexte visité" xfId="450" builtinId="9" hidden="1"/>
    <cellStyle name="Lien hypertexte visité" xfId="452" builtinId="9" hidden="1"/>
    <cellStyle name="Lien hypertexte visité" xfId="454" builtinId="9" hidden="1"/>
    <cellStyle name="Lien hypertexte visité" xfId="456" builtinId="9" hidden="1"/>
    <cellStyle name="Lien hypertexte visité" xfId="458" builtinId="9" hidden="1"/>
    <cellStyle name="Lien hypertexte visité" xfId="460" builtinId="9" hidden="1"/>
    <cellStyle name="Lien hypertexte visité" xfId="464" builtinId="9" hidden="1"/>
    <cellStyle name="Normal" xfId="0" builtinId="0"/>
    <cellStyle name="Normal 2" xfId="1"/>
    <cellStyle name="Normal 2 2" xfId="462"/>
    <cellStyle name="Normal 2 3" xfId="465"/>
    <cellStyle name="Normal 2 3 2" xfId="467"/>
    <cellStyle name="Normal 3" xfId="4"/>
    <cellStyle name="Normal 3 2" xfId="468"/>
    <cellStyle name="Normal 4" xfId="3"/>
    <cellStyle name="Normal 4 2" xfId="469"/>
    <cellStyle name="Normal 4 3" xfId="470"/>
    <cellStyle name="Normal 5" xfId="461"/>
    <cellStyle name="Normal 6" xfId="466"/>
    <cellStyle name="Normal 6 2" xfId="471"/>
  </cellStyles>
  <dxfs count="149">
    <dxf>
      <font>
        <b/>
        <i val="0"/>
        <color rgb="FFFF0000"/>
      </font>
      <fill>
        <patternFill patternType="solid">
          <bgColor theme="0" tint="-0.24994659260841701"/>
        </patternFill>
      </fill>
    </dxf>
    <dxf>
      <font>
        <color theme="0"/>
      </font>
    </dxf>
    <dxf>
      <font>
        <condense val="0"/>
        <extend val="0"/>
        <color auto="1"/>
      </font>
    </dxf>
    <dxf>
      <font>
        <condense val="0"/>
        <extend val="0"/>
        <color indexed="57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auto="1"/>
      </font>
    </dxf>
    <dxf>
      <font>
        <condense val="0"/>
        <extend val="0"/>
        <color indexed="57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57"/>
      </font>
    </dxf>
    <dxf>
      <font>
        <condense val="0"/>
        <extend val="0"/>
        <color auto="1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 patternType="solid">
          <bgColor theme="0" tint="-0.24994659260841701"/>
        </patternFill>
      </fill>
    </dxf>
    <dxf>
      <font>
        <b/>
        <i val="0"/>
        <color rgb="FFFF0000"/>
      </font>
      <fill>
        <patternFill patternType="solid">
          <bgColor theme="0" tint="-0.24994659260841701"/>
        </patternFill>
      </fill>
    </dxf>
    <dxf>
      <font>
        <color theme="0"/>
      </font>
    </dxf>
    <dxf>
      <font>
        <condense val="0"/>
        <extend val="0"/>
        <color auto="1"/>
      </font>
    </dxf>
    <dxf>
      <font>
        <condense val="0"/>
        <extend val="0"/>
        <color indexed="57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auto="1"/>
      </font>
    </dxf>
    <dxf>
      <font>
        <condense val="0"/>
        <extend val="0"/>
        <color indexed="57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57"/>
      </font>
    </dxf>
    <dxf>
      <font>
        <condense val="0"/>
        <extend val="0"/>
        <color auto="1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 patternType="solid">
          <bgColor theme="0" tint="-0.24994659260841701"/>
        </patternFill>
      </fill>
    </dxf>
    <dxf>
      <font>
        <b/>
        <i val="0"/>
        <color rgb="FFFF0000"/>
      </font>
      <fill>
        <patternFill patternType="solid">
          <bgColor theme="0" tint="-0.24994659260841701"/>
        </patternFill>
      </fill>
    </dxf>
    <dxf>
      <font>
        <color theme="0"/>
      </font>
    </dxf>
    <dxf>
      <font>
        <condense val="0"/>
        <extend val="0"/>
        <color auto="1"/>
      </font>
    </dxf>
    <dxf>
      <font>
        <condense val="0"/>
        <extend val="0"/>
        <color indexed="57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auto="1"/>
      </font>
    </dxf>
    <dxf>
      <font>
        <condense val="0"/>
        <extend val="0"/>
        <color indexed="57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57"/>
      </font>
    </dxf>
    <dxf>
      <font>
        <condense val="0"/>
        <extend val="0"/>
        <color auto="1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 patternType="solid">
          <bgColor theme="0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lor rgb="FF0066CC"/>
      </font>
    </dxf>
    <dxf>
      <font>
        <color rgb="FF0066CC"/>
      </font>
      <fill>
        <patternFill>
          <bgColor rgb="FFFFFF00"/>
        </patternFill>
      </fill>
    </dxf>
    <dxf>
      <font>
        <color rgb="FFFF0000"/>
      </font>
    </dxf>
    <dxf>
      <font>
        <color rgb="FF0066CC"/>
      </font>
      <fill>
        <patternFill patternType="none">
          <bgColor auto="1"/>
        </patternFill>
      </fill>
    </dxf>
    <dxf>
      <font>
        <color rgb="FF0066CC"/>
      </font>
      <fill>
        <patternFill>
          <bgColor rgb="FFFFFF00"/>
        </patternFill>
      </fill>
    </dxf>
    <dxf>
      <font>
        <color rgb="FFFF0000"/>
      </font>
    </dxf>
    <dxf>
      <font>
        <color rgb="FF0066CC"/>
      </font>
    </dxf>
    <dxf>
      <font>
        <color rgb="FFFF0000"/>
      </font>
    </dxf>
    <dxf>
      <font>
        <color rgb="FF0066CC"/>
      </font>
    </dxf>
    <dxf>
      <font>
        <color rgb="FF0066CC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color rgb="FF0066CC"/>
      </font>
      <fill>
        <patternFill>
          <bgColor rgb="FFFFFF0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color rgb="FF0066CC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 patternType="solid">
          <bgColor theme="0" tint="-0.24994659260841701"/>
        </patternFill>
      </fill>
    </dxf>
    <dxf>
      <font>
        <color theme="0"/>
      </font>
    </dxf>
    <dxf>
      <font>
        <condense val="0"/>
        <extend val="0"/>
        <color auto="1"/>
      </font>
    </dxf>
    <dxf>
      <font>
        <condense val="0"/>
        <extend val="0"/>
        <color indexed="57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auto="1"/>
      </font>
    </dxf>
    <dxf>
      <font>
        <condense val="0"/>
        <extend val="0"/>
        <color indexed="57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57"/>
      </font>
    </dxf>
    <dxf>
      <font>
        <condense val="0"/>
        <extend val="0"/>
        <color auto="1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 patternType="solid">
          <bgColor theme="0" tint="-0.24994659260841701"/>
        </patternFill>
      </fill>
    </dxf>
    <dxf>
      <font>
        <b/>
        <i val="0"/>
        <color rgb="FFFF0000"/>
      </font>
      <fill>
        <patternFill patternType="solid">
          <bgColor theme="0" tint="-0.24994659260841701"/>
        </patternFill>
      </fill>
    </dxf>
    <dxf>
      <font>
        <color theme="0"/>
      </font>
    </dxf>
    <dxf>
      <font>
        <condense val="0"/>
        <extend val="0"/>
        <color auto="1"/>
      </font>
    </dxf>
    <dxf>
      <font>
        <condense val="0"/>
        <extend val="0"/>
        <color indexed="57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auto="1"/>
      </font>
    </dxf>
    <dxf>
      <font>
        <condense val="0"/>
        <extend val="0"/>
        <color indexed="57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57"/>
      </font>
    </dxf>
    <dxf>
      <font>
        <condense val="0"/>
        <extend val="0"/>
        <color auto="1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 patternType="solid">
          <bgColor theme="0" tint="-0.24994659260841701"/>
        </patternFill>
      </fill>
    </dxf>
    <dxf>
      <font>
        <b/>
        <i val="0"/>
        <color rgb="FFFF0000"/>
      </font>
      <fill>
        <patternFill patternType="solid">
          <bgColor theme="0" tint="-0.24994659260841701"/>
        </patternFill>
      </fill>
    </dxf>
    <dxf>
      <font>
        <color theme="0"/>
      </font>
    </dxf>
    <dxf>
      <font>
        <condense val="0"/>
        <extend val="0"/>
        <color auto="1"/>
      </font>
    </dxf>
    <dxf>
      <font>
        <condense val="0"/>
        <extend val="0"/>
        <color indexed="57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auto="1"/>
      </font>
    </dxf>
    <dxf>
      <font>
        <condense val="0"/>
        <extend val="0"/>
        <color indexed="57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57"/>
      </font>
    </dxf>
    <dxf>
      <font>
        <condense val="0"/>
        <extend val="0"/>
        <color auto="1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 patternType="solid">
          <bgColor theme="0" tint="-0.24994659260841701"/>
        </patternFill>
      </fill>
    </dxf>
    <dxf>
      <font>
        <color rgb="FFFF0000"/>
      </font>
    </dxf>
    <dxf>
      <font>
        <color rgb="FF0066CC"/>
      </font>
      <fill>
        <patternFill patternType="none">
          <bgColor auto="1"/>
        </patternFill>
      </fill>
    </dxf>
    <dxf>
      <font>
        <color rgb="FF0066CC"/>
      </font>
      <fill>
        <patternFill>
          <bgColor rgb="FFFFFF00"/>
        </patternFill>
      </fill>
    </dxf>
    <dxf>
      <font>
        <color rgb="FFFF0000"/>
      </font>
    </dxf>
    <dxf>
      <font>
        <color rgb="FF0066CC"/>
      </font>
      <fill>
        <patternFill patternType="none">
          <bgColor auto="1"/>
        </patternFill>
      </fill>
    </dxf>
    <dxf>
      <font>
        <color rgb="FF0066CC"/>
      </font>
      <fill>
        <patternFill>
          <bgColor rgb="FFFFFF00"/>
        </patternFill>
      </fill>
    </dxf>
    <dxf>
      <font>
        <color rgb="FFFF0000"/>
      </font>
    </dxf>
    <dxf>
      <font>
        <color rgb="FF0066CC"/>
      </font>
    </dxf>
    <dxf>
      <font>
        <color rgb="FF0066CC"/>
      </font>
      <fill>
        <patternFill>
          <bgColor rgb="FFFFFF00"/>
        </patternFill>
      </fill>
    </dxf>
    <dxf>
      <font>
        <color rgb="FFFF0000"/>
      </font>
    </dxf>
    <dxf>
      <font>
        <color rgb="FF0066CC"/>
      </font>
      <fill>
        <patternFill patternType="none">
          <bgColor auto="1"/>
        </patternFill>
      </fill>
    </dxf>
    <dxf>
      <font>
        <color rgb="FF0066CC"/>
      </font>
      <fill>
        <patternFill>
          <bgColor rgb="FFFFFF00"/>
        </patternFill>
      </fill>
    </dxf>
    <dxf>
      <font>
        <color rgb="FFFF0000"/>
      </font>
    </dxf>
    <dxf>
      <font>
        <color rgb="FF0066CC"/>
      </font>
    </dxf>
    <dxf>
      <font>
        <color rgb="FFFF0000"/>
      </font>
    </dxf>
    <dxf>
      <font>
        <color rgb="FF0066CC"/>
      </font>
    </dxf>
    <dxf>
      <font>
        <color rgb="FF0066CC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color rgb="FF0066CC"/>
      </font>
      <fill>
        <patternFill>
          <bgColor rgb="FFFFFF0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Medium4"/>
  <colors>
    <mruColors>
      <color rgb="FF0033CC"/>
      <color rgb="FFCCFFCC"/>
      <color rgb="FF0066CC"/>
      <color rgb="FFFFFF99"/>
      <color rgb="FF66FFFF"/>
      <color rgb="FF66FFCC"/>
      <color rgb="FF33CC33"/>
      <color rgb="FF00FFFF"/>
      <color rgb="FFCCFFFF"/>
      <color rgb="FF00B0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7.xml"/><Relationship Id="rId10" Type="http://schemas.openxmlformats.org/officeDocument/2006/relationships/externalLink" Target="externalLinks/externalLink2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externalLink" Target="externalLinks/externalLink6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1220107</xdr:colOff>
      <xdr:row>36</xdr:row>
      <xdr:rowOff>104322</xdr:rowOff>
    </xdr:from>
    <xdr:ext cx="2111375" cy="1049923"/>
    <xdr:sp macro="[0]!IMP_DEB" textlink="">
      <xdr:nvSpPr>
        <xdr:cNvPr id="12" name="ZoneText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spect="1"/>
        </xdr:cNvSpPr>
      </xdr:nvSpPr>
      <xdr:spPr>
        <a:xfrm>
          <a:off x="8474982" y="9740447"/>
          <a:ext cx="2111375" cy="1049923"/>
        </a:xfrm>
        <a:prstGeom prst="roundRect">
          <a:avLst/>
        </a:prstGeom>
        <a:ln>
          <a:noFill/>
        </a:ln>
        <a:effectLst>
          <a:outerShdw blurRad="107950" dir="5400000" sx="96000" sy="96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rtlCol="0" anchor="ctr">
          <a:noAutofit/>
          <a:scene3d>
            <a:camera prst="orthographicFront"/>
            <a:lightRig rig="brightRoom" dir="t"/>
          </a:scene3d>
          <a:sp3d contourW="6350" prstMaterial="plastic">
            <a:bevelT w="20320" h="20320" prst="angle"/>
            <a:contourClr>
              <a:schemeClr val="accent1">
                <a:tint val="100000"/>
                <a:shade val="100000"/>
                <a:hueMod val="100000"/>
                <a:satMod val="100000"/>
              </a:schemeClr>
            </a:contourClr>
          </a:sp3d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all" spc="0" normalizeH="0" baseline="0" noProof="0">
              <a:ln/>
              <a:solidFill>
                <a:schemeClr val="accent1"/>
              </a:solidFill>
              <a:effectLst>
                <a:outerShdw blurRad="19685" dist="12700" dir="5400000" algn="tl" rotWithShape="0">
                  <a:schemeClr val="accent1">
                    <a:satMod val="130000"/>
                    <a:alpha val="60000"/>
                  </a:schemeClr>
                </a:outerShdw>
                <a:reflection blurRad="10000" stA="55000" endPos="48000" dist="500" dir="5400000" sy="-100000" algn="bl" rotWithShape="0"/>
              </a:effectLst>
              <a:uLnTx/>
              <a:uFillTx/>
              <a:latin typeface="Calibri"/>
              <a:ea typeface="+mn-ea"/>
              <a:cs typeface="+mn-cs"/>
            </a:rPr>
            <a:t>Impression 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400" b="1" i="0" u="none" strike="noStrike" kern="0" cap="all" spc="0" normalizeH="0" baseline="0" noProof="0">
            <a:ln/>
            <a:solidFill>
              <a:schemeClr val="accent1"/>
            </a:solidFill>
            <a:effectLst>
              <a:outerShdw blurRad="19685" dist="12700" dir="5400000" algn="tl" rotWithShape="0">
                <a:schemeClr val="accent1">
                  <a:satMod val="130000"/>
                  <a:alpha val="60000"/>
                </a:schemeClr>
              </a:outerShdw>
              <a:reflection blurRad="10000" stA="55000" endPos="48000" dist="500" dir="5400000" sy="-100000" algn="bl" rotWithShape="0"/>
            </a:effectLst>
            <a:uLnTx/>
            <a:uFillTx/>
            <a:latin typeface="Calibri"/>
            <a:ea typeface="+mn-ea"/>
            <a:cs typeface="+mn-cs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all" spc="0" normalizeH="0" baseline="0" noProof="0">
              <a:ln/>
              <a:solidFill>
                <a:schemeClr val="accent1"/>
              </a:solidFill>
              <a:effectLst>
                <a:outerShdw blurRad="19685" dist="12700" dir="5400000" algn="tl" rotWithShape="0">
                  <a:schemeClr val="accent1">
                    <a:satMod val="130000"/>
                    <a:alpha val="60000"/>
                  </a:schemeClr>
                </a:outerShdw>
                <a:reflection blurRad="10000" stA="55000" endPos="48000" dist="500" dir="5400000" sy="-100000" algn="bl" rotWithShape="0"/>
              </a:effectLst>
              <a:uLnTx/>
              <a:uFillTx/>
              <a:latin typeface="Calibri"/>
              <a:ea typeface="+mn-ea"/>
              <a:cs typeface="+mn-cs"/>
            </a:rPr>
            <a:t>Début  de Mois</a:t>
          </a:r>
        </a:p>
      </xdr:txBody>
    </xdr:sp>
    <xdr:clientData fPrintsWithSheet="0"/>
  </xdr:oneCellAnchor>
  <xdr:twoCellAnchor editAs="oneCell">
    <xdr:from>
      <xdr:col>19</xdr:col>
      <xdr:colOff>338667</xdr:colOff>
      <xdr:row>48</xdr:row>
      <xdr:rowOff>169333</xdr:rowOff>
    </xdr:from>
    <xdr:to>
      <xdr:col>21</xdr:col>
      <xdr:colOff>211665</xdr:colOff>
      <xdr:row>52</xdr:row>
      <xdr:rowOff>63500</xdr:rowOff>
    </xdr:to>
    <xdr:sp macro="[0]!IMP_HS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4511000" y="13567833"/>
          <a:ext cx="2063748" cy="1079500"/>
        </a:xfrm>
        <a:prstGeom prst="roundRect">
          <a:avLst>
            <a:gd name="adj" fmla="val 30150"/>
          </a:avLst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  <a:ln w="9525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  <a:bevelB prst="convex"/>
        </a:sp3d>
      </xdr:spPr>
      <xdr:txBody>
        <a:bodyPr vertOverflow="clip" horzOverflow="clip" wrap="square" rtlCol="0" anchor="ctr"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extrusionH="57150" contourW="6350" prstMaterial="metal">
            <a:bevelT w="127000" h="31750" prst="relaxedInset"/>
            <a:bevelB w="38100" h="3810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all" spc="0" normalizeH="0" baseline="0" noProof="0">
              <a:ln w="0"/>
              <a:solidFill>
                <a:srgbClr val="FF0000"/>
              </a:solidFill>
              <a:effectLst>
                <a:reflection blurRad="12700" stA="50000" endPos="50000" dist="5000" dir="5400000" sy="-100000" rotWithShape="0"/>
              </a:effectLst>
              <a:uLnTx/>
              <a:uFillTx/>
              <a:latin typeface="Calibri"/>
              <a:ea typeface=""/>
              <a:cs typeface=""/>
            </a:rPr>
            <a:t>IMPRESSION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600" b="1" i="0" u="none" strike="noStrike" kern="0" cap="all" spc="0" normalizeH="0" baseline="0" noProof="0">
            <a:ln w="0"/>
            <a:solidFill>
              <a:srgbClr val="FF0000"/>
            </a:solidFill>
            <a:effectLst>
              <a:reflection blurRad="12700" endPos="0" dist="5000" dir="5400000" sy="-100000" rotWithShape="0"/>
            </a:effectLst>
            <a:uLnTx/>
            <a:uFillTx/>
            <a:latin typeface="Calibri"/>
            <a:ea typeface=""/>
            <a:cs typeface="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all" spc="0" normalizeH="0" baseline="0" noProof="0">
              <a:ln w="0"/>
              <a:solidFill>
                <a:srgbClr val="FF0000"/>
              </a:solidFill>
              <a:effectLst>
                <a:reflection blurRad="12700" stA="50000" endPos="50000" dist="5000" dir="5400000" sy="-100000" rotWithShape="0"/>
              </a:effectLst>
              <a:uLnTx/>
              <a:uFillTx/>
              <a:latin typeface="Calibri"/>
              <a:ea typeface=""/>
              <a:cs typeface=""/>
            </a:rPr>
            <a:t>HS</a:t>
          </a:r>
        </a:p>
      </xdr:txBody>
    </xdr:sp>
    <xdr:clientData fPrintsWithSheet="0"/>
  </xdr:twoCellAnchor>
  <xdr:twoCellAnchor editAs="oneCell">
    <xdr:from>
      <xdr:col>31</xdr:col>
      <xdr:colOff>338667</xdr:colOff>
      <xdr:row>48</xdr:row>
      <xdr:rowOff>169333</xdr:rowOff>
    </xdr:from>
    <xdr:to>
      <xdr:col>33</xdr:col>
      <xdr:colOff>211665</xdr:colOff>
      <xdr:row>52</xdr:row>
      <xdr:rowOff>63500</xdr:rowOff>
    </xdr:to>
    <xdr:sp macro="[0]!IMP_HSEXCEPT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28260524" y="13377333"/>
          <a:ext cx="2061480" cy="1127881"/>
        </a:xfrm>
        <a:prstGeom prst="roundRect">
          <a:avLst>
            <a:gd name="adj" fmla="val 30150"/>
          </a:avLst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  <a:ln w="9525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  <a:bevelB prst="convex"/>
        </a:sp3d>
      </xdr:spPr>
      <xdr:txBody>
        <a:bodyPr vertOverflow="clip" horzOverflow="clip" wrap="square" rtlCol="0" anchor="ctr"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extrusionH="57150" contourW="6350" prstMaterial="metal">
            <a:bevelT w="127000" h="31750" prst="relaxedInset"/>
            <a:bevelB w="38100" h="3810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all" spc="0" normalizeH="0" baseline="0" noProof="0">
              <a:ln w="0"/>
              <a:solidFill>
                <a:srgbClr val="FF0000"/>
              </a:solidFill>
              <a:effectLst>
                <a:reflection blurRad="12700" stA="50000" endPos="50000" dist="5000" dir="5400000" sy="-100000" rotWithShape="0"/>
              </a:effectLst>
              <a:uLnTx/>
              <a:uFillTx/>
              <a:latin typeface="Calibri"/>
              <a:ea typeface=""/>
              <a:cs typeface=""/>
            </a:rPr>
            <a:t>IMPRESSION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600" b="1" i="0" u="none" strike="noStrike" kern="0" cap="all" spc="0" normalizeH="0" baseline="0" noProof="0">
            <a:ln w="0"/>
            <a:solidFill>
              <a:srgbClr val="FF0000"/>
            </a:solidFill>
            <a:effectLst>
              <a:reflection blurRad="12700" endPos="0" dist="5000" dir="5400000" sy="-100000" rotWithShape="0"/>
            </a:effectLst>
            <a:uLnTx/>
            <a:uFillTx/>
            <a:latin typeface="Calibri"/>
            <a:ea typeface=""/>
            <a:cs typeface="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all" spc="0" normalizeH="0" baseline="0" noProof="0">
              <a:ln w="0"/>
              <a:solidFill>
                <a:srgbClr val="FF0000"/>
              </a:solidFill>
              <a:effectLst>
                <a:reflection blurRad="12700" stA="50000" endPos="50000" dist="5000" dir="5400000" sy="-100000" rotWithShape="0"/>
              </a:effectLst>
              <a:uLnTx/>
              <a:uFillTx/>
              <a:latin typeface="Calibri"/>
              <a:ea typeface=""/>
              <a:cs typeface=""/>
            </a:rPr>
            <a:t>HS except</a:t>
          </a:r>
        </a:p>
      </xdr:txBody>
    </xdr:sp>
    <xdr:clientData fPrintsWithSheet="0"/>
  </xdr:twoCellAnchor>
  <xdr:twoCellAnchor editAs="oneCell">
    <xdr:from>
      <xdr:col>43</xdr:col>
      <xdr:colOff>338667</xdr:colOff>
      <xdr:row>48</xdr:row>
      <xdr:rowOff>169333</xdr:rowOff>
    </xdr:from>
    <xdr:to>
      <xdr:col>45</xdr:col>
      <xdr:colOff>222551</xdr:colOff>
      <xdr:row>52</xdr:row>
      <xdr:rowOff>63500</xdr:rowOff>
    </xdr:to>
    <xdr:sp macro="[0]!IMP_RECUP" textlink="">
      <xdr:nvSpPr>
        <xdr:cNvPr id="10" name="ZoneText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47973192" y="11770783"/>
          <a:ext cx="2065109" cy="1151467"/>
        </a:xfrm>
        <a:prstGeom prst="roundRect">
          <a:avLst>
            <a:gd name="adj" fmla="val 30150"/>
          </a:avLst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  <a:ln w="9525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  <a:bevelB prst="convex"/>
        </a:sp3d>
      </xdr:spPr>
      <xdr:txBody>
        <a:bodyPr vertOverflow="clip" horzOverflow="clip" wrap="square" rtlCol="0" anchor="ctr"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extrusionH="57150" contourW="6350" prstMaterial="metal">
            <a:bevelT w="127000" h="31750" prst="relaxedInset"/>
            <a:bevelB w="38100" h="3810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all" spc="0" normalizeH="0" baseline="0" noProof="0">
              <a:ln w="0"/>
              <a:solidFill>
                <a:srgbClr val="FF0000"/>
              </a:solidFill>
              <a:effectLst>
                <a:reflection blurRad="12700" stA="50000" endPos="50000" dist="5000" dir="5400000" sy="-100000" rotWithShape="0"/>
              </a:effectLst>
              <a:uLnTx/>
              <a:uFillTx/>
              <a:latin typeface="Calibri"/>
              <a:ea typeface=""/>
              <a:cs typeface=""/>
            </a:rPr>
            <a:t>IMPRESSION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600" b="1" i="0" u="none" strike="noStrike" kern="0" cap="all" spc="0" normalizeH="0" baseline="0" noProof="0">
            <a:ln w="0"/>
            <a:solidFill>
              <a:srgbClr val="FF0000"/>
            </a:solidFill>
            <a:effectLst>
              <a:reflection blurRad="12700" endPos="0" dist="5000" dir="5400000" sy="-100000" rotWithShape="0"/>
            </a:effectLst>
            <a:uLnTx/>
            <a:uFillTx/>
            <a:latin typeface="Calibri"/>
            <a:ea typeface=""/>
            <a:cs typeface="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all" spc="0" normalizeH="0" baseline="0" noProof="0">
              <a:ln w="0"/>
              <a:solidFill>
                <a:srgbClr val="FF0000"/>
              </a:solidFill>
              <a:effectLst>
                <a:reflection blurRad="12700" stA="50000" endPos="50000" dist="5000" dir="5400000" sy="-100000" rotWithShape="0"/>
              </a:effectLst>
              <a:uLnTx/>
              <a:uFillTx/>
              <a:latin typeface="Calibri"/>
              <a:ea typeface=""/>
              <a:cs typeface=""/>
            </a:rPr>
            <a:t>RECUPERATION</a:t>
          </a:r>
        </a:p>
      </xdr:txBody>
    </xdr:sp>
    <xdr:clientData fPrintsWithSheet="0"/>
  </xdr:twoCellAnchor>
  <xdr:twoCellAnchor editAs="oneCell">
    <xdr:from>
      <xdr:col>40</xdr:col>
      <xdr:colOff>1200150</xdr:colOff>
      <xdr:row>2</xdr:row>
      <xdr:rowOff>76200</xdr:rowOff>
    </xdr:from>
    <xdr:to>
      <xdr:col>40</xdr:col>
      <xdr:colOff>1986280</xdr:colOff>
      <xdr:row>5</xdr:row>
      <xdr:rowOff>142875</xdr:rowOff>
    </xdr:to>
    <xdr:pic>
      <xdr:nvPicPr>
        <xdr:cNvPr id="11" name="Image 10" descr="BCS_ISO9001png.png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072300" y="381000"/>
          <a:ext cx="786130" cy="809625"/>
        </a:xfrm>
        <a:prstGeom prst="rect">
          <a:avLst/>
        </a:prstGeom>
      </xdr:spPr>
    </xdr:pic>
    <xdr:clientData/>
  </xdr:twoCellAnchor>
  <xdr:twoCellAnchor editAs="oneCell">
    <xdr:from>
      <xdr:col>52</xdr:col>
      <xdr:colOff>1200150</xdr:colOff>
      <xdr:row>2</xdr:row>
      <xdr:rowOff>114300</xdr:rowOff>
    </xdr:from>
    <xdr:to>
      <xdr:col>52</xdr:col>
      <xdr:colOff>1986280</xdr:colOff>
      <xdr:row>5</xdr:row>
      <xdr:rowOff>180975</xdr:rowOff>
    </xdr:to>
    <xdr:pic>
      <xdr:nvPicPr>
        <xdr:cNvPr id="13" name="Image 12" descr="BCS_ISO9001png.png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150250" y="419100"/>
          <a:ext cx="786130" cy="809625"/>
        </a:xfrm>
        <a:prstGeom prst="rect">
          <a:avLst/>
        </a:prstGeom>
      </xdr:spPr>
    </xdr:pic>
    <xdr:clientData/>
  </xdr:twoCellAnchor>
  <xdr:twoCellAnchor editAs="oneCell">
    <xdr:from>
      <xdr:col>28</xdr:col>
      <xdr:colOff>1047750</xdr:colOff>
      <xdr:row>2</xdr:row>
      <xdr:rowOff>95250</xdr:rowOff>
    </xdr:from>
    <xdr:to>
      <xdr:col>28</xdr:col>
      <xdr:colOff>1833880</xdr:colOff>
      <xdr:row>5</xdr:row>
      <xdr:rowOff>161925</xdr:rowOff>
    </xdr:to>
    <xdr:pic>
      <xdr:nvPicPr>
        <xdr:cNvPr id="17" name="Image 16" descr="BCS_ISO9001png.png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089600" y="400050"/>
          <a:ext cx="786130" cy="809625"/>
        </a:xfrm>
        <a:prstGeom prst="rect">
          <a:avLst/>
        </a:prstGeom>
      </xdr:spPr>
    </xdr:pic>
    <xdr:clientData/>
  </xdr:twoCellAnchor>
  <xdr:twoCellAnchor editAs="absolute">
    <xdr:from>
      <xdr:col>26</xdr:col>
      <xdr:colOff>419100</xdr:colOff>
      <xdr:row>9</xdr:row>
      <xdr:rowOff>76200</xdr:rowOff>
    </xdr:from>
    <xdr:to>
      <xdr:col>28</xdr:col>
      <xdr:colOff>95250</xdr:colOff>
      <xdr:row>11</xdr:row>
      <xdr:rowOff>123824</xdr:rowOff>
    </xdr:to>
    <xdr:sp macro="[0]!Feuil4.Verif" textlink="">
      <xdr:nvSpPr>
        <xdr:cNvPr id="14" name="ZoneTexte 13"/>
        <xdr:cNvSpPr txBox="1"/>
      </xdr:nvSpPr>
      <xdr:spPr>
        <a:xfrm>
          <a:off x="28784550" y="2305050"/>
          <a:ext cx="1352550" cy="54292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>
              <a:solidFill>
                <a:srgbClr val="0000FF"/>
              </a:solidFill>
            </a:rPr>
            <a:t>Vérif</a:t>
          </a:r>
          <a:r>
            <a:rPr lang="fr-FR" sz="1400" baseline="0">
              <a:solidFill>
                <a:srgbClr val="0000FF"/>
              </a:solidFill>
            </a:rPr>
            <a:t> ncoleurs</a:t>
          </a:r>
          <a:endParaRPr lang="fr-FR" sz="14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1152071</xdr:colOff>
      <xdr:row>35</xdr:row>
      <xdr:rowOff>214690</xdr:rowOff>
    </xdr:from>
    <xdr:to>
      <xdr:col>6</xdr:col>
      <xdr:colOff>481036</xdr:colOff>
      <xdr:row>39</xdr:row>
      <xdr:rowOff>66524</xdr:rowOff>
    </xdr:to>
    <xdr:sp macro="[0]!IMP_DEB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8282214" y="8487833"/>
          <a:ext cx="2186465" cy="958548"/>
        </a:xfrm>
        <a:prstGeom prst="roundRect">
          <a:avLst/>
        </a:prstGeom>
        <a:ln w="9525" cap="flat" cmpd="sng" algn="ctr">
          <a:noFill/>
          <a:prstDash val="solid"/>
        </a:ln>
        <a:effectLst>
          <a:glow rad="127000">
            <a:schemeClr val="bg1"/>
          </a:glow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1002">
          <a:schemeClr val="lt2"/>
        </a:fillRef>
        <a:effectRef idx="0">
          <a:scrgbClr r="0" g="0" b="0"/>
        </a:effectRef>
        <a:fontRef idx="major"/>
      </xdr:style>
      <xdr:txBody>
        <a:bodyPr vertOverflow="clip" horzOverflow="clip" wrap="square" rtlCol="0" anchor="ctr"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all" spc="0" normalizeH="0" baseline="0" noProof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  <a:uLnTx/>
              <a:uFillTx/>
              <a:latin typeface="Calibri"/>
              <a:ea typeface="+mn-ea"/>
              <a:cs typeface="+mn-cs"/>
            </a:rPr>
            <a:t>IMPRESSION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400" b="1" i="0" u="none" strike="noStrike" kern="0" cap="all" spc="0" normalizeH="0" baseline="0" noProof="0">
            <a:ln w="0"/>
            <a:gradFill flip="none">
              <a:gsLst>
                <a:gs pos="0">
                  <a:schemeClr val="accent1">
                    <a:tint val="75000"/>
                    <a:shade val="75000"/>
                    <a:satMod val="170000"/>
                  </a:schemeClr>
                </a:gs>
                <a:gs pos="49000">
                  <a:schemeClr val="accent1">
                    <a:tint val="88000"/>
                    <a:shade val="65000"/>
                    <a:satMod val="172000"/>
                  </a:schemeClr>
                </a:gs>
                <a:gs pos="50000">
                  <a:schemeClr val="accent1">
                    <a:shade val="65000"/>
                    <a:satMod val="130000"/>
                  </a:schemeClr>
                </a:gs>
                <a:gs pos="92000">
                  <a:schemeClr val="accent1">
                    <a:shade val="50000"/>
                    <a:satMod val="120000"/>
                  </a:schemeClr>
                </a:gs>
                <a:gs pos="100000">
                  <a:schemeClr val="accent1">
                    <a:shade val="48000"/>
                    <a:satMod val="120000"/>
                  </a:schemeClr>
                </a:gs>
              </a:gsLst>
              <a:lin ang="5400000"/>
            </a:gradFill>
            <a:effectLst>
              <a:reflection blurRad="12700" stA="50000" endPos="50000" dist="5000" dir="5400000" sy="-100000" rotWithShape="0"/>
            </a:effectLst>
            <a:uLnTx/>
            <a:uFillTx/>
            <a:latin typeface="Calibri"/>
            <a:ea typeface="+mn-ea"/>
            <a:cs typeface="+mn-cs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all" spc="0" normalizeH="0" baseline="0" noProof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  <a:uLnTx/>
              <a:uFillTx/>
              <a:latin typeface="Calibri"/>
              <a:ea typeface="+mn-ea"/>
              <a:cs typeface="+mn-cs"/>
            </a:rPr>
            <a:t>SUITE MODIF</a:t>
          </a:r>
        </a:p>
      </xdr:txBody>
    </xdr:sp>
    <xdr:clientData fPrintsWithSheet="0"/>
  </xdr:twoCellAnchor>
  <xdr:twoCellAnchor editAs="oneCell">
    <xdr:from>
      <xdr:col>19</xdr:col>
      <xdr:colOff>190500</xdr:colOff>
      <xdr:row>48</xdr:row>
      <xdr:rowOff>211667</xdr:rowOff>
    </xdr:from>
    <xdr:to>
      <xdr:col>20</xdr:col>
      <xdr:colOff>848427</xdr:colOff>
      <xdr:row>52</xdr:row>
      <xdr:rowOff>105833</xdr:rowOff>
    </xdr:to>
    <xdr:sp macro="[0]!IMP_HS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22269450" y="11813117"/>
          <a:ext cx="2077152" cy="1151467"/>
        </a:xfrm>
        <a:prstGeom prst="roundRect">
          <a:avLst>
            <a:gd name="adj" fmla="val 30150"/>
          </a:avLst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  <a:ln w="9525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all" spc="0" normalizeH="0" baseline="0" noProof="0">
              <a:ln w="0"/>
              <a:solidFill>
                <a:srgbClr val="FF0000"/>
              </a:solidFill>
              <a:effectLst>
                <a:reflection blurRad="12700" stA="50000" endPos="50000" dist="5000" dir="5400000" sy="-100000" rotWithShape="0"/>
              </a:effectLst>
              <a:uLnTx/>
              <a:uFillTx/>
              <a:latin typeface="Calibri"/>
              <a:ea typeface=""/>
              <a:cs typeface=""/>
            </a:rPr>
            <a:t>IMPRESSION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600" b="1" i="0" u="none" strike="noStrike" kern="0" cap="all" spc="0" normalizeH="0" baseline="0" noProof="0">
            <a:ln w="0"/>
            <a:solidFill>
              <a:srgbClr val="FF0000"/>
            </a:solidFill>
            <a:effectLst>
              <a:reflection blurRad="12700" stA="50000" endPos="50000" dist="5000" dir="5400000" sy="-100000" rotWithShape="0"/>
            </a:effectLst>
            <a:uLnTx/>
            <a:uFillTx/>
            <a:latin typeface="Calibri"/>
            <a:ea typeface=""/>
            <a:cs typeface="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all" spc="0" normalizeH="0" baseline="0" noProof="0">
              <a:ln w="0"/>
              <a:solidFill>
                <a:srgbClr val="FF0000"/>
              </a:solidFill>
              <a:effectLst>
                <a:reflection blurRad="12700" stA="50000" endPos="50000" dist="5000" dir="5400000" sy="-100000" rotWithShape="0"/>
              </a:effectLst>
              <a:uLnTx/>
              <a:uFillTx/>
              <a:latin typeface="Calibri"/>
              <a:ea typeface=""/>
              <a:cs typeface=""/>
            </a:rPr>
            <a:t>HS</a:t>
          </a:r>
        </a:p>
      </xdr:txBody>
    </xdr:sp>
    <xdr:clientData fPrintsWithSheet="0"/>
  </xdr:twoCellAnchor>
  <xdr:twoCellAnchor editAs="oneCell">
    <xdr:from>
      <xdr:col>31</xdr:col>
      <xdr:colOff>338667</xdr:colOff>
      <xdr:row>48</xdr:row>
      <xdr:rowOff>169333</xdr:rowOff>
    </xdr:from>
    <xdr:to>
      <xdr:col>33</xdr:col>
      <xdr:colOff>270176</xdr:colOff>
      <xdr:row>52</xdr:row>
      <xdr:rowOff>63499</xdr:rowOff>
    </xdr:to>
    <xdr:sp macro="[0]!IMP_HSEXCEPT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35504967" y="11770783"/>
          <a:ext cx="2065109" cy="1151467"/>
        </a:xfrm>
        <a:prstGeom prst="roundRect">
          <a:avLst>
            <a:gd name="adj" fmla="val 30150"/>
          </a:avLst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  <a:ln w="9525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  <a:bevelB prst="convex"/>
        </a:sp3d>
      </xdr:spPr>
      <xdr:txBody>
        <a:bodyPr vertOverflow="clip" horzOverflow="clip" wrap="square" rtlCol="0" anchor="ctr"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extrusionH="57150" contourW="6350" prstMaterial="metal">
            <a:bevelT w="127000" h="31750" prst="relaxedInset"/>
            <a:bevelB w="38100" h="3810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all" spc="0" normalizeH="0" baseline="0" noProof="0">
              <a:ln w="0"/>
              <a:solidFill>
                <a:srgbClr val="FF0000"/>
              </a:solidFill>
              <a:effectLst>
                <a:reflection blurRad="12700" stA="50000" endPos="50000" dist="5000" dir="5400000" sy="-100000" rotWithShape="0"/>
              </a:effectLst>
              <a:uLnTx/>
              <a:uFillTx/>
              <a:latin typeface="Calibri"/>
              <a:ea typeface=""/>
              <a:cs typeface=""/>
            </a:rPr>
            <a:t>IMPRESSION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600" b="1" i="0" u="none" strike="noStrike" kern="0" cap="all" spc="0" normalizeH="0" baseline="0" noProof="0">
            <a:ln w="0"/>
            <a:solidFill>
              <a:srgbClr val="FF0000"/>
            </a:solidFill>
            <a:effectLst>
              <a:reflection blurRad="12700" endPos="0" dist="5000" dir="5400000" sy="-100000" rotWithShape="0"/>
            </a:effectLst>
            <a:uLnTx/>
            <a:uFillTx/>
            <a:latin typeface="Calibri"/>
            <a:ea typeface=""/>
            <a:cs typeface="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all" spc="0" normalizeH="0" baseline="0" noProof="0">
              <a:ln w="0"/>
              <a:solidFill>
                <a:srgbClr val="FF0000"/>
              </a:solidFill>
              <a:effectLst>
                <a:reflection blurRad="12700" stA="50000" endPos="50000" dist="5000" dir="5400000" sy="-100000" rotWithShape="0"/>
              </a:effectLst>
              <a:uLnTx/>
              <a:uFillTx/>
              <a:latin typeface="Calibri"/>
              <a:ea typeface=""/>
              <a:cs typeface=""/>
            </a:rPr>
            <a:t>HS EXP</a:t>
          </a:r>
        </a:p>
      </xdr:txBody>
    </xdr:sp>
    <xdr:clientData fPrintsWithSheet="0"/>
  </xdr:twoCellAnchor>
  <xdr:twoCellAnchor editAs="oneCell">
    <xdr:from>
      <xdr:col>43</xdr:col>
      <xdr:colOff>338667</xdr:colOff>
      <xdr:row>48</xdr:row>
      <xdr:rowOff>169333</xdr:rowOff>
    </xdr:from>
    <xdr:to>
      <xdr:col>45</xdr:col>
      <xdr:colOff>270176</xdr:colOff>
      <xdr:row>52</xdr:row>
      <xdr:rowOff>63499</xdr:rowOff>
    </xdr:to>
    <xdr:sp macro="[0]!IMP_RECUP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47973192" y="11770783"/>
          <a:ext cx="2065109" cy="1151467"/>
        </a:xfrm>
        <a:prstGeom prst="roundRect">
          <a:avLst>
            <a:gd name="adj" fmla="val 30150"/>
          </a:avLst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  <a:ln w="9525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  <a:bevelB prst="convex"/>
        </a:sp3d>
      </xdr:spPr>
      <xdr:txBody>
        <a:bodyPr vertOverflow="clip" horzOverflow="clip" wrap="square" rtlCol="0" anchor="ctr"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extrusionH="57150" contourW="6350" prstMaterial="metal">
            <a:bevelT w="127000" h="31750" prst="relaxedInset"/>
            <a:bevelB w="38100" h="3810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all" spc="0" normalizeH="0" baseline="0" noProof="0">
              <a:ln w="0"/>
              <a:solidFill>
                <a:srgbClr val="FF0000"/>
              </a:solidFill>
              <a:effectLst>
                <a:reflection blurRad="12700" stA="50000" endPos="50000" dist="5000" dir="5400000" sy="-100000" rotWithShape="0"/>
              </a:effectLst>
              <a:uLnTx/>
              <a:uFillTx/>
              <a:latin typeface="Calibri"/>
              <a:ea typeface=""/>
              <a:cs typeface=""/>
            </a:rPr>
            <a:t>IMPRESSION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600" b="1" i="0" u="none" strike="noStrike" kern="0" cap="all" spc="0" normalizeH="0" baseline="0" noProof="0">
            <a:ln w="0"/>
            <a:solidFill>
              <a:srgbClr val="FF0000"/>
            </a:solidFill>
            <a:effectLst>
              <a:reflection blurRad="12700" endPos="0" dist="5000" dir="5400000" sy="-100000" rotWithShape="0"/>
            </a:effectLst>
            <a:uLnTx/>
            <a:uFillTx/>
            <a:latin typeface="Calibri"/>
            <a:ea typeface=""/>
            <a:cs typeface="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all" spc="0" normalizeH="0" baseline="0" noProof="0">
              <a:ln w="0"/>
              <a:solidFill>
                <a:srgbClr val="FF0000"/>
              </a:solidFill>
              <a:effectLst>
                <a:reflection blurRad="12700" stA="50000" endPos="50000" dist="5000" dir="5400000" sy="-100000" rotWithShape="0"/>
              </a:effectLst>
              <a:uLnTx/>
              <a:uFillTx/>
              <a:latin typeface="Calibri"/>
              <a:ea typeface=""/>
              <a:cs typeface=""/>
            </a:rPr>
            <a:t>RECUPERATION</a:t>
          </a:r>
        </a:p>
      </xdr:txBody>
    </xdr:sp>
    <xdr:clientData fPrintsWithSheet="0"/>
  </xdr:twoCellAnchor>
  <xdr:twoCellAnchor editAs="oneCell">
    <xdr:from>
      <xdr:col>28</xdr:col>
      <xdr:colOff>1143000</xdr:colOff>
      <xdr:row>2</xdr:row>
      <xdr:rowOff>95250</xdr:rowOff>
    </xdr:from>
    <xdr:to>
      <xdr:col>28</xdr:col>
      <xdr:colOff>1929130</xdr:colOff>
      <xdr:row>5</xdr:row>
      <xdr:rowOff>161925</xdr:rowOff>
    </xdr:to>
    <xdr:pic>
      <xdr:nvPicPr>
        <xdr:cNvPr id="9" name="Image 8" descr="BCS_ISO9001png.png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765750" y="400050"/>
          <a:ext cx="786130" cy="809625"/>
        </a:xfrm>
        <a:prstGeom prst="rect">
          <a:avLst/>
        </a:prstGeom>
      </xdr:spPr>
    </xdr:pic>
    <xdr:clientData/>
  </xdr:twoCellAnchor>
  <xdr:twoCellAnchor editAs="oneCell">
    <xdr:from>
      <xdr:col>40</xdr:col>
      <xdr:colOff>1333500</xdr:colOff>
      <xdr:row>2</xdr:row>
      <xdr:rowOff>57150</xdr:rowOff>
    </xdr:from>
    <xdr:to>
      <xdr:col>40</xdr:col>
      <xdr:colOff>2119630</xdr:colOff>
      <xdr:row>5</xdr:row>
      <xdr:rowOff>123825</xdr:rowOff>
    </xdr:to>
    <xdr:pic>
      <xdr:nvPicPr>
        <xdr:cNvPr id="13" name="Image 12" descr="BCS_ISO9001png.png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748450" y="361950"/>
          <a:ext cx="786130" cy="809625"/>
        </a:xfrm>
        <a:prstGeom prst="rect">
          <a:avLst/>
        </a:prstGeom>
      </xdr:spPr>
    </xdr:pic>
    <xdr:clientData/>
  </xdr:twoCellAnchor>
  <xdr:twoCellAnchor editAs="oneCell">
    <xdr:from>
      <xdr:col>52</xdr:col>
      <xdr:colOff>1276350</xdr:colOff>
      <xdr:row>2</xdr:row>
      <xdr:rowOff>57150</xdr:rowOff>
    </xdr:from>
    <xdr:to>
      <xdr:col>52</xdr:col>
      <xdr:colOff>2062480</xdr:colOff>
      <xdr:row>5</xdr:row>
      <xdr:rowOff>123825</xdr:rowOff>
    </xdr:to>
    <xdr:pic>
      <xdr:nvPicPr>
        <xdr:cNvPr id="14" name="Image 13" descr="BCS_ISO9001png.png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731150" y="361950"/>
          <a:ext cx="786130" cy="8096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mmun\Nice\IC\Personnel\Planning%20CS\Planning%202018\Planning-Mensuel-et-Individuel-Agents-CS-V14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OM\PLANNING%20OM%20MATIN\Planning-Mensuel-et-Individuel-Agents-OM-V13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VIEUX%20NICE\PLANNING%20VN\Planning-Mensuel-et-Individuel-Agents-VN-V12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rvisierchristophe/Downloads/Pese&#769;es/C:/Users/N122164/AppData/Local/Microsoft/Windows/Temporary%20Internet%20Files/Content.Outlook/LD7SV1P0/Planning-Encadrement%20Mensuel-et-Individuel-V10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orvisierchristophe\Dropbox\PLANNING%20ENC%20MATIN\Planning%20Agents%20ENC%20Matin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rvisierchristophe/Dropbox/PLANNING%20ENC%20MATIN/Planning%20Agents%20ENC%20Matin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orvisierchristophe\Dropbox\PLANNING%20ENC%20MATIN\Param&#232;tr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GENTS_CS"/>
      <sheetName val="CPL"/>
      <sheetName val="Recap_HeureS"/>
      <sheetName val="PERIODES"/>
      <sheetName val="Agents"/>
      <sheetName val="HEURES"/>
      <sheetName val="JFériés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Addario Grégory |N0133037</v>
          </cell>
          <cell r="D1" t="str">
            <v>Ambonville David |N0136689</v>
          </cell>
        </row>
        <row r="2">
          <cell r="A2" t="str">
            <v>Addario Jean-Baptiste |N0140432</v>
          </cell>
          <cell r="D2" t="str">
            <v>Bour Yvon |N0122107</v>
          </cell>
        </row>
        <row r="3">
          <cell r="A3" t="str">
            <v>Alliouane Saïd |N0133886</v>
          </cell>
          <cell r="D3" t="str">
            <v>Coviaux Mickaël |N0141785</v>
          </cell>
        </row>
        <row r="4">
          <cell r="A4" t="str">
            <v>Audibert Michel |N0122024</v>
          </cell>
          <cell r="D4" t="str">
            <v>Dalmasso Yves |N0122279</v>
          </cell>
        </row>
        <row r="5">
          <cell r="A5" t="str">
            <v>Ben Bouzid Bourhane |N0123074</v>
          </cell>
          <cell r="D5" t="str">
            <v>Dargent Roland |N0141969</v>
          </cell>
        </row>
        <row r="6">
          <cell r="A6" t="str">
            <v>Benchniti Toufik |N0142864</v>
          </cell>
          <cell r="D6" t="str">
            <v>Féralis Cécile |N0122309</v>
          </cell>
        </row>
        <row r="7">
          <cell r="A7" t="str">
            <v>Brulin Olivier |N0142794</v>
          </cell>
          <cell r="D7" t="str">
            <v>Landrieux Nathalie |N0123368</v>
          </cell>
        </row>
        <row r="8">
          <cell r="A8" t="str">
            <v>Burle Yann |N0122892</v>
          </cell>
          <cell r="D8" t="str">
            <v>Moliner David |N0122749</v>
          </cell>
        </row>
        <row r="9">
          <cell r="A9" t="str">
            <v>Calvifiori Nicolas |N0137062</v>
          </cell>
          <cell r="D9" t="str">
            <v>Piombino Jean-Marc |N0122657</v>
          </cell>
        </row>
        <row r="10">
          <cell r="A10" t="str">
            <v>Cardinale Jean-Claude |N0122246</v>
          </cell>
          <cell r="D10" t="str">
            <v>Rateau Laurent |N0122934</v>
          </cell>
        </row>
        <row r="11">
          <cell r="A11" t="str">
            <v>Cirimèle Thomas |N0142787</v>
          </cell>
          <cell r="D11" t="str">
            <v>Rosso Dominique |N0122634</v>
          </cell>
        </row>
        <row r="12">
          <cell r="A12" t="str">
            <v>Claus Benjamin |N0142717</v>
          </cell>
          <cell r="D12" t="str">
            <v>Selsis Bruno |N0136550</v>
          </cell>
        </row>
        <row r="13">
          <cell r="A13" t="str">
            <v>Darbois Jonathan |N0123925</v>
          </cell>
          <cell r="D13">
            <v>0</v>
          </cell>
        </row>
        <row r="14">
          <cell r="A14" t="str">
            <v>Dhouimer Yassine |N0136834</v>
          </cell>
          <cell r="D14">
            <v>0</v>
          </cell>
        </row>
        <row r="15">
          <cell r="A15" t="str">
            <v>Frendo Mathieu |N0123075</v>
          </cell>
          <cell r="D15">
            <v>0</v>
          </cell>
        </row>
        <row r="16">
          <cell r="A16" t="str">
            <v>Frougier David |N0138898</v>
          </cell>
        </row>
        <row r="17">
          <cell r="A17" t="str">
            <v>Giordano Lucas |N0142718</v>
          </cell>
        </row>
        <row r="18">
          <cell r="A18" t="str">
            <v>Glaskoff Hervé |N0131051</v>
          </cell>
        </row>
        <row r="19">
          <cell r="A19" t="str">
            <v>Isoard Nicolas |N0123758</v>
          </cell>
        </row>
        <row r="20">
          <cell r="A20" t="str">
            <v>Imbert Frédéric |N0143849</v>
          </cell>
        </row>
        <row r="21">
          <cell r="A21" t="str">
            <v>Lantéri Joachim |N0137004</v>
          </cell>
        </row>
        <row r="22">
          <cell r="A22" t="str">
            <v>Maiel Nawfel |N0140919</v>
          </cell>
        </row>
        <row r="23">
          <cell r="A23" t="str">
            <v>Mallo Alfred |N0122577</v>
          </cell>
        </row>
        <row r="24">
          <cell r="A24" t="str">
            <v>Mandrea Thierry |N0122349</v>
          </cell>
        </row>
        <row r="25">
          <cell r="A25" t="str">
            <v>Mandrea Valentin |N0142775</v>
          </cell>
        </row>
        <row r="26">
          <cell r="A26" t="str">
            <v>Mangiarotti Tony |N0124279</v>
          </cell>
        </row>
        <row r="27">
          <cell r="A27" t="str">
            <v>Mannassero Enzo |N0142828</v>
          </cell>
        </row>
        <row r="28">
          <cell r="A28" t="str">
            <v>Marcelli Alain |N0122389</v>
          </cell>
        </row>
        <row r="29">
          <cell r="A29" t="str">
            <v>Marzarro Christopher |N0123069</v>
          </cell>
        </row>
        <row r="30">
          <cell r="A30" t="str">
            <v>Miceli Lorenzo |N0140953</v>
          </cell>
        </row>
        <row r="31">
          <cell r="A31" t="str">
            <v>Moraldo Adrien |N0128551</v>
          </cell>
        </row>
        <row r="32">
          <cell r="A32" t="str">
            <v>Outili Yassin |N0128554</v>
          </cell>
        </row>
        <row r="33">
          <cell r="A33" t="str">
            <v>Paul Patrick |M142356</v>
          </cell>
        </row>
        <row r="34">
          <cell r="A34" t="str">
            <v>Perrone Lucas |N0133403</v>
          </cell>
        </row>
        <row r="35">
          <cell r="A35" t="str">
            <v>Rini Romain |N0132724</v>
          </cell>
        </row>
        <row r="36">
          <cell r="A36" t="str">
            <v>Romero Trystan |N0144498</v>
          </cell>
        </row>
        <row r="37">
          <cell r="A37" t="str">
            <v>Spadaccini Steve |N0134783</v>
          </cell>
        </row>
        <row r="38">
          <cell r="A38" t="str">
            <v>Terranova Pierre |N0140951</v>
          </cell>
        </row>
        <row r="39">
          <cell r="A39" t="str">
            <v>Torre Jean-Marie |N0122603</v>
          </cell>
        </row>
        <row r="40">
          <cell r="A40" t="str">
            <v>Viale Jonathan |N0131234</v>
          </cell>
        </row>
        <row r="41">
          <cell r="A41">
            <v>0</v>
          </cell>
        </row>
        <row r="42">
          <cell r="A42">
            <v>0</v>
          </cell>
        </row>
        <row r="43">
          <cell r="A43">
            <v>0</v>
          </cell>
        </row>
        <row r="44">
          <cell r="A44">
            <v>0</v>
          </cell>
        </row>
        <row r="45">
          <cell r="A45">
            <v>0</v>
          </cell>
        </row>
        <row r="46">
          <cell r="A46">
            <v>0</v>
          </cell>
        </row>
        <row r="47">
          <cell r="A47">
            <v>0</v>
          </cell>
        </row>
        <row r="48">
          <cell r="A48">
            <v>0</v>
          </cell>
        </row>
        <row r="49">
          <cell r="A49">
            <v>0</v>
          </cell>
        </row>
        <row r="50">
          <cell r="A50">
            <v>0</v>
          </cell>
        </row>
      </sheetData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GENTS_OM"/>
      <sheetName val="RESPONSABLE"/>
      <sheetName val="Recap_HeureS"/>
      <sheetName val="Recap_RecupCredit"/>
      <sheetName val="PERIODES"/>
      <sheetName val="Agents"/>
      <sheetName val="HEURES"/>
      <sheetName val="JFériés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Biscini Ludovic |N0122078</v>
          </cell>
          <cell r="D1" t="str">
            <v>Outili Mouloud |N0122468</v>
          </cell>
        </row>
        <row r="2">
          <cell r="A2" t="str">
            <v>Boudjellal Karim |N0122100</v>
          </cell>
          <cell r="D2">
            <v>0</v>
          </cell>
        </row>
        <row r="3">
          <cell r="A3" t="str">
            <v>Giusti Davide |N0136836</v>
          </cell>
          <cell r="D3">
            <v>0</v>
          </cell>
        </row>
        <row r="4">
          <cell r="A4" t="str">
            <v>Guibert Frédéric |N0123141</v>
          </cell>
        </row>
        <row r="5">
          <cell r="A5" t="str">
            <v>Manfroni Eric |N0122366</v>
          </cell>
        </row>
        <row r="6">
          <cell r="A6" t="str">
            <v>Outili Yassin |N0128554</v>
          </cell>
        </row>
        <row r="7">
          <cell r="A7" t="str">
            <v>Tari Franck |N0123192</v>
          </cell>
        </row>
        <row r="8">
          <cell r="A8">
            <v>0</v>
          </cell>
        </row>
        <row r="9">
          <cell r="A9">
            <v>0</v>
          </cell>
        </row>
        <row r="10">
          <cell r="A10">
            <v>0</v>
          </cell>
        </row>
      </sheetData>
      <sheetData sheetId="6">
        <row r="1">
          <cell r="B1">
            <v>0.29166666666666669</v>
          </cell>
          <cell r="C1">
            <v>0.91666666666666663</v>
          </cell>
        </row>
        <row r="2">
          <cell r="B2">
            <v>0.91666666666666663</v>
          </cell>
          <cell r="C2">
            <v>0.29166666666666669</v>
          </cell>
        </row>
        <row r="3">
          <cell r="B3">
            <v>0.875</v>
          </cell>
          <cell r="C3">
            <v>0.25</v>
          </cell>
        </row>
      </sheetData>
      <sheetData sheetId="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GENTS_VN"/>
      <sheetName val="RESPONSABLE"/>
      <sheetName val="Recap_HeureS"/>
      <sheetName val="PERIODES"/>
      <sheetName val="Agents"/>
      <sheetName val="HEURES"/>
      <sheetName val="JFériés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Guidicelli Don Jacques |N0122377</v>
          </cell>
          <cell r="D1" t="str">
            <v>Bertrand Philippe |N0122047</v>
          </cell>
        </row>
        <row r="2">
          <cell r="A2" t="str">
            <v>Marchon Philippe |N0123615</v>
          </cell>
          <cell r="D2" t="str">
            <v>Lantéri Michel |N0122433</v>
          </cell>
        </row>
        <row r="3">
          <cell r="A3" t="str">
            <v>Rafaï Ahmed |N0124417</v>
          </cell>
          <cell r="D3" t="str">
            <v>Nigues Thomas |N0123072</v>
          </cell>
        </row>
        <row r="4">
          <cell r="A4" t="str">
            <v>Ramirez Edouard |N0123395</v>
          </cell>
        </row>
        <row r="5">
          <cell r="A5" t="str">
            <v>Roux Jean-Marc |N0122667</v>
          </cell>
        </row>
        <row r="6">
          <cell r="A6" t="str">
            <v>Valzano Grégory |N0122701</v>
          </cell>
        </row>
        <row r="7">
          <cell r="A7">
            <v>0</v>
          </cell>
        </row>
        <row r="8">
          <cell r="A8">
            <v>0</v>
          </cell>
        </row>
        <row r="9">
          <cell r="A9">
            <v>0</v>
          </cell>
        </row>
        <row r="10">
          <cell r="A10">
            <v>0</v>
          </cell>
        </row>
      </sheetData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URES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Travail Mensuelle"/>
      <sheetName val="Pointage"/>
      <sheetName val="RIPPEURS"/>
      <sheetName val="RESPONSABLE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Travail Mensuelle"/>
      <sheetName val="RIPPEURS"/>
      <sheetName val="RESPONSABLE"/>
      <sheetName val="Pointage"/>
      <sheetName val="JFériés"/>
    </sheetNames>
    <sheetDataSet>
      <sheetData sheetId="0" refreshError="1"/>
      <sheetData sheetId="1" refreshError="1">
        <row r="1">
          <cell r="A1" t="str">
            <v>PRESTATIONS</v>
          </cell>
          <cell r="K1" t="str">
            <v>PRESTATIONS</v>
          </cell>
        </row>
        <row r="2">
          <cell r="K2"/>
        </row>
        <row r="3">
          <cell r="K3" t="str">
            <v>1/2 Congés</v>
          </cell>
        </row>
        <row r="4">
          <cell r="K4" t="str">
            <v>1/2 RTT</v>
          </cell>
        </row>
        <row r="5">
          <cell r="K5" t="str">
            <v>AT</v>
          </cell>
        </row>
        <row r="6">
          <cell r="K6" t="str">
            <v>AUTRE COP</v>
          </cell>
        </row>
        <row r="7">
          <cell r="K7" t="str">
            <v>BONIFICATION</v>
          </cell>
        </row>
        <row r="8">
          <cell r="K8" t="str">
            <v>Congés</v>
          </cell>
        </row>
        <row r="9">
          <cell r="K9" t="str">
            <v>Congés Exp</v>
          </cell>
        </row>
        <row r="10">
          <cell r="K10"/>
        </row>
        <row r="11">
          <cell r="K11"/>
        </row>
        <row r="12">
          <cell r="K12"/>
        </row>
        <row r="13">
          <cell r="K13"/>
        </row>
        <row r="14">
          <cell r="K14" t="str">
            <v>FORMATION</v>
          </cell>
        </row>
        <row r="15">
          <cell r="K15" t="str">
            <v>HS ENC DIM AM</v>
          </cell>
        </row>
        <row r="16">
          <cell r="K16" t="str">
            <v>HS ENC DIM MATIN PAL</v>
          </cell>
        </row>
        <row r="17">
          <cell r="K17" t="str">
            <v>HS presta. Except</v>
          </cell>
        </row>
        <row r="18">
          <cell r="K18" t="str">
            <v>HS VN SAM MATIN</v>
          </cell>
        </row>
        <row r="19">
          <cell r="K19" t="str">
            <v>MALADIE</v>
          </cell>
        </row>
        <row r="20">
          <cell r="K20" t="str">
            <v>Presta Except</v>
          </cell>
        </row>
        <row r="21">
          <cell r="K21" t="str">
            <v>RECUP CREDIT</v>
          </cell>
        </row>
        <row r="22">
          <cell r="K22" t="str">
            <v>RECUP DEBIT</v>
          </cell>
        </row>
        <row r="23">
          <cell r="K23" t="str">
            <v>RECUP DEBIT / CONGES</v>
          </cell>
        </row>
        <row r="24">
          <cell r="K24" t="str">
            <v>RECUP DEBIT / RTT</v>
          </cell>
        </row>
        <row r="25">
          <cell r="K25"/>
        </row>
        <row r="26">
          <cell r="K26" t="str">
            <v xml:space="preserve">RTT </v>
          </cell>
        </row>
        <row r="27">
          <cell r="K27"/>
        </row>
        <row r="28">
          <cell r="K28"/>
        </row>
        <row r="29">
          <cell r="K29"/>
        </row>
        <row r="30">
          <cell r="K30"/>
        </row>
        <row r="31">
          <cell r="K31"/>
        </row>
        <row r="32">
          <cell r="K32"/>
        </row>
        <row r="33">
          <cell r="K33"/>
        </row>
        <row r="34">
          <cell r="K34"/>
        </row>
        <row r="35">
          <cell r="K35"/>
        </row>
        <row r="36">
          <cell r="K36"/>
        </row>
        <row r="37">
          <cell r="K37"/>
        </row>
        <row r="38">
          <cell r="K38"/>
        </row>
        <row r="39">
          <cell r="K39"/>
        </row>
        <row r="40">
          <cell r="K40"/>
        </row>
        <row r="41">
          <cell r="K41"/>
        </row>
        <row r="42">
          <cell r="K42"/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R_AGENTS_ENC_MATIN"/>
      <sheetName val="DER_RESP_ENC_MATIN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BA123"/>
  <sheetViews>
    <sheetView showZeros="0" tabSelected="1" topLeftCell="V1" zoomScale="50" zoomScaleNormal="50" zoomScaleSheetLayoutView="50" zoomScalePageLayoutView="50" workbookViewId="0">
      <selection activeCell="A50" sqref="A50"/>
    </sheetView>
  </sheetViews>
  <sheetFormatPr baseColWidth="10" defaultColWidth="10.875" defaultRowHeight="15.75" x14ac:dyDescent="0.25"/>
  <cols>
    <col min="1" max="1" width="23.125" style="1" customWidth="1"/>
    <col min="2" max="2" width="26.625" style="1" customWidth="1"/>
    <col min="3" max="3" width="39" style="1" hidden="1" customWidth="1"/>
    <col min="4" max="4" width="45.5" style="1" customWidth="1"/>
    <col min="5" max="5" width="37.5" style="1" customWidth="1"/>
    <col min="6" max="6" width="37.5" style="1" hidden="1" customWidth="1"/>
    <col min="7" max="7" width="31.875" style="1" customWidth="1"/>
    <col min="8" max="8" width="7.875" style="63" bestFit="1" customWidth="1"/>
    <col min="9" max="9" width="7.125" style="63" customWidth="1"/>
    <col min="10" max="11" width="7" style="63" customWidth="1"/>
    <col min="12" max="12" width="8.625" style="17" customWidth="1"/>
    <col min="13" max="13" width="11.125" style="17" bestFit="1" customWidth="1"/>
    <col min="14" max="14" width="8.625" style="17" customWidth="1"/>
    <col min="15" max="15" width="8.625" style="1" customWidth="1"/>
    <col min="16" max="16" width="9.5" style="46" bestFit="1" customWidth="1"/>
    <col min="17" max="17" width="10.5" style="1" customWidth="1"/>
    <col min="18" max="18" width="10.875" style="1"/>
    <col min="19" max="19" width="11.625" style="2" bestFit="1" customWidth="1"/>
    <col min="20" max="20" width="17.125" style="1" bestFit="1" customWidth="1"/>
    <col min="21" max="21" width="11.5" style="1" customWidth="1"/>
    <col min="22" max="22" width="25" style="1" customWidth="1"/>
    <col min="23" max="28" width="10.875" style="1"/>
    <col min="29" max="29" width="50.625" style="1" customWidth="1"/>
    <col min="30" max="31" width="10.875" style="1"/>
    <col min="32" max="32" width="17.125" style="1" bestFit="1" customWidth="1"/>
    <col min="33" max="33" width="11.5" style="1" customWidth="1"/>
    <col min="34" max="34" width="25" style="1" customWidth="1"/>
    <col min="35" max="40" width="10.875" style="1"/>
    <col min="41" max="41" width="50.625" style="1" customWidth="1"/>
    <col min="42" max="43" width="10.875" style="1"/>
    <col min="44" max="44" width="17.125" style="97" bestFit="1" customWidth="1"/>
    <col min="45" max="45" width="11.5" style="97" customWidth="1"/>
    <col min="46" max="46" width="25" style="97" customWidth="1"/>
    <col min="47" max="52" width="10.875" style="97"/>
    <col min="53" max="53" width="50.625" style="97" customWidth="1"/>
    <col min="54" max="16384" width="10.875" style="1"/>
  </cols>
  <sheetData>
    <row r="1" spans="1:53" ht="20.100000000000001" customHeight="1" x14ac:dyDescent="0.25">
      <c r="A1" s="297" t="s">
        <v>82</v>
      </c>
      <c r="B1" s="298"/>
      <c r="C1" s="299"/>
      <c r="D1" s="283" t="str">
        <f>VLOOKUP(A3,PERIODES!A:D,2,FALSE)</f>
        <v>Période du 21 Avril au 20 Mai 2019</v>
      </c>
      <c r="E1" s="284"/>
      <c r="F1" s="284"/>
      <c r="G1" s="285"/>
      <c r="H1" s="289" t="s">
        <v>73</v>
      </c>
      <c r="I1" s="290"/>
      <c r="J1" s="290" t="e">
        <f>VLOOKUP(A1,Agents!A:B,2,FALSE)</f>
        <v>#N/A</v>
      </c>
      <c r="K1" s="293"/>
      <c r="L1" s="261" t="s">
        <v>0</v>
      </c>
      <c r="M1" s="262"/>
      <c r="N1" s="262"/>
      <c r="O1" s="262"/>
      <c r="P1" s="262"/>
      <c r="Q1" s="263"/>
      <c r="T1" s="226" t="s">
        <v>10</v>
      </c>
      <c r="U1" s="226"/>
      <c r="V1" s="226"/>
      <c r="W1" s="226"/>
      <c r="X1" s="226"/>
      <c r="Y1" s="226"/>
      <c r="Z1" s="226"/>
      <c r="AA1" s="226"/>
      <c r="AB1" s="226"/>
      <c r="AC1" s="226"/>
      <c r="AF1" s="226" t="s">
        <v>10</v>
      </c>
      <c r="AG1" s="226"/>
      <c r="AH1" s="226"/>
      <c r="AI1" s="226"/>
      <c r="AJ1" s="226"/>
      <c r="AK1" s="226"/>
      <c r="AL1" s="226"/>
      <c r="AM1" s="226"/>
      <c r="AN1" s="226"/>
      <c r="AO1" s="226"/>
      <c r="AR1" s="226" t="s">
        <v>68</v>
      </c>
      <c r="AS1" s="226"/>
      <c r="AT1" s="226"/>
      <c r="AU1" s="226"/>
      <c r="AV1" s="226"/>
      <c r="AW1" s="226"/>
      <c r="AX1" s="226"/>
      <c r="AY1" s="226"/>
      <c r="AZ1" s="226"/>
      <c r="BA1" s="226"/>
    </row>
    <row r="2" spans="1:53" ht="20.100000000000001" customHeight="1" thickBot="1" x14ac:dyDescent="0.3">
      <c r="A2" s="300"/>
      <c r="B2" s="301"/>
      <c r="C2" s="302"/>
      <c r="D2" s="286"/>
      <c r="E2" s="287"/>
      <c r="F2" s="287"/>
      <c r="G2" s="288"/>
      <c r="H2" s="291"/>
      <c r="I2" s="292"/>
      <c r="J2" s="292"/>
      <c r="K2" s="294"/>
      <c r="L2" s="264"/>
      <c r="M2" s="265"/>
      <c r="N2" s="265"/>
      <c r="O2" s="265"/>
      <c r="P2" s="265"/>
      <c r="Q2" s="266"/>
      <c r="T2" s="226"/>
      <c r="U2" s="226"/>
      <c r="V2" s="226"/>
      <c r="W2" s="226"/>
      <c r="X2" s="226"/>
      <c r="Y2" s="226"/>
      <c r="Z2" s="226"/>
      <c r="AA2" s="226"/>
      <c r="AB2" s="226"/>
      <c r="AC2" s="226"/>
      <c r="AF2" s="226"/>
      <c r="AG2" s="226"/>
      <c r="AH2" s="226"/>
      <c r="AI2" s="226"/>
      <c r="AJ2" s="226"/>
      <c r="AK2" s="226"/>
      <c r="AL2" s="226"/>
      <c r="AM2" s="226"/>
      <c r="AN2" s="226"/>
      <c r="AO2" s="226"/>
      <c r="AR2" s="226"/>
      <c r="AS2" s="226"/>
      <c r="AT2" s="226"/>
      <c r="AU2" s="226"/>
      <c r="AV2" s="226"/>
      <c r="AW2" s="226"/>
      <c r="AX2" s="226"/>
      <c r="AY2" s="226"/>
      <c r="AZ2" s="226"/>
      <c r="BA2" s="226"/>
    </row>
    <row r="3" spans="1:53" ht="20.100000000000001" customHeight="1" thickBot="1" x14ac:dyDescent="0.35">
      <c r="A3" s="295">
        <v>43586</v>
      </c>
      <c r="B3" s="296"/>
      <c r="C3" s="303"/>
      <c r="D3" s="304"/>
      <c r="E3" s="304"/>
      <c r="F3" s="305"/>
      <c r="G3" s="304"/>
      <c r="H3" s="304"/>
      <c r="I3" s="304"/>
      <c r="J3" s="304"/>
      <c r="K3" s="306"/>
      <c r="L3" s="267" t="s">
        <v>52</v>
      </c>
      <c r="M3" s="269" t="s">
        <v>53</v>
      </c>
      <c r="N3" s="271" t="s">
        <v>22</v>
      </c>
      <c r="O3" s="273" t="s">
        <v>1</v>
      </c>
      <c r="P3" s="275" t="s">
        <v>2</v>
      </c>
      <c r="Q3" s="259" t="s">
        <v>3</v>
      </c>
      <c r="T3" s="173"/>
      <c r="U3" s="173"/>
      <c r="V3" s="173"/>
      <c r="W3" s="173"/>
      <c r="X3" s="173"/>
      <c r="Y3" s="173"/>
      <c r="Z3" s="173"/>
      <c r="AA3" s="173"/>
      <c r="AB3" s="173"/>
      <c r="AC3" s="173"/>
      <c r="AF3" s="173"/>
      <c r="AG3" s="173"/>
      <c r="AH3" s="173"/>
      <c r="AI3" s="173"/>
      <c r="AJ3" s="173"/>
      <c r="AK3" s="173"/>
      <c r="AL3" s="173"/>
      <c r="AM3" s="173"/>
      <c r="AN3" s="173"/>
      <c r="AO3" s="173"/>
      <c r="AR3" s="173"/>
      <c r="AS3" s="173"/>
      <c r="AT3" s="173"/>
      <c r="AU3" s="173"/>
      <c r="AV3" s="173"/>
      <c r="AW3" s="173"/>
      <c r="AX3" s="173"/>
      <c r="AY3" s="173"/>
      <c r="AZ3" s="173"/>
      <c r="BA3" s="173"/>
    </row>
    <row r="4" spans="1:53" ht="20.100000000000001" customHeight="1" thickBot="1" x14ac:dyDescent="0.3">
      <c r="A4" s="4" t="s">
        <v>4</v>
      </c>
      <c r="B4" s="4" t="s">
        <v>5</v>
      </c>
      <c r="C4" s="5" t="s">
        <v>6</v>
      </c>
      <c r="D4" s="6" t="s">
        <v>7</v>
      </c>
      <c r="E4" s="27" t="s">
        <v>8</v>
      </c>
      <c r="F4" s="167"/>
      <c r="G4" s="55" t="s">
        <v>9</v>
      </c>
      <c r="H4" s="58"/>
      <c r="I4" s="59"/>
      <c r="J4" s="60"/>
      <c r="K4" s="61"/>
      <c r="L4" s="268"/>
      <c r="M4" s="270"/>
      <c r="N4" s="272"/>
      <c r="O4" s="274"/>
      <c r="P4" s="276"/>
      <c r="Q4" s="260"/>
      <c r="T4" s="173"/>
      <c r="U4" s="173"/>
      <c r="V4" s="277" t="str">
        <f>$D1</f>
        <v>Période du 21 Avril au 20 Mai 2019</v>
      </c>
      <c r="W4" s="278"/>
      <c r="X4" s="278"/>
      <c r="Y4" s="278"/>
      <c r="Z4" s="278"/>
      <c r="AA4" s="278"/>
      <c r="AB4" s="279"/>
      <c r="AC4" s="173"/>
      <c r="AF4" s="173"/>
      <c r="AG4" s="173"/>
      <c r="AH4" s="311" t="str">
        <f>$D1 &amp; " PRESTATION EXCEPTIONNELLE"</f>
        <v>Période du 21 Avril au 20 Mai 2019 PRESTATION EXCEPTIONNELLE</v>
      </c>
      <c r="AI4" s="312"/>
      <c r="AJ4" s="312"/>
      <c r="AK4" s="312"/>
      <c r="AL4" s="312"/>
      <c r="AM4" s="312"/>
      <c r="AN4" s="313"/>
      <c r="AO4" s="173"/>
      <c r="AR4" s="173"/>
      <c r="AS4" s="173"/>
      <c r="AT4" s="277" t="str">
        <f>$D1 &amp; " RECUPERATION"</f>
        <v>Période du 21 Avril au 20 Mai 2019 RECUPERATION</v>
      </c>
      <c r="AU4" s="278"/>
      <c r="AV4" s="278"/>
      <c r="AW4" s="278"/>
      <c r="AX4" s="278"/>
      <c r="AY4" s="278"/>
      <c r="AZ4" s="279"/>
      <c r="BA4" s="173"/>
    </row>
    <row r="5" spans="1:53" ht="20.100000000000001" customHeight="1" x14ac:dyDescent="0.3">
      <c r="A5" s="28">
        <f>B5</f>
        <v>43576</v>
      </c>
      <c r="B5" s="29">
        <f>VLOOKUP(A3,PERIODES!A:E,5,FALSE)</f>
        <v>43576</v>
      </c>
      <c r="C5" s="39" t="e">
        <f>INDEX('[5]Base de Travail Mensuelle'!$1:$1048576,MATCH($U$8,'[5]Base de Travail Mensuelle'!$A:$A,0),MATCH(B5,'[5]Base de Travail Mensuelle'!$1:$1,0))</f>
        <v>#N/A</v>
      </c>
      <c r="D5" s="38" t="e">
        <f>INDEX([5]Pointage!$1:$1048576,MATCH($U$8,[5]Pointage!$A:$A,0),MATCH(B5,[5]Pointage!$1:$1,0))</f>
        <v>#N/A</v>
      </c>
      <c r="E5" s="26" t="str">
        <f>IF(ISERROR(FIND("|",$D5,1)),IFERROR(VLOOKUP($D5,[5]RIPPEURS!$K:$K,1,FALSE),""),LEFT($D5,FIND("|",$D5,1)-2))</f>
        <v/>
      </c>
      <c r="F5" s="168" t="e">
        <f>IF(ISERROR(FIND("|",$D5,1)),IFERROR(VLOOKUP($D5,[5]RIPPEURS!$K:$K,1,FALSE),$D5),LEFT($D5,FIND("|",$D5,1)-2))</f>
        <v>#N/A</v>
      </c>
      <c r="G5" s="35" t="str">
        <f>IF(ISERROR(FIND("|",D5,1)),IFERROR(VLOOKUP($D5,[5]RIPPEURS!$K:$N,4,FALSE),""),MID(D5,FIND("|",D5,1)+2,999))</f>
        <v/>
      </c>
      <c r="H5" s="56" t="str">
        <f>IFERROR(TIMEVALUE(LEFT(G5,FIND("-",G5,1)-1)),"-")</f>
        <v>-</v>
      </c>
      <c r="I5" s="48" t="str">
        <f t="shared" ref="I5:I35" si="0">IFERROR(TIMEVALUE(MID(G5,FIND("-",G5,1)+1,5)),"-")</f>
        <v>-</v>
      </c>
      <c r="J5" s="47" t="str">
        <f>IFERROR(IF(ISERROR(FIND("/",G5,1)),"-",TIMEVALUE(MID(G5,FIND("/",G5,1)+2,5))),"-")</f>
        <v>-</v>
      </c>
      <c r="K5" s="47" t="str">
        <f>IFERROR(IF(ISERROR(FIND("/",G5,1)),"-",TIMEVALUE(MID(G5,FIND("/",G5,1)+8,5))),"-")</f>
        <v>-</v>
      </c>
      <c r="L5" s="90" t="str">
        <f>IF(AND(M5&gt;0,M5&lt;99),"-",IFERROR(HeureHN(H5,I5,B5,HSN_deb,HSN_fin,TRUE)+IF(J5="-",0,HeureHN(J5,K5,B5,HSN_deb,HSN_fin,TRUE)),"-"))</f>
        <v>-</v>
      </c>
      <c r="M5" s="91" t="str">
        <f>IFERROR(Heuredim(H5,I5,B5,HSN_deb,HSN_fin,TRUE)+IF(J5="-",0,Heuredim(J5,K5,B5,HSN_deb,HSN_fin,TRUE)),"-")</f>
        <v>-</v>
      </c>
      <c r="N5" s="92" t="str">
        <f>IFERROR(HeureHN(H5,I5,B5,HSNu_deb,HSNu_fin,TRUE)+IF(J5="-",0,HeureHN(J5,K5,B5,HSNu_deb,HSNu_fin,TRUE)),"-")</f>
        <v>-</v>
      </c>
      <c r="O5" s="93">
        <f t="shared" ref="O5" si="1">SUM(L5:N5)</f>
        <v>0</v>
      </c>
      <c r="P5" s="94">
        <f>IFERROR(HeureHN(H5,I5,B5,HPN_deb,HPN_fin,TRUE)+IF(J5="-",0,HeureHN(J5,K5,B5,HPN_deb,HPN_fin,TRUE)),"0")+IFERROR(VLOOKUP($F5,[5]RIPPEURS!$A:$E,5,FALSE),"0")+IFERROR(VLOOKUP(LEFT($F5,FIND("&amp;",$F5,1)-2),[5]RIPPEURS!$A:$E,5,FALSE),"0")</f>
        <v>0</v>
      </c>
      <c r="Q5" s="95">
        <f>IFERROR(VLOOKUP($F5,[5]RIPPEURS!$A:$F,6,FALSE),1)</f>
        <v>1</v>
      </c>
      <c r="R5" s="88"/>
      <c r="S5" s="89"/>
      <c r="T5" s="173"/>
      <c r="U5" s="174"/>
      <c r="V5" s="280"/>
      <c r="W5" s="281"/>
      <c r="X5" s="281"/>
      <c r="Y5" s="281"/>
      <c r="Z5" s="281"/>
      <c r="AA5" s="281"/>
      <c r="AB5" s="282"/>
      <c r="AC5" s="175"/>
      <c r="AF5" s="173"/>
      <c r="AG5" s="174"/>
      <c r="AH5" s="314"/>
      <c r="AI5" s="315"/>
      <c r="AJ5" s="315"/>
      <c r="AK5" s="315"/>
      <c r="AL5" s="315"/>
      <c r="AM5" s="315"/>
      <c r="AN5" s="316"/>
      <c r="AO5" s="175"/>
      <c r="AR5" s="173"/>
      <c r="AS5" s="174"/>
      <c r="AT5" s="280"/>
      <c r="AU5" s="281"/>
      <c r="AV5" s="281"/>
      <c r="AW5" s="281"/>
      <c r="AX5" s="281"/>
      <c r="AY5" s="281"/>
      <c r="AZ5" s="282"/>
      <c r="BA5" s="175"/>
    </row>
    <row r="6" spans="1:53" ht="20.100000000000001" customHeight="1" x14ac:dyDescent="0.3">
      <c r="A6" s="7">
        <f t="shared" ref="A6:A34" si="2">B6</f>
        <v>43577</v>
      </c>
      <c r="B6" s="30">
        <f>B5+1</f>
        <v>43577</v>
      </c>
      <c r="C6" s="39" t="e">
        <f>INDEX('[5]Base de Travail Mensuelle'!$1:$1048576,MATCH($U$8,'[5]Base de Travail Mensuelle'!$A:$A,0),MATCH(B6,'[5]Base de Travail Mensuelle'!$1:$1,0))</f>
        <v>#N/A</v>
      </c>
      <c r="D6" s="40" t="e">
        <f>INDEX([5]Pointage!$1:$1048576,MATCH($U$8,[5]Pointage!$A:$A,0),MATCH(B6,[5]Pointage!$1:$1,0))</f>
        <v>#N/A</v>
      </c>
      <c r="E6" s="24" t="str">
        <f>IF(ISERROR(FIND("|",$D6,1)),IFERROR(VLOOKUP($D6,[5]RIPPEURS!$K:$K,1,FALSE),""),LEFT($D6,FIND("|",$D6,1)-2))</f>
        <v/>
      </c>
      <c r="F6" s="169" t="e">
        <f>IF(ISERROR(FIND("|",$D6,1)),IFERROR(VLOOKUP($D6,[5]RIPPEURS!$K:$K,1,FALSE),$D6),LEFT($D6,FIND("|",$D6,1)-2))</f>
        <v>#N/A</v>
      </c>
      <c r="G6" s="36" t="str">
        <f>IF(ISERROR(FIND("|",D6,1)),IFERROR(VLOOKUP($D6,[5]RIPPEURS!$K:$N,4,FALSE),""),MID(D6,FIND("|",D6,1)+2,999))</f>
        <v/>
      </c>
      <c r="H6" s="52" t="str">
        <f t="shared" ref="H6:H35" si="3">IFERROR(TIMEVALUE(LEFT(G6,FIND("-",G6,1)-1)),"-")</f>
        <v>-</v>
      </c>
      <c r="I6" s="48" t="str">
        <f t="shared" si="0"/>
        <v>-</v>
      </c>
      <c r="J6" s="48" t="str">
        <f t="shared" ref="J6:J35" si="4">IFERROR(IF(ISERROR(FIND("/",G6,1)),"-",TIMEVALUE(MID(G6,FIND("/",G6,1)+2,5))),"-")</f>
        <v>-</v>
      </c>
      <c r="K6" s="48" t="str">
        <f t="shared" ref="K6:K35" si="5">IFERROR(IF(ISERROR(FIND("/",G6,1)),"-",TIMEVALUE(MID(G6,FIND("/",G6,1)+8,5))),"-")</f>
        <v>-</v>
      </c>
      <c r="L6" s="74" t="str">
        <f>IF(AND(M6&gt;0,M6&lt;99),"-",IFERROR(HeureHN(H6,I6,B6,HSN_deb,HSN_fin,TRUE)+IF(J6="-",0,HeureHN(J6,K6,B6,HSN_deb,HSN_fin,TRUE)),"-"))</f>
        <v>-</v>
      </c>
      <c r="M6" s="75" t="str">
        <f>IFERROR(Heuredim(H6,I6,B6,HSN_deb,HSN_fin,TRUE)+IF(J6="-",0,Heuredim(J6,K6,B6,HSN_deb,HSN_fin,TRUE)),"-")</f>
        <v>-</v>
      </c>
      <c r="N6" s="76" t="str">
        <f>IFERROR(HeureHN(H6,I6,B6,HSNu_deb,HSNu_fin,TRUE)+IF(J6="-",0,HeureHN(J6,K6,B6,HSNu_deb,HSNu_fin,TRUE)),"-")</f>
        <v>-</v>
      </c>
      <c r="O6" s="73">
        <f t="shared" ref="O6:O35" si="6">SUM(L6:N6)</f>
        <v>0</v>
      </c>
      <c r="P6" s="81">
        <f>IFERROR(HeureHN(H6,I6,B6,HPN_deb,HPN_fin,TRUE)+IF(J6="-",0,HeureHN(J6,K6,B6,HPN_deb,HPN_fin,TRUE)),"0")+IFERROR(VLOOKUP($F6,[5]RIPPEURS!$A:$E,5,FALSE),"0")+IFERROR(VLOOKUP(LEFT($F6,FIND("&amp;",$F6,1)-2),[5]RIPPEURS!$A:$E,5,FALSE),"0")</f>
        <v>0</v>
      </c>
      <c r="Q6" s="65">
        <f>IFERROR(VLOOKUP($F6,[5]RIPPEURS!$A:$F,6,FALSE),1)</f>
        <v>1</v>
      </c>
      <c r="R6" s="88"/>
      <c r="S6" s="89"/>
      <c r="T6" s="173"/>
      <c r="U6" s="173"/>
      <c r="V6" s="227"/>
      <c r="W6" s="227"/>
      <c r="X6" s="227"/>
      <c r="Y6" s="227"/>
      <c r="Z6" s="227"/>
      <c r="AA6" s="227"/>
      <c r="AB6" s="227"/>
      <c r="AC6" s="173"/>
      <c r="AF6" s="173"/>
      <c r="AG6" s="173"/>
      <c r="AH6" s="234"/>
      <c r="AI6" s="235"/>
      <c r="AJ6" s="235"/>
      <c r="AK6" s="235"/>
      <c r="AL6" s="235"/>
      <c r="AM6" s="235"/>
      <c r="AN6" s="236"/>
      <c r="AO6" s="173"/>
      <c r="AR6" s="173"/>
      <c r="AS6" s="173"/>
      <c r="AT6" s="227"/>
      <c r="AU6" s="227"/>
      <c r="AV6" s="227"/>
      <c r="AW6" s="227"/>
      <c r="AX6" s="227"/>
      <c r="AY6" s="227"/>
      <c r="AZ6" s="227"/>
      <c r="BA6" s="173"/>
    </row>
    <row r="7" spans="1:53" ht="20.100000000000001" customHeight="1" x14ac:dyDescent="0.3">
      <c r="A7" s="7">
        <f t="shared" si="2"/>
        <v>43578</v>
      </c>
      <c r="B7" s="30">
        <f t="shared" ref="B7:B35" si="7">B6+1</f>
        <v>43578</v>
      </c>
      <c r="C7" s="39" t="e">
        <f>INDEX('[5]Base de Travail Mensuelle'!$1:$1048576,MATCH($U$8,'[5]Base de Travail Mensuelle'!$A:$A,0),MATCH(B7,'[5]Base de Travail Mensuelle'!$1:$1,0))</f>
        <v>#N/A</v>
      </c>
      <c r="D7" s="40" t="e">
        <f>INDEX([5]Pointage!$1:$1048576,MATCH($U$8,[5]Pointage!$A:$A,0),MATCH(B7,[5]Pointage!$1:$1,0))</f>
        <v>#N/A</v>
      </c>
      <c r="E7" s="24" t="str">
        <f>IF(ISERROR(FIND("|",$D7,1)),IFERROR(VLOOKUP($D7,[5]RIPPEURS!$K:$K,1,FALSE),""),LEFT($D7,FIND("|",$D7,1)-2))</f>
        <v/>
      </c>
      <c r="F7" s="169" t="e">
        <f>IF(ISERROR(FIND("|",$D7,1)),IFERROR(VLOOKUP($D7,[5]RIPPEURS!$K:$K,1,FALSE),$D7),LEFT($D7,FIND("|",$D7,1)-2))</f>
        <v>#N/A</v>
      </c>
      <c r="G7" s="36" t="str">
        <f>IF(ISERROR(FIND("|",D7,1)),IFERROR(VLOOKUP($D7,[5]RIPPEURS!$K:$N,4,FALSE),""),MID(D7,FIND("|",D7,1)+2,999))</f>
        <v/>
      </c>
      <c r="H7" s="52" t="str">
        <f t="shared" si="3"/>
        <v>-</v>
      </c>
      <c r="I7" s="48" t="str">
        <f t="shared" si="0"/>
        <v>-</v>
      </c>
      <c r="J7" s="48" t="str">
        <f t="shared" si="4"/>
        <v>-</v>
      </c>
      <c r="K7" s="48" t="str">
        <f t="shared" si="5"/>
        <v>-</v>
      </c>
      <c r="L7" s="74" t="str">
        <f>IF(AND(M7&gt;0,M7&lt;99),"-",IFERROR(HeureHN(H7,I7,B7,HSN_deb,HSN_fin,TRUE)+IF(J7="-",0,HeureHN(J7,K7,B7,HSN_deb,HSN_fin,TRUE)),"-"))</f>
        <v>-</v>
      </c>
      <c r="M7" s="75" t="str">
        <f>IFERROR(Heuredim(H7,I7,B7,HSN_deb,HSN_fin,TRUE)+IF(J7="-",0,Heuredim(J7,K7,B7,HSN_deb,HSN_fin,TRUE)),"-")</f>
        <v>-</v>
      </c>
      <c r="N7" s="76" t="str">
        <f>IFERROR(HeureHN(H7,I7,B7,HSNu_deb,HSNu_fin,TRUE)+IF(J7="-",0,HeureHN(J7,K7,B7,HSNu_deb,HSNu_fin,TRUE)),"-")</f>
        <v>-</v>
      </c>
      <c r="O7" s="73">
        <f t="shared" si="6"/>
        <v>0</v>
      </c>
      <c r="P7" s="81">
        <f>IFERROR(HeureHN(H7,I7,B7,HPN_deb,HPN_fin,TRUE)+IF(J7="-",0,HeureHN(J7,K7,B7,HPN_deb,HPN_fin,TRUE)),"0")+IFERROR(VLOOKUP($F7,[5]RIPPEURS!$A:$E,5,FALSE),"0")+IFERROR(VLOOKUP(LEFT($F7,FIND("&amp;",$F7,1)-2),[5]RIPPEURS!$A:$E,5,FALSE),"0")</f>
        <v>0</v>
      </c>
      <c r="Q7" s="65">
        <f>IFERROR(VLOOKUP($F7,[5]RIPPEURS!$A:$F,6,FALSE),1)</f>
        <v>1</v>
      </c>
      <c r="R7" s="88"/>
      <c r="S7" s="89"/>
      <c r="T7" s="317"/>
      <c r="U7" s="318"/>
      <c r="V7" s="318"/>
      <c r="W7" s="319"/>
      <c r="X7" s="8"/>
      <c r="Y7" s="8"/>
      <c r="Z7" s="8"/>
      <c r="AA7" s="8"/>
      <c r="AB7" s="8"/>
      <c r="AC7" s="172"/>
      <c r="AF7" s="317"/>
      <c r="AG7" s="318"/>
      <c r="AH7" s="318"/>
      <c r="AI7" s="319"/>
      <c r="AJ7" s="8"/>
      <c r="AK7" s="8"/>
      <c r="AL7" s="8"/>
      <c r="AM7" s="8"/>
      <c r="AN7" s="8"/>
      <c r="AO7" s="172"/>
      <c r="AR7" s="317"/>
      <c r="AS7" s="318"/>
      <c r="AT7" s="318"/>
      <c r="AU7" s="319"/>
      <c r="AV7" s="8"/>
      <c r="AW7" s="8"/>
      <c r="AX7" s="8"/>
      <c r="AY7" s="8"/>
      <c r="AZ7" s="8"/>
      <c r="BA7" s="172"/>
    </row>
    <row r="8" spans="1:53" ht="20.100000000000001" customHeight="1" x14ac:dyDescent="0.3">
      <c r="A8" s="7">
        <f t="shared" si="2"/>
        <v>43579</v>
      </c>
      <c r="B8" s="30">
        <f t="shared" si="7"/>
        <v>43579</v>
      </c>
      <c r="C8" s="39" t="e">
        <f>INDEX('[5]Base de Travail Mensuelle'!$1:$1048576,MATCH($U$8,'[5]Base de Travail Mensuelle'!$A:$A,0),MATCH(B8,'[5]Base de Travail Mensuelle'!$1:$1,0))</f>
        <v>#N/A</v>
      </c>
      <c r="D8" s="40" t="e">
        <f>INDEX([5]Pointage!$1:$1048576,MATCH($U$8,[5]Pointage!$A:$A,0),MATCH(B8,[5]Pointage!$1:$1,0))</f>
        <v>#N/A</v>
      </c>
      <c r="E8" s="24" t="str">
        <f>IF(ISERROR(FIND("|",$D8,1)),IFERROR(VLOOKUP($D8,[5]RIPPEURS!$K:$K,1,FALSE),""),LEFT($D8,FIND("|",$D8,1)-2))</f>
        <v/>
      </c>
      <c r="F8" s="169" t="e">
        <f>IF(ISERROR(FIND("|",$D8,1)),IFERROR(VLOOKUP($D8,[5]RIPPEURS!$K:$K,1,FALSE),$D8),LEFT($D8,FIND("|",$D8,1)-2))</f>
        <v>#N/A</v>
      </c>
      <c r="G8" s="36" t="str">
        <f>IF(ISERROR(FIND("|",D8,1)),IFERROR(VLOOKUP($D8,[5]RIPPEURS!$K:$N,4,FALSE),""),MID(D8,FIND("|",D8,1)+2,999))</f>
        <v/>
      </c>
      <c r="H8" s="52" t="str">
        <f t="shared" si="3"/>
        <v>-</v>
      </c>
      <c r="I8" s="48" t="str">
        <f t="shared" si="0"/>
        <v>-</v>
      </c>
      <c r="J8" s="48" t="str">
        <f t="shared" si="4"/>
        <v>-</v>
      </c>
      <c r="K8" s="48" t="str">
        <f t="shared" si="5"/>
        <v>-</v>
      </c>
      <c r="L8" s="74" t="str">
        <f>IF(AND(M8&gt;0,M8&lt;99),"-",IFERROR(HeureHN(H8,I8,B8,HSN_deb,HSN_fin,TRUE)+IF(J8="-",0,HeureHN(J8,K8,B8,HSN_deb,HSN_fin,TRUE)),"-"))</f>
        <v>-</v>
      </c>
      <c r="M8" s="75" t="str">
        <f>IFERROR(Heuredim(H8,I8,B8,HSN_deb,HSN_fin,TRUE)+IF(J8="-",0,Heuredim(J8,K8,B8,HSN_deb,HSN_fin,TRUE)),"-")</f>
        <v>-</v>
      </c>
      <c r="N8" s="76" t="str">
        <f>IFERROR(HeureHN(H8,I8,B8,HSNu_deb,HSNu_fin,TRUE)+IF(J8="-",0,HeureHN(J8,K8,B8,HSNu_deb,HSNu_fin,TRUE)),"-")</f>
        <v>-</v>
      </c>
      <c r="O8" s="73">
        <f t="shared" si="6"/>
        <v>0</v>
      </c>
      <c r="P8" s="81">
        <f>IFERROR(HeureHN(H8,I8,B8,HPN_deb,HPN_fin,TRUE)+IF(J8="-",0,HeureHN(J8,K8,B8,HPN_deb,HPN_fin,TRUE)),"0")+IFERROR(VLOOKUP($F8,[5]RIPPEURS!$A:$E,5,FALSE),"0")+IFERROR(VLOOKUP(LEFT($F8,FIND("&amp;",$F8,1)-2),[5]RIPPEURS!$A:$E,5,FALSE),"0")</f>
        <v>0</v>
      </c>
      <c r="Q8" s="65">
        <f>IFERROR(VLOOKUP($F8,[5]RIPPEURS!$A:$F,6,FALSE),1)</f>
        <v>1</v>
      </c>
      <c r="R8" s="88"/>
      <c r="S8" s="89"/>
      <c r="T8" s="176" t="s">
        <v>29</v>
      </c>
      <c r="U8" s="177" t="str">
        <f>MID($A1,FIND("|",$A1,1)+1,99)</f>
        <v>N0122058</v>
      </c>
      <c r="V8" s="178"/>
      <c r="W8" s="8"/>
      <c r="X8" s="8"/>
      <c r="Y8" s="231" t="s">
        <v>33</v>
      </c>
      <c r="Z8" s="231"/>
      <c r="AA8" s="228" t="str">
        <f>LEFT($A1,LEN($A1)-10)</f>
        <v>Barka Khaled</v>
      </c>
      <c r="AB8" s="229"/>
      <c r="AC8" s="230"/>
      <c r="AF8" s="176" t="s">
        <v>29</v>
      </c>
      <c r="AG8" s="177" t="str">
        <f>MID($A1,FIND("|",$A1,1)+1,99)</f>
        <v>N0122058</v>
      </c>
      <c r="AH8" s="178"/>
      <c r="AI8" s="8"/>
      <c r="AJ8" s="8"/>
      <c r="AK8" s="231" t="s">
        <v>33</v>
      </c>
      <c r="AL8" s="231"/>
      <c r="AM8" s="228" t="str">
        <f>LEFT($A1,LEN($A1)-10)</f>
        <v>Barka Khaled</v>
      </c>
      <c r="AN8" s="229"/>
      <c r="AO8" s="230"/>
      <c r="AR8" s="176" t="s">
        <v>29</v>
      </c>
      <c r="AS8" s="177" t="str">
        <f>MID($A1,FIND("|",$A1,1)+1,99)</f>
        <v>N0122058</v>
      </c>
      <c r="AT8" s="178"/>
      <c r="AU8" s="8"/>
      <c r="AV8" s="8"/>
      <c r="AW8" s="231" t="s">
        <v>33</v>
      </c>
      <c r="AX8" s="231"/>
      <c r="AY8" s="228" t="str">
        <f>LEFT($A1,LEN($A1)-10)</f>
        <v>Barka Khaled</v>
      </c>
      <c r="AZ8" s="229"/>
      <c r="BA8" s="230"/>
    </row>
    <row r="9" spans="1:53" ht="20.100000000000001" customHeight="1" x14ac:dyDescent="0.3">
      <c r="A9" s="7">
        <f t="shared" si="2"/>
        <v>43580</v>
      </c>
      <c r="B9" s="30">
        <f t="shared" si="7"/>
        <v>43580</v>
      </c>
      <c r="C9" s="39" t="e">
        <f>INDEX('[5]Base de Travail Mensuelle'!$1:$1048576,MATCH($U$8,'[5]Base de Travail Mensuelle'!$A:$A,0),MATCH(B9,'[5]Base de Travail Mensuelle'!$1:$1,0))</f>
        <v>#N/A</v>
      </c>
      <c r="D9" s="40" t="e">
        <f>INDEX([5]Pointage!$1:$1048576,MATCH($U$8,[5]Pointage!$A:$A,0),MATCH(B9,[5]Pointage!$1:$1,0))</f>
        <v>#N/A</v>
      </c>
      <c r="E9" s="24" t="str">
        <f>IF(ISERROR(FIND("|",$D9,1)),IFERROR(VLOOKUP($D9,[5]RIPPEURS!$K:$K,1,FALSE),""),LEFT($D9,FIND("|",$D9,1)-2))</f>
        <v/>
      </c>
      <c r="F9" s="169" t="e">
        <f>IF(ISERROR(FIND("|",$D9,1)),IFERROR(VLOOKUP($D9,[5]RIPPEURS!$K:$K,1,FALSE),$D9),LEFT($D9,FIND("|",$D9,1)-2))</f>
        <v>#N/A</v>
      </c>
      <c r="G9" s="36" t="str">
        <f>IF(ISERROR(FIND("|",D9,1)),IFERROR(VLOOKUP($D9,[5]RIPPEURS!$K:$N,4,FALSE),""),MID(D9,FIND("|",D9,1)+2,999))</f>
        <v/>
      </c>
      <c r="H9" s="52" t="str">
        <f t="shared" si="3"/>
        <v>-</v>
      </c>
      <c r="I9" s="48" t="str">
        <f t="shared" si="0"/>
        <v>-</v>
      </c>
      <c r="J9" s="48" t="str">
        <f t="shared" si="4"/>
        <v>-</v>
      </c>
      <c r="K9" s="48" t="str">
        <f t="shared" si="5"/>
        <v>-</v>
      </c>
      <c r="L9" s="74" t="str">
        <f>IF(AND(M9&gt;0,M9&lt;99),"-",IFERROR(HeureHN(H9,I9,B9,HSN_deb,HSN_fin,TRUE)+IF(J9="-",0,HeureHN(J9,K9,B9,HSN_deb,HSN_fin,TRUE)),"-"))</f>
        <v>-</v>
      </c>
      <c r="M9" s="75" t="str">
        <f>IFERROR(Heuredim(H9,I9,B9,HSN_deb,HSN_fin,TRUE)+IF(J9="-",0,Heuredim(J9,K9,B9,HSN_deb,HSN_fin,TRUE)),"-")</f>
        <v>-</v>
      </c>
      <c r="N9" s="76" t="str">
        <f>IFERROR(HeureHN(H9,I9,B9,HSNu_deb,HSNu_fin,TRUE)+IF(J9="-",0,HeureHN(J9,K9,B9,HSNu_deb,HSNu_fin,TRUE)),"-")</f>
        <v>-</v>
      </c>
      <c r="O9" s="73">
        <f t="shared" si="6"/>
        <v>0</v>
      </c>
      <c r="P9" s="81">
        <f>IFERROR(HeureHN(H9,I9,B9,HPN_deb,HPN_fin,TRUE)+IF(J9="-",0,HeureHN(J9,K9,B9,HPN_deb,HPN_fin,TRUE)),"0")+IFERROR(VLOOKUP($F9,[5]RIPPEURS!$A:$E,5,FALSE),"0")+IFERROR(VLOOKUP(LEFT($F9,FIND("&amp;",$F9,1)-2),[5]RIPPEURS!$A:$E,5,FALSE),"0")</f>
        <v>0</v>
      </c>
      <c r="Q9" s="65">
        <f>IFERROR(VLOOKUP($F9,[5]RIPPEURS!$A:$F,6,FALSE),1)</f>
        <v>1</v>
      </c>
      <c r="R9" s="88"/>
      <c r="S9" s="89"/>
      <c r="T9" s="176" t="s">
        <v>30</v>
      </c>
      <c r="U9" s="179" t="s">
        <v>11</v>
      </c>
      <c r="V9" s="178"/>
      <c r="W9" s="8"/>
      <c r="X9" s="8"/>
      <c r="Y9" s="231" t="s">
        <v>34</v>
      </c>
      <c r="Z9" s="231"/>
      <c r="AA9" s="233" t="e">
        <f>J1</f>
        <v>#N/A</v>
      </c>
      <c r="AB9" s="233"/>
      <c r="AC9" s="233"/>
      <c r="AF9" s="176" t="s">
        <v>30</v>
      </c>
      <c r="AG9" s="179" t="s">
        <v>11</v>
      </c>
      <c r="AH9" s="178"/>
      <c r="AI9" s="8"/>
      <c r="AJ9" s="8"/>
      <c r="AK9" s="231" t="s">
        <v>34</v>
      </c>
      <c r="AL9" s="231"/>
      <c r="AM9" s="233" t="e">
        <f>J1</f>
        <v>#N/A</v>
      </c>
      <c r="AN9" s="233"/>
      <c r="AO9" s="233"/>
      <c r="AR9" s="176" t="s">
        <v>30</v>
      </c>
      <c r="AS9" s="179" t="s">
        <v>11</v>
      </c>
      <c r="AT9" s="178"/>
      <c r="AU9" s="8"/>
      <c r="AV9" s="8"/>
      <c r="AW9" s="231" t="s">
        <v>34</v>
      </c>
      <c r="AX9" s="231"/>
      <c r="AY9" s="233" t="e">
        <f>J1</f>
        <v>#N/A</v>
      </c>
      <c r="AZ9" s="233"/>
      <c r="BA9" s="233"/>
    </row>
    <row r="10" spans="1:53" ht="20.100000000000001" customHeight="1" x14ac:dyDescent="0.3">
      <c r="A10" s="7">
        <f t="shared" si="2"/>
        <v>43581</v>
      </c>
      <c r="B10" s="30">
        <f t="shared" si="7"/>
        <v>43581</v>
      </c>
      <c r="C10" s="39" t="e">
        <f>INDEX('[5]Base de Travail Mensuelle'!$1:$1048576,MATCH($U$8,'[5]Base de Travail Mensuelle'!$A:$A,0),MATCH(B10,'[5]Base de Travail Mensuelle'!$1:$1,0))</f>
        <v>#N/A</v>
      </c>
      <c r="D10" s="40" t="e">
        <f>INDEX([5]Pointage!$1:$1048576,MATCH($U$8,[5]Pointage!$A:$A,0),MATCH(B10,[5]Pointage!$1:$1,0))</f>
        <v>#N/A</v>
      </c>
      <c r="E10" s="24" t="str">
        <f>IF(ISERROR(FIND("|",$D10,1)),IFERROR(VLOOKUP($D10,[5]RIPPEURS!$K:$K,1,FALSE),""),LEFT($D10,FIND("|",$D10,1)-2))</f>
        <v/>
      </c>
      <c r="F10" s="169" t="e">
        <f>IF(ISERROR(FIND("|",$D10,1)),IFERROR(VLOOKUP($D10,[5]RIPPEURS!$K:$K,1,FALSE),$D10),LEFT($D10,FIND("|",$D10,1)-2))</f>
        <v>#N/A</v>
      </c>
      <c r="G10" s="36" t="str">
        <f>IF(ISERROR(FIND("|",D10,1)),IFERROR(VLOOKUP($D10,[5]RIPPEURS!$K:$N,4,FALSE),""),MID(D10,FIND("|",D10,1)+2,999))</f>
        <v/>
      </c>
      <c r="H10" s="52" t="str">
        <f t="shared" si="3"/>
        <v>-</v>
      </c>
      <c r="I10" s="48" t="str">
        <f t="shared" si="0"/>
        <v>-</v>
      </c>
      <c r="J10" s="48" t="str">
        <f t="shared" si="4"/>
        <v>-</v>
      </c>
      <c r="K10" s="48" t="str">
        <f t="shared" si="5"/>
        <v>-</v>
      </c>
      <c r="L10" s="74" t="str">
        <f>IF(AND(M10&gt;0,M10&lt;99),"-",IFERROR(HeureHN(H10,I10,B10,HSN_deb,HSN_fin,TRUE)+IF(J10="-",0,HeureHN(J10,K10,B10,HSN_deb,HSN_fin,TRUE)),"-"))</f>
        <v>-</v>
      </c>
      <c r="M10" s="75" t="str">
        <f>IFERROR(Heuredim(H10,I10,B10,HSN_deb,HSN_fin,TRUE)+IF(J10="-",0,Heuredim(J10,K10,B10,HSN_deb,HSN_fin,TRUE)),"-")</f>
        <v>-</v>
      </c>
      <c r="N10" s="76" t="str">
        <f>IFERROR(HeureHN(H10,I10,B10,HSNu_deb,HSNu_fin,TRUE)+IF(J10="-",0,HeureHN(J10,K10,B10,HSNu_deb,HSNu_fin,TRUE)),"-")</f>
        <v>-</v>
      </c>
      <c r="O10" s="73">
        <f t="shared" si="6"/>
        <v>0</v>
      </c>
      <c r="P10" s="81">
        <f>IFERROR(HeureHN(H10,I10,B10,HPN_deb,HPN_fin,TRUE)+IF(J10="-",0,HeureHN(J10,K10,B10,HPN_deb,HPN_fin,TRUE)),"0")+IFERROR(VLOOKUP($F10,[5]RIPPEURS!$A:$E,5,FALSE),"0")+IFERROR(VLOOKUP(LEFT($F10,FIND("&amp;",$F10,1)-2),[5]RIPPEURS!$A:$E,5,FALSE),"0")</f>
        <v>0</v>
      </c>
      <c r="Q10" s="65">
        <f>IFERROR(VLOOKUP($F10,[5]RIPPEURS!$A:$F,6,FALSE),1)</f>
        <v>1</v>
      </c>
      <c r="R10" s="88"/>
      <c r="S10" s="89"/>
      <c r="T10" s="176" t="s">
        <v>31</v>
      </c>
      <c r="U10" s="179" t="s">
        <v>12</v>
      </c>
      <c r="V10" s="178"/>
      <c r="W10" s="8"/>
      <c r="X10" s="8"/>
      <c r="Y10" s="231" t="s">
        <v>35</v>
      </c>
      <c r="Z10" s="231"/>
      <c r="AA10" s="232"/>
      <c r="AB10" s="232"/>
      <c r="AC10" s="232"/>
      <c r="AF10" s="176" t="s">
        <v>31</v>
      </c>
      <c r="AG10" s="179" t="s">
        <v>12</v>
      </c>
      <c r="AH10" s="178"/>
      <c r="AI10" s="8"/>
      <c r="AJ10" s="8"/>
      <c r="AK10" s="231" t="s">
        <v>35</v>
      </c>
      <c r="AL10" s="231"/>
      <c r="AM10" s="232"/>
      <c r="AN10" s="232"/>
      <c r="AO10" s="232"/>
      <c r="AR10" s="176" t="s">
        <v>31</v>
      </c>
      <c r="AS10" s="179" t="s">
        <v>12</v>
      </c>
      <c r="AT10" s="178"/>
      <c r="AU10" s="8"/>
      <c r="AV10" s="8"/>
      <c r="AW10" s="231" t="s">
        <v>35</v>
      </c>
      <c r="AX10" s="231"/>
      <c r="AY10" s="232"/>
      <c r="AZ10" s="232"/>
      <c r="BA10" s="232"/>
    </row>
    <row r="11" spans="1:53" ht="20.100000000000001" customHeight="1" x14ac:dyDescent="0.3">
      <c r="A11" s="7">
        <f t="shared" si="2"/>
        <v>43582</v>
      </c>
      <c r="B11" s="30">
        <f t="shared" si="7"/>
        <v>43582</v>
      </c>
      <c r="C11" s="39" t="e">
        <f>INDEX('[5]Base de Travail Mensuelle'!$1:$1048576,MATCH($U$8,'[5]Base de Travail Mensuelle'!$A:$A,0),MATCH(B11,'[5]Base de Travail Mensuelle'!$1:$1,0))</f>
        <v>#N/A</v>
      </c>
      <c r="D11" s="40" t="e">
        <f>INDEX([5]Pointage!$1:$1048576,MATCH($U$8,[5]Pointage!$A:$A,0),MATCH(B11,[5]Pointage!$1:$1,0))</f>
        <v>#N/A</v>
      </c>
      <c r="E11" s="24" t="str">
        <f>IF(ISERROR(FIND("|",$D11,1)),IFERROR(VLOOKUP($D11,[5]RIPPEURS!$K:$K,1,FALSE),""),LEFT($D11,FIND("|",$D11,1)-2))</f>
        <v/>
      </c>
      <c r="F11" s="169" t="e">
        <f>IF(ISERROR(FIND("|",$D11,1)),IFERROR(VLOOKUP($D11,[5]RIPPEURS!$K:$K,1,FALSE),$D11),LEFT($D11,FIND("|",$D11,1)-2))</f>
        <v>#N/A</v>
      </c>
      <c r="G11" s="36" t="str">
        <f>IF(ISERROR(FIND("|",D11,1)),IFERROR(VLOOKUP($D11,[5]RIPPEURS!$K:$N,4,FALSE),""),MID(D11,FIND("|",D11,1)+2,999))</f>
        <v/>
      </c>
      <c r="H11" s="52" t="str">
        <f t="shared" si="3"/>
        <v>-</v>
      </c>
      <c r="I11" s="48" t="str">
        <f t="shared" si="0"/>
        <v>-</v>
      </c>
      <c r="J11" s="48" t="str">
        <f t="shared" si="4"/>
        <v>-</v>
      </c>
      <c r="K11" s="48" t="str">
        <f t="shared" si="5"/>
        <v>-</v>
      </c>
      <c r="L11" s="74" t="str">
        <f>IF(AND(M11&gt;0,M11&lt;99),"-",IFERROR(HeureHN(H11,I11,B11,HSN_deb,HSN_fin,TRUE)+IF(J11="-",0,HeureHN(J11,K11,B11,HSN_deb,HSN_fin,TRUE)),"-"))</f>
        <v>-</v>
      </c>
      <c r="M11" s="75" t="str">
        <f>IFERROR(Heuredim(H11,I11,B11,HSN_deb,HSN_fin,TRUE)+IF(J11="-",0,Heuredim(J11,K11,B11,HSN_deb,HSN_fin,TRUE)),"-")</f>
        <v>-</v>
      </c>
      <c r="N11" s="76" t="str">
        <f>IFERROR(HeureHN(H11,I11,B11,HSNu_deb,HSNu_fin,TRUE)+IF(J11="-",0,HeureHN(J11,K11,B11,HSNu_deb,HSNu_fin,TRUE)),"-")</f>
        <v>-</v>
      </c>
      <c r="O11" s="73">
        <f t="shared" si="6"/>
        <v>0</v>
      </c>
      <c r="P11" s="81">
        <f>IFERROR(HeureHN(H11,I11,B11,HPN_deb,HPN_fin,TRUE)+IF(J11="-",0,HeureHN(J11,K11,B11,HPN_deb,HPN_fin,TRUE)),"0")+IFERROR(VLOOKUP($F11,[5]RIPPEURS!$A:$E,5,FALSE),"0")+IFERROR(VLOOKUP(LEFT($F11,FIND("&amp;",$F11,1)-2),[5]RIPPEURS!$A:$E,5,FALSE),"0")</f>
        <v>0</v>
      </c>
      <c r="Q11" s="65">
        <f>IFERROR(VLOOKUP($F11,[5]RIPPEURS!$A:$F,6,FALSE),1)</f>
        <v>1</v>
      </c>
      <c r="R11" s="88"/>
      <c r="S11" s="89"/>
      <c r="T11" s="176" t="s">
        <v>32</v>
      </c>
      <c r="U11" s="179" t="s">
        <v>13</v>
      </c>
      <c r="V11" s="178"/>
      <c r="W11" s="8"/>
      <c r="X11" s="8"/>
      <c r="Y11" s="8"/>
      <c r="Z11" s="8"/>
      <c r="AA11" s="8"/>
      <c r="AB11" s="8"/>
      <c r="AC11" s="8"/>
      <c r="AF11" s="176" t="s">
        <v>32</v>
      </c>
      <c r="AG11" s="179" t="s">
        <v>13</v>
      </c>
      <c r="AH11" s="178"/>
      <c r="AI11" s="8"/>
      <c r="AJ11" s="8"/>
      <c r="AK11" s="8"/>
      <c r="AL11" s="8"/>
      <c r="AM11" s="8"/>
      <c r="AN11" s="8"/>
      <c r="AO11" s="8"/>
      <c r="AR11" s="176" t="s">
        <v>32</v>
      </c>
      <c r="AS11" s="179" t="s">
        <v>13</v>
      </c>
      <c r="AT11" s="178"/>
      <c r="AU11" s="8"/>
      <c r="AV11" s="8"/>
      <c r="AW11" s="8"/>
      <c r="AX11" s="8"/>
      <c r="AY11" s="8"/>
      <c r="AZ11" s="8"/>
      <c r="BA11" s="8"/>
    </row>
    <row r="12" spans="1:53" ht="20.100000000000001" customHeight="1" thickBot="1" x14ac:dyDescent="0.35">
      <c r="A12" s="7">
        <f t="shared" si="2"/>
        <v>43583</v>
      </c>
      <c r="B12" s="30">
        <f t="shared" si="7"/>
        <v>43583</v>
      </c>
      <c r="C12" s="39" t="e">
        <f>INDEX('[5]Base de Travail Mensuelle'!$1:$1048576,MATCH($U$8,'[5]Base de Travail Mensuelle'!$A:$A,0),MATCH(B12,'[5]Base de Travail Mensuelle'!$1:$1,0))</f>
        <v>#N/A</v>
      </c>
      <c r="D12" s="40" t="e">
        <f>INDEX([5]Pointage!$1:$1048576,MATCH($U$8,[5]Pointage!$A:$A,0),MATCH(B12,[5]Pointage!$1:$1,0))</f>
        <v>#N/A</v>
      </c>
      <c r="E12" s="24" t="str">
        <f>IF(ISERROR(FIND("|",$D12,1)),IFERROR(VLOOKUP($D12,[5]RIPPEURS!$K:$K,1,FALSE),""),LEFT($D12,FIND("|",$D12,1)-2))</f>
        <v/>
      </c>
      <c r="F12" s="169" t="e">
        <f>IF(ISERROR(FIND("|",$D12,1)),IFERROR(VLOOKUP($D12,[5]RIPPEURS!$K:$K,1,FALSE),$D12),LEFT($D12,FIND("|",$D12,1)-2))</f>
        <v>#N/A</v>
      </c>
      <c r="G12" s="36" t="str">
        <f>IF(ISERROR(FIND("|",D12,1)),IFERROR(VLOOKUP($D12,[5]RIPPEURS!$K:$N,4,FALSE),""),MID(D12,FIND("|",D12,1)+2,999))</f>
        <v/>
      </c>
      <c r="H12" s="52" t="str">
        <f t="shared" si="3"/>
        <v>-</v>
      </c>
      <c r="I12" s="48" t="str">
        <f t="shared" si="0"/>
        <v>-</v>
      </c>
      <c r="J12" s="48" t="str">
        <f t="shared" si="4"/>
        <v>-</v>
      </c>
      <c r="K12" s="48" t="str">
        <f t="shared" si="5"/>
        <v>-</v>
      </c>
      <c r="L12" s="74" t="str">
        <f>IF(AND(M12&gt;0,M12&lt;99),"-",IFERROR(HeureHN(H12,I12,B12,HSN_deb,HSN_fin,TRUE)+IF(J12="-",0,HeureHN(J12,K12,B12,HSN_deb,HSN_fin,TRUE)),"-"))</f>
        <v>-</v>
      </c>
      <c r="M12" s="75" t="str">
        <f>IFERROR(Heuredim(H12,I12,B12,HSN_deb,HSN_fin,TRUE)+IF(J12="-",0,Heuredim(J12,K12,B12,HSN_deb,HSN_fin,TRUE)),"-")</f>
        <v>-</v>
      </c>
      <c r="N12" s="76" t="str">
        <f>IFERROR(HeureHN(H12,I12,B12,HSNu_deb,HSNu_fin,TRUE)+IF(J12="-",0,HeureHN(J12,K12,B12,HSNu_deb,HSNu_fin,TRUE)),"-")</f>
        <v>-</v>
      </c>
      <c r="O12" s="73">
        <f t="shared" si="6"/>
        <v>0</v>
      </c>
      <c r="P12" s="81">
        <f>IFERROR(HeureHN(H12,I12,B12,HPN_deb,HPN_fin,TRUE)+IF(J12="-",0,HeureHN(J12,K12,B12,HPN_deb,HPN_fin,TRUE)),"0")+IFERROR(VLOOKUP($F12,[5]RIPPEURS!$A:$E,5,FALSE),"0")+IFERROR(VLOOKUP(LEFT($F12,FIND("&amp;",$F12,1)-2),[5]RIPPEURS!$A:$E,5,FALSE),"0")</f>
        <v>0</v>
      </c>
      <c r="Q12" s="65">
        <f>IFERROR(VLOOKUP($F12,[5]RIPPEURS!$A:$F,6,FALSE),1)</f>
        <v>1</v>
      </c>
      <c r="R12" s="88"/>
      <c r="S12" s="89"/>
      <c r="T12" s="10"/>
      <c r="U12" s="10"/>
      <c r="V12" s="11"/>
      <c r="W12" s="11"/>
      <c r="X12" s="11"/>
      <c r="Y12" s="11"/>
      <c r="Z12" s="11"/>
      <c r="AA12" s="11"/>
      <c r="AB12" s="11"/>
      <c r="AC12" s="11"/>
      <c r="AF12" s="10"/>
      <c r="AG12" s="10"/>
      <c r="AH12" s="11"/>
      <c r="AI12" s="11"/>
      <c r="AJ12" s="11"/>
      <c r="AK12" s="11"/>
      <c r="AL12" s="11"/>
      <c r="AM12" s="11"/>
      <c r="AN12" s="11"/>
      <c r="AO12" s="11"/>
      <c r="AR12" s="122"/>
      <c r="AS12" s="122"/>
      <c r="AT12" s="123"/>
      <c r="AU12" s="123"/>
      <c r="AV12" s="123"/>
      <c r="AW12" s="123"/>
      <c r="AX12" s="123"/>
      <c r="AY12" s="123"/>
      <c r="AZ12" s="123"/>
      <c r="BA12" s="123"/>
    </row>
    <row r="13" spans="1:53" ht="20.100000000000001" customHeight="1" x14ac:dyDescent="0.3">
      <c r="A13" s="7">
        <f t="shared" si="2"/>
        <v>43584</v>
      </c>
      <c r="B13" s="30">
        <f t="shared" si="7"/>
        <v>43584</v>
      </c>
      <c r="C13" s="39" t="e">
        <f>INDEX('[5]Base de Travail Mensuelle'!$1:$1048576,MATCH($U$8,'[5]Base de Travail Mensuelle'!$A:$A,0),MATCH(B13,'[5]Base de Travail Mensuelle'!$1:$1,0))</f>
        <v>#N/A</v>
      </c>
      <c r="D13" s="40" t="e">
        <f>INDEX([5]Pointage!$1:$1048576,MATCH($U$8,[5]Pointage!$A:$A,0),MATCH(B13,[5]Pointage!$1:$1,0))</f>
        <v>#N/A</v>
      </c>
      <c r="E13" s="24" t="str">
        <f>IF(ISERROR(FIND("|",$D13,1)),IFERROR(VLOOKUP($D13,[5]RIPPEURS!$K:$K,1,FALSE),""),LEFT($D13,FIND("|",$D13,1)-2))</f>
        <v/>
      </c>
      <c r="F13" s="169" t="e">
        <f>IF(ISERROR(FIND("|",$D13,1)),IFERROR(VLOOKUP($D13,[5]RIPPEURS!$K:$K,1,FALSE),$D13),LEFT($D13,FIND("|",$D13,1)-2))</f>
        <v>#N/A</v>
      </c>
      <c r="G13" s="36" t="str">
        <f>IF(ISERROR(FIND("|",D13,1)),IFERROR(VLOOKUP($D13,[5]RIPPEURS!$K:$N,4,FALSE),""),MID(D13,FIND("|",D13,1)+2,999))</f>
        <v/>
      </c>
      <c r="H13" s="52" t="str">
        <f t="shared" si="3"/>
        <v>-</v>
      </c>
      <c r="I13" s="48" t="str">
        <f t="shared" si="0"/>
        <v>-</v>
      </c>
      <c r="J13" s="48" t="str">
        <f t="shared" si="4"/>
        <v>-</v>
      </c>
      <c r="K13" s="48" t="str">
        <f t="shared" si="5"/>
        <v>-</v>
      </c>
      <c r="L13" s="74" t="str">
        <f>IF(AND(M13&gt;0,M13&lt;99),"-",IFERROR(HeureHN(H13,I13,B13,HSN_deb,HSN_fin,TRUE)+IF(J13="-",0,HeureHN(J13,K13,B13,HSN_deb,HSN_fin,TRUE)),"-"))</f>
        <v>-</v>
      </c>
      <c r="M13" s="75" t="str">
        <f>IFERROR(Heuredim(H13,I13,B13,HSN_deb,HSN_fin,TRUE)+IF(J13="-",0,Heuredim(J13,K13,B13,HSN_deb,HSN_fin,TRUE)),"-")</f>
        <v>-</v>
      </c>
      <c r="N13" s="76" t="str">
        <f>IFERROR(HeureHN(H13,I13,B13,HSNu_deb,HSNu_fin,TRUE)+IF(J13="-",0,HeureHN(J13,K13,B13,HSNu_deb,HSNu_fin,TRUE)),"-")</f>
        <v>-</v>
      </c>
      <c r="O13" s="73">
        <f t="shared" si="6"/>
        <v>0</v>
      </c>
      <c r="P13" s="81">
        <f>IFERROR(HeureHN(H13,I13,B13,HPN_deb,HPN_fin,TRUE)+IF(J13="-",0,HeureHN(J13,K13,B13,HPN_deb,HPN_fin,TRUE)),"0")+IFERROR(VLOOKUP($F13,[5]RIPPEURS!$A:$E,5,FALSE),"0")+IFERROR(VLOOKUP(LEFT($F13,FIND("&amp;",$F13,1)-2),[5]RIPPEURS!$A:$E,5,FALSE),"0")</f>
        <v>0</v>
      </c>
      <c r="Q13" s="65">
        <f>IFERROR(VLOOKUP($F13,[5]RIPPEURS!$A:$F,6,FALSE),1)</f>
        <v>1</v>
      </c>
      <c r="R13" s="88"/>
      <c r="S13" s="89"/>
      <c r="T13" s="248" t="s">
        <v>14</v>
      </c>
      <c r="U13" s="249"/>
      <c r="V13" s="252" t="s">
        <v>15</v>
      </c>
      <c r="W13" s="254" t="s">
        <v>16</v>
      </c>
      <c r="X13" s="255"/>
      <c r="Y13" s="255"/>
      <c r="Z13" s="307"/>
      <c r="AA13" s="252" t="s">
        <v>17</v>
      </c>
      <c r="AB13" s="257" t="s">
        <v>18</v>
      </c>
      <c r="AC13" s="238" t="s">
        <v>19</v>
      </c>
      <c r="AF13" s="248" t="s">
        <v>14</v>
      </c>
      <c r="AG13" s="249"/>
      <c r="AH13" s="252" t="s">
        <v>15</v>
      </c>
      <c r="AI13" s="254" t="s">
        <v>16</v>
      </c>
      <c r="AJ13" s="255"/>
      <c r="AK13" s="255"/>
      <c r="AL13" s="307"/>
      <c r="AM13" s="252" t="s">
        <v>17</v>
      </c>
      <c r="AN13" s="257" t="s">
        <v>18</v>
      </c>
      <c r="AO13" s="238" t="s">
        <v>19</v>
      </c>
      <c r="AR13" s="248" t="s">
        <v>14</v>
      </c>
      <c r="AS13" s="249"/>
      <c r="AT13" s="252" t="s">
        <v>15</v>
      </c>
      <c r="AU13" s="254" t="s">
        <v>16</v>
      </c>
      <c r="AV13" s="255"/>
      <c r="AW13" s="255"/>
      <c r="AX13" s="256"/>
      <c r="AY13" s="252" t="s">
        <v>17</v>
      </c>
      <c r="AZ13" s="257" t="s">
        <v>18</v>
      </c>
      <c r="BA13" s="238" t="s">
        <v>19</v>
      </c>
    </row>
    <row r="14" spans="1:53" ht="20.100000000000001" customHeight="1" thickBot="1" x14ac:dyDescent="0.35">
      <c r="A14" s="7">
        <f t="shared" si="2"/>
        <v>43585</v>
      </c>
      <c r="B14" s="30">
        <f t="shared" si="7"/>
        <v>43585</v>
      </c>
      <c r="C14" s="39" t="e">
        <f>INDEX('[5]Base de Travail Mensuelle'!$1:$1048576,MATCH($U$8,'[5]Base de Travail Mensuelle'!$A:$A,0),MATCH(B14,'[5]Base de Travail Mensuelle'!$1:$1,0))</f>
        <v>#N/A</v>
      </c>
      <c r="D14" s="40" t="e">
        <f>INDEX([5]Pointage!$1:$1048576,MATCH($U$8,[5]Pointage!$A:$A,0),MATCH(B14,[5]Pointage!$1:$1,0))</f>
        <v>#N/A</v>
      </c>
      <c r="E14" s="24" t="str">
        <f>IF(ISERROR(FIND("|",$D14,1)),IFERROR(VLOOKUP($D14,[5]RIPPEURS!$K:$K,1,FALSE),""),LEFT($D14,FIND("|",$D14,1)-2))</f>
        <v/>
      </c>
      <c r="F14" s="169" t="e">
        <f>IF(ISERROR(FIND("|",$D14,1)),IFERROR(VLOOKUP($D14,[5]RIPPEURS!$K:$K,1,FALSE),$D14),LEFT($D14,FIND("|",$D14,1)-2))</f>
        <v>#N/A</v>
      </c>
      <c r="G14" s="36" t="str">
        <f>IF(ISERROR(FIND("|",D14,1)),IFERROR(VLOOKUP($D14,[5]RIPPEURS!$K:$N,4,FALSE),""),MID(D14,FIND("|",D14,1)+2,999))</f>
        <v/>
      </c>
      <c r="H14" s="52" t="str">
        <f t="shared" si="3"/>
        <v>-</v>
      </c>
      <c r="I14" s="48" t="str">
        <f t="shared" si="0"/>
        <v>-</v>
      </c>
      <c r="J14" s="48" t="str">
        <f t="shared" si="4"/>
        <v>-</v>
      </c>
      <c r="K14" s="48" t="str">
        <f t="shared" si="5"/>
        <v>-</v>
      </c>
      <c r="L14" s="74" t="str">
        <f>IF(AND(M14&gt;0,M14&lt;99),"-",IFERROR(HeureHN(H14,I14,B14,HSN_deb,HSN_fin,TRUE)+IF(J14="-",0,HeureHN(J14,K14,B14,HSN_deb,HSN_fin,TRUE)),"-"))</f>
        <v>-</v>
      </c>
      <c r="M14" s="75" t="str">
        <f>IFERROR(Heuredim(H14,I14,B14,HSN_deb,HSN_fin,TRUE)+IF(J14="-",0,Heuredim(J14,K14,B14,HSN_deb,HSN_fin,TRUE)),"-")</f>
        <v>-</v>
      </c>
      <c r="N14" s="76" t="str">
        <f>IFERROR(HeureHN(H14,I14,B14,HSNu_deb,HSNu_fin,TRUE)+IF(J14="-",0,HeureHN(J14,K14,B14,HSNu_deb,HSNu_fin,TRUE)),"-")</f>
        <v>-</v>
      </c>
      <c r="O14" s="73">
        <f t="shared" si="6"/>
        <v>0</v>
      </c>
      <c r="P14" s="81">
        <f>IFERROR(HeureHN(H14,I14,B14,HPN_deb,HPN_fin,TRUE)+IF(J14="-",0,HeureHN(J14,K14,B14,HPN_deb,HPN_fin,TRUE)),"0")+IFERROR(VLOOKUP($F14,[5]RIPPEURS!$A:$E,5,FALSE),"0")+IFERROR(VLOOKUP(LEFT($F14,FIND("&amp;",$F14,1)-2),[5]RIPPEURS!$A:$E,5,FALSE),"0")</f>
        <v>0</v>
      </c>
      <c r="Q14" s="65">
        <f>IFERROR(VLOOKUP($F14,[5]RIPPEURS!$A:$F,6,FALSE),1)</f>
        <v>1</v>
      </c>
      <c r="R14" s="88"/>
      <c r="S14" s="89"/>
      <c r="T14" s="250"/>
      <c r="U14" s="251"/>
      <c r="V14" s="253"/>
      <c r="W14" s="12" t="s">
        <v>20</v>
      </c>
      <c r="X14" s="13" t="s">
        <v>21</v>
      </c>
      <c r="Y14" s="14" t="s">
        <v>22</v>
      </c>
      <c r="Z14" s="15" t="s">
        <v>23</v>
      </c>
      <c r="AA14" s="253"/>
      <c r="AB14" s="258"/>
      <c r="AC14" s="239"/>
      <c r="AF14" s="250"/>
      <c r="AG14" s="251"/>
      <c r="AH14" s="253"/>
      <c r="AI14" s="12" t="s">
        <v>20</v>
      </c>
      <c r="AJ14" s="13" t="s">
        <v>21</v>
      </c>
      <c r="AK14" s="14" t="s">
        <v>22</v>
      </c>
      <c r="AL14" s="15" t="s">
        <v>23</v>
      </c>
      <c r="AM14" s="253"/>
      <c r="AN14" s="258"/>
      <c r="AO14" s="239"/>
      <c r="AR14" s="250"/>
      <c r="AS14" s="251"/>
      <c r="AT14" s="253"/>
      <c r="AU14" s="128" t="s">
        <v>20</v>
      </c>
      <c r="AV14" s="129" t="s">
        <v>21</v>
      </c>
      <c r="AW14" s="130" t="s">
        <v>22</v>
      </c>
      <c r="AX14" s="131" t="s">
        <v>23</v>
      </c>
      <c r="AY14" s="253"/>
      <c r="AZ14" s="258"/>
      <c r="BA14" s="239"/>
    </row>
    <row r="15" spans="1:53" ht="23.1" customHeight="1" x14ac:dyDescent="0.3">
      <c r="A15" s="7">
        <f t="shared" si="2"/>
        <v>43586</v>
      </c>
      <c r="B15" s="30">
        <f t="shared" si="7"/>
        <v>43586</v>
      </c>
      <c r="C15" s="39" t="e">
        <f>INDEX('[5]Base de Travail Mensuelle'!$1:$1048576,MATCH($U$8,'[5]Base de Travail Mensuelle'!$A:$A,0),MATCH(B15,'[5]Base de Travail Mensuelle'!$1:$1,0))</f>
        <v>#N/A</v>
      </c>
      <c r="D15" s="40" t="e">
        <f>INDEX([5]Pointage!$1:$1048576,MATCH($U$8,[5]Pointage!$A:$A,0),MATCH(B15,[5]Pointage!$1:$1,0))</f>
        <v>#N/A</v>
      </c>
      <c r="E15" s="24" t="str">
        <f>IF(ISERROR(FIND("|",$D15,1)),IFERROR(VLOOKUP($D15,[5]RIPPEURS!$K:$K,1,FALSE),""),LEFT($D15,FIND("|",$D15,1)-2))</f>
        <v/>
      </c>
      <c r="F15" s="169" t="e">
        <f>IF(ISERROR(FIND("|",$D15,1)),IFERROR(VLOOKUP($D15,[5]RIPPEURS!$K:$K,1,FALSE),$D15),LEFT($D15,FIND("|",$D15,1)-2))</f>
        <v>#N/A</v>
      </c>
      <c r="G15" s="36" t="str">
        <f>IF(ISERROR(FIND("|",D15,1)),IFERROR(VLOOKUP($D15,[5]RIPPEURS!$K:$N,4,FALSE),""),MID(D15,FIND("|",D15,1)+2,999))</f>
        <v/>
      </c>
      <c r="H15" s="52" t="str">
        <f t="shared" si="3"/>
        <v>-</v>
      </c>
      <c r="I15" s="48" t="str">
        <f t="shared" si="0"/>
        <v>-</v>
      </c>
      <c r="J15" s="48" t="str">
        <f t="shared" si="4"/>
        <v>-</v>
      </c>
      <c r="K15" s="48" t="str">
        <f t="shared" si="5"/>
        <v>-</v>
      </c>
      <c r="L15" s="74" t="str">
        <f>IF(AND(M15&gt;0,M15&lt;99),"-",IFERROR(HeureHN(H15,I15,B15,HSN_deb,HSN_fin,TRUE)+IF(J15="-",0,HeureHN(J15,K15,B15,HSN_deb,HSN_fin,TRUE)),"-"))</f>
        <v>-</v>
      </c>
      <c r="M15" s="75" t="str">
        <f>IFERROR(Heuredim(H15,I15,B15,HSN_deb,HSN_fin,TRUE)+IF(J15="-",0,Heuredim(J15,K15,B15,HSN_deb,HSN_fin,TRUE)),"-")</f>
        <v>-</v>
      </c>
      <c r="N15" s="76" t="str">
        <f>IFERROR(HeureHN(H15,I15,B15,HSNu_deb,HSNu_fin,TRUE)+IF(J15="-",0,HeureHN(J15,K15,B15,HSNu_deb,HSNu_fin,TRUE)),"-")</f>
        <v>-</v>
      </c>
      <c r="O15" s="73">
        <f t="shared" si="6"/>
        <v>0</v>
      </c>
      <c r="P15" s="81">
        <f>IFERROR(HeureHN(H15,I15,B15,HPN_deb,HPN_fin,TRUE)+IF(J15="-",0,HeureHN(J15,K15,B15,HPN_deb,HPN_fin,TRUE)),"0")+IFERROR(VLOOKUP($F15,[5]RIPPEURS!$A:$E,5,FALSE),"0")+IFERROR(VLOOKUP(LEFT($F15,FIND("&amp;",$F15,1)-2),[5]RIPPEURS!$A:$E,5,FALSE),"0")</f>
        <v>0</v>
      </c>
      <c r="Q15" s="65">
        <f>IFERROR(VLOOKUP($F15,[5]RIPPEURS!$A:$F,6,FALSE),1)</f>
        <v>1</v>
      </c>
      <c r="R15" s="88"/>
      <c r="S15" s="89"/>
      <c r="T15" s="181">
        <f t="shared" ref="T15:T45" si="8">WEEKDAY(U15,1)</f>
        <v>1</v>
      </c>
      <c r="U15" s="182">
        <f>$B5</f>
        <v>43576</v>
      </c>
      <c r="V15" s="183" t="str">
        <f>IF(ISNUMBER(SEARCH("HS presta. Except",$E5)),"",IF(ISNUMBER(SEARCH("RECUP CREDIT",$E5)),IF(AND(MONTH($B5)=5,DAY($B5)=1),$G5,""),IF(ISNUMBER(SEARCH("Presta Except",$E5)),"",$G5)))</f>
        <v/>
      </c>
      <c r="W15" s="184" t="str">
        <f>IF(ISNUMBER(SEARCH("HS presta. Except",$E5)),"",IF(ISNUMBER(SEARCH("RECUP CREDIT",$E5)),IF(AND(MONTH($B5)=5,DAY($B5)=1),$L5,""),IF(ISNUMBER(SEARCH("Presta Except",$E5)),"",$L5)))</f>
        <v>-</v>
      </c>
      <c r="X15" s="185" t="str">
        <f t="shared" ref="X15:X45" si="9">IF(ISNUMBER(SEARCH("HS presta. Except",$E5)),"",IF(ISNUMBER(SEARCH("RECUP CREDIT",$E5)),IF(AND(MONTH($B5)=5,DAY($B5)=1),$M5,""),IF(ISNUMBER(SEARCH("Presta Except",$E5)),"",$M5)))</f>
        <v>-</v>
      </c>
      <c r="Y15" s="186" t="str">
        <f>IF(ISNUMBER(SEARCH("HS presta. Except",$E5)),"",IF(ISNUMBER(SEARCH("RECUP CREDIT",$E5)),IF(AND(MONTH($B5)=5,DAY($B5)=1),$N5,""),IF(ISNUMBER(SEARCH("Presta Except",$E5)),"",$N5)))</f>
        <v>-</v>
      </c>
      <c r="Z15" s="187">
        <f>IF(ISNUMBER(SEARCH("HS presta. Except",$E5)),"",IF(ISNUMBER(SEARCH("RECUP CREDIT",$E5)),IF(AND(MONTH($B5)=5,DAY($B5)=1),$O5,""),IF(ISNUMBER(SEARCH("Presta Except",$E5)),"",$O5)))</f>
        <v>0</v>
      </c>
      <c r="AA15" s="188">
        <f t="shared" ref="AA15:AA45" si="10">$P5</f>
        <v>0</v>
      </c>
      <c r="AB15" s="225">
        <f t="shared" ref="AB15:AB45" si="11">$Q5</f>
        <v>1</v>
      </c>
      <c r="AC15" s="16" t="str">
        <f>IF(ISNUMBER(SEARCH("HS presta. Except",$E5)),"",IF(ISNUMBER(SEARCH("RECUP CREDIT",$E5)),IF(AND(MONTH($B5)=5,DAY($B5)=1),$E5,""),IF(ISNUMBER(SEARCH("Presta Except",$E5)),"",$E5)))</f>
        <v/>
      </c>
      <c r="AF15" s="181">
        <f t="shared" ref="AF15:AF45" si="12">WEEKDAY(AG15,1)</f>
        <v>1</v>
      </c>
      <c r="AG15" s="182">
        <f>$B5</f>
        <v>43576</v>
      </c>
      <c r="AH15" s="183" t="str">
        <f t="shared" ref="AH15:AH45" si="13">IF(ISNUMBER(SEARCH("HS presta. Except",$E5)),$G5,"")</f>
        <v/>
      </c>
      <c r="AI15" s="184" t="str">
        <f t="shared" ref="AI15:AI45" si="14">IF(ISNUMBER(SEARCH("HS presta. Except",$E5)),$L5,"")</f>
        <v/>
      </c>
      <c r="AJ15" s="185" t="str">
        <f t="shared" ref="AJ15:AJ45" si="15">IF(ISNUMBER(SEARCH("HS presta. Except",$E5)),$M5,"")</f>
        <v/>
      </c>
      <c r="AK15" s="186" t="str">
        <f t="shared" ref="AK15:AK45" si="16">IF(ISNUMBER(SEARCH("HS presta. Except",$E5)),$N5,"")</f>
        <v/>
      </c>
      <c r="AL15" s="187" t="str">
        <f t="shared" ref="AL15:AL45" si="17">IF(ISNUMBER(SEARCH("HS presta. Except",$E5)),$O5,"")</f>
        <v/>
      </c>
      <c r="AM15" s="205"/>
      <c r="AN15" s="205"/>
      <c r="AO15" s="16" t="str">
        <f t="shared" ref="AO15:AO45" si="18">IF(ISNUMBER(SEARCH("HS presta. Except",$E5)),$E5,"")</f>
        <v/>
      </c>
      <c r="AR15" s="208">
        <f t="shared" ref="AR15:AR45" si="19">WEEKDAY(AS15,1)</f>
        <v>1</v>
      </c>
      <c r="AS15" s="209">
        <f>$B5</f>
        <v>43576</v>
      </c>
      <c r="AT15" s="183" t="str">
        <f t="shared" ref="AT15:AT44" si="20">IF(ISNUMBER(SEARCH("RECUP CREDIT",$E5)),IF(AND(MONTH($B5)=5,DAY($B5)=1),"TRAVAIL 1ER MAI",$G5),"")</f>
        <v/>
      </c>
      <c r="AU15" s="184" t="str">
        <f t="shared" ref="AU15:AU44" si="21">IF(ISNUMBER(SEARCH("RECUP CREDIT",$E5)),IF(AND(MONTH($B5)=5,DAY($B5)=1),$O5,$L5),"")</f>
        <v/>
      </c>
      <c r="AV15" s="185" t="str">
        <f t="shared" ref="AV15:AV44" si="22">IF(ISNUMBER(SEARCH("RECUP CREDIT",$E5)),IF(AND(MONTH($B5)=5,DAY($B5)=1),0,$M5),"")</f>
        <v/>
      </c>
      <c r="AW15" s="186" t="str">
        <f t="shared" ref="AW15:AW44" si="23">IF(ISNUMBER(SEARCH("RECUP CREDIT",$E5)),IF(AND(MONTH($B5)=5,DAY($B5)=1),0,$N5),"")</f>
        <v/>
      </c>
      <c r="AX15" s="187" t="str">
        <f t="shared" ref="AX15:AX44" si="24">IF(ISNUMBER(SEARCH("RECUP CREDIT",$E5)),$O5,"")</f>
        <v/>
      </c>
      <c r="AY15" s="205"/>
      <c r="AZ15" s="205"/>
      <c r="BA15" s="16" t="str">
        <f t="shared" ref="BA15:BA44" si="25">IF(ISNUMBER(SEARCH("RECUP CREDIT",$E5)),$E5,"")</f>
        <v/>
      </c>
    </row>
    <row r="16" spans="1:53" ht="23.1" customHeight="1" x14ac:dyDescent="0.3">
      <c r="A16" s="7">
        <f t="shared" si="2"/>
        <v>43587</v>
      </c>
      <c r="B16" s="30">
        <f t="shared" si="7"/>
        <v>43587</v>
      </c>
      <c r="C16" s="39" t="e">
        <f>INDEX('[5]Base de Travail Mensuelle'!$1:$1048576,MATCH($U$8,'[5]Base de Travail Mensuelle'!$A:$A,0),MATCH(B16,'[5]Base de Travail Mensuelle'!$1:$1,0))</f>
        <v>#N/A</v>
      </c>
      <c r="D16" s="40" t="e">
        <f>INDEX([5]Pointage!$1:$1048576,MATCH($U$8,[5]Pointage!$A:$A,0),MATCH(B16,[5]Pointage!$1:$1,0))</f>
        <v>#N/A</v>
      </c>
      <c r="E16" s="24" t="str">
        <f>IF(ISERROR(FIND("|",$D16,1)),IFERROR(VLOOKUP($D16,[5]RIPPEURS!$K:$K,1,FALSE),""),LEFT($D16,FIND("|",$D16,1)-2))</f>
        <v/>
      </c>
      <c r="F16" s="169" t="e">
        <f>IF(ISERROR(FIND("|",$D16,1)),IFERROR(VLOOKUP($D16,[5]RIPPEURS!$K:$K,1,FALSE),$D16),LEFT($D16,FIND("|",$D16,1)-2))</f>
        <v>#N/A</v>
      </c>
      <c r="G16" s="36" t="str">
        <f>IF(ISERROR(FIND("|",D16,1)),IFERROR(VLOOKUP($D16,[5]RIPPEURS!$K:$N,4,FALSE),""),MID(D16,FIND("|",D16,1)+2,999))</f>
        <v/>
      </c>
      <c r="H16" s="52" t="str">
        <f t="shared" si="3"/>
        <v>-</v>
      </c>
      <c r="I16" s="48" t="str">
        <f t="shared" si="0"/>
        <v>-</v>
      </c>
      <c r="J16" s="48" t="str">
        <f t="shared" si="4"/>
        <v>-</v>
      </c>
      <c r="K16" s="48" t="str">
        <f t="shared" si="5"/>
        <v>-</v>
      </c>
      <c r="L16" s="74" t="str">
        <f>IF(AND(M16&gt;0,M16&lt;99),"-",IFERROR(HeureHN(H16,I16,B16,HSN_deb,HSN_fin,TRUE)+IF(J16="-",0,HeureHN(J16,K16,B16,HSN_deb,HSN_fin,TRUE)),"-"))</f>
        <v>-</v>
      </c>
      <c r="M16" s="75" t="str">
        <f>IFERROR(Heuredim(H16,I16,B16,HSN_deb,HSN_fin,TRUE)+IF(J16="-",0,Heuredim(J16,K16,B16,HSN_deb,HSN_fin,TRUE)),"-")</f>
        <v>-</v>
      </c>
      <c r="N16" s="76" t="str">
        <f>IFERROR(HeureHN(H16,I16,B16,HSNu_deb,HSNu_fin,TRUE)+IF(J16="-",0,HeureHN(J16,K16,B16,HSNu_deb,HSNu_fin,TRUE)),"-")</f>
        <v>-</v>
      </c>
      <c r="O16" s="73">
        <f t="shared" si="6"/>
        <v>0</v>
      </c>
      <c r="P16" s="81">
        <f>IFERROR(HeureHN(H16,I16,B16,HPN_deb,HPN_fin,TRUE)+IF(J16="-",0,HeureHN(J16,K16,B16,HPN_deb,HPN_fin,TRUE)),"0")+IFERROR(VLOOKUP($F16,[5]RIPPEURS!$A:$E,5,FALSE),"0")+IFERROR(VLOOKUP(LEFT($F16,FIND("&amp;",$F16,1)-2),[5]RIPPEURS!$A:$E,5,FALSE),"0")</f>
        <v>0</v>
      </c>
      <c r="Q16" s="65">
        <f>IFERROR(VLOOKUP($F16,[5]RIPPEURS!$A:$F,6,FALSE),1)</f>
        <v>1</v>
      </c>
      <c r="R16" s="88"/>
      <c r="S16" s="89"/>
      <c r="T16" s="181">
        <f t="shared" si="8"/>
        <v>2</v>
      </c>
      <c r="U16" s="182">
        <f t="shared" ref="U16:U45" si="26">$B6</f>
        <v>43577</v>
      </c>
      <c r="V16" s="183" t="str">
        <f t="shared" ref="V16:V44" si="27">IF(ISNUMBER(SEARCH("HS presta. Except",$E6)),"",IF(ISNUMBER(SEARCH("RECUP CREDIT",$E6)),IF(AND(MONTH($B6)=5,DAY($B6)=1),$G6,""),IF(ISNUMBER(SEARCH("Presta Except",$E6)),"",$G6)))</f>
        <v/>
      </c>
      <c r="W16" s="184" t="str">
        <f t="shared" ref="W16:W44" si="28">IF(ISNUMBER(SEARCH("HS presta. Except",$E6)),"",IF(ISNUMBER(SEARCH("RECUP CREDIT",$E6)),IF(AND(MONTH($B6)=5,DAY($B6)=1),$L6,""),IF(ISNUMBER(SEARCH("Presta Except",$E6)),"",$L6)))</f>
        <v>-</v>
      </c>
      <c r="X16" s="185" t="str">
        <f t="shared" si="9"/>
        <v>-</v>
      </c>
      <c r="Y16" s="186" t="str">
        <f t="shared" ref="Y16:Y44" si="29">IF(ISNUMBER(SEARCH("HS presta. Except",$E6)),"",IF(ISNUMBER(SEARCH("RECUP CREDIT",$E6)),IF(AND(MONTH($B6)=5,DAY($B6)=1),$N6,""),IF(ISNUMBER(SEARCH("Presta Except",$E6)),"",$N6)))</f>
        <v>-</v>
      </c>
      <c r="Z16" s="187">
        <f t="shared" ref="Z16:Z44" si="30">IF(ISNUMBER(SEARCH("HS presta. Except",$E6)),"",IF(ISNUMBER(SEARCH("RECUP CREDIT",$E6)),IF(AND(MONTH($B6)=5,DAY($B6)=1),$O6,""),IF(ISNUMBER(SEARCH("Presta Except",$E6)),"",$O6)))</f>
        <v>0</v>
      </c>
      <c r="AA16" s="188">
        <f t="shared" si="10"/>
        <v>0</v>
      </c>
      <c r="AB16" s="225">
        <f t="shared" si="11"/>
        <v>1</v>
      </c>
      <c r="AC16" s="16" t="str">
        <f t="shared" ref="AC16:AC44" si="31">IF(ISNUMBER(SEARCH("HS presta. Except",$E6)),"",IF(ISNUMBER(SEARCH("RECUP CREDIT",$E6)),IF(AND(MONTH($B6)=5,DAY($B6)=1),$E6,""),IF(ISNUMBER(SEARCH("Presta Except",$E6)),"",$E6)))</f>
        <v/>
      </c>
      <c r="AF16" s="181">
        <f t="shared" si="12"/>
        <v>2</v>
      </c>
      <c r="AG16" s="182">
        <f t="shared" ref="AG16:AG45" si="32">$B6</f>
        <v>43577</v>
      </c>
      <c r="AH16" s="183" t="str">
        <f t="shared" si="13"/>
        <v/>
      </c>
      <c r="AI16" s="184" t="str">
        <f t="shared" si="14"/>
        <v/>
      </c>
      <c r="AJ16" s="185" t="str">
        <f t="shared" si="15"/>
        <v/>
      </c>
      <c r="AK16" s="186" t="str">
        <f t="shared" si="16"/>
        <v/>
      </c>
      <c r="AL16" s="187" t="str">
        <f t="shared" si="17"/>
        <v/>
      </c>
      <c r="AM16" s="205"/>
      <c r="AN16" s="205"/>
      <c r="AO16" s="16" t="str">
        <f t="shared" si="18"/>
        <v/>
      </c>
      <c r="AR16" s="181">
        <f t="shared" si="19"/>
        <v>2</v>
      </c>
      <c r="AS16" s="182">
        <f t="shared" ref="AS16:AS45" si="33">$B6</f>
        <v>43577</v>
      </c>
      <c r="AT16" s="183" t="str">
        <f t="shared" si="20"/>
        <v/>
      </c>
      <c r="AU16" s="184" t="str">
        <f t="shared" si="21"/>
        <v/>
      </c>
      <c r="AV16" s="185" t="str">
        <f t="shared" si="22"/>
        <v/>
      </c>
      <c r="AW16" s="186" t="str">
        <f t="shared" si="23"/>
        <v/>
      </c>
      <c r="AX16" s="187" t="str">
        <f t="shared" si="24"/>
        <v/>
      </c>
      <c r="AY16" s="205"/>
      <c r="AZ16" s="205"/>
      <c r="BA16" s="16" t="str">
        <f t="shared" si="25"/>
        <v/>
      </c>
    </row>
    <row r="17" spans="1:53" ht="23.1" customHeight="1" x14ac:dyDescent="0.3">
      <c r="A17" s="7">
        <f t="shared" si="2"/>
        <v>43588</v>
      </c>
      <c r="B17" s="30">
        <f t="shared" si="7"/>
        <v>43588</v>
      </c>
      <c r="C17" s="39" t="e">
        <f>INDEX('[5]Base de Travail Mensuelle'!$1:$1048576,MATCH($U$8,'[5]Base de Travail Mensuelle'!$A:$A,0),MATCH(B17,'[5]Base de Travail Mensuelle'!$1:$1,0))</f>
        <v>#N/A</v>
      </c>
      <c r="D17" s="40" t="e">
        <f>INDEX([5]Pointage!$1:$1048576,MATCH($U$8,[5]Pointage!$A:$A,0),MATCH(B17,[5]Pointage!$1:$1,0))</f>
        <v>#N/A</v>
      </c>
      <c r="E17" s="24" t="str">
        <f>IF(ISERROR(FIND("|",$D17,1)),IFERROR(VLOOKUP($D17,[5]RIPPEURS!$K:$K,1,FALSE),""),LEFT($D17,FIND("|",$D17,1)-2))</f>
        <v/>
      </c>
      <c r="F17" s="169" t="e">
        <f>IF(ISERROR(FIND("|",$D17,1)),IFERROR(VLOOKUP($D17,[5]RIPPEURS!$K:$K,1,FALSE),$D17),LEFT($D17,FIND("|",$D17,1)-2))</f>
        <v>#N/A</v>
      </c>
      <c r="G17" s="36" t="str">
        <f>IF(ISERROR(FIND("|",D17,1)),IFERROR(VLOOKUP($D17,[5]RIPPEURS!$K:$N,4,FALSE),""),MID(D17,FIND("|",D17,1)+2,999))</f>
        <v/>
      </c>
      <c r="H17" s="52" t="str">
        <f t="shared" si="3"/>
        <v>-</v>
      </c>
      <c r="I17" s="48" t="str">
        <f t="shared" si="0"/>
        <v>-</v>
      </c>
      <c r="J17" s="48" t="str">
        <f t="shared" si="4"/>
        <v>-</v>
      </c>
      <c r="K17" s="48" t="str">
        <f t="shared" si="5"/>
        <v>-</v>
      </c>
      <c r="L17" s="74" t="str">
        <f>IF(AND(M17&gt;0,M17&lt;99),"-",IFERROR(HeureHN(H17,I17,B17,HSN_deb,HSN_fin,TRUE)+IF(J17="-",0,HeureHN(J17,K17,B17,HSN_deb,HSN_fin,TRUE)),"-"))</f>
        <v>-</v>
      </c>
      <c r="M17" s="75" t="str">
        <f>IFERROR(Heuredim(H17,I17,B17,HSN_deb,HSN_fin,TRUE)+IF(J17="-",0,Heuredim(J17,K17,B17,HSN_deb,HSN_fin,TRUE)),"-")</f>
        <v>-</v>
      </c>
      <c r="N17" s="76" t="str">
        <f>IFERROR(HeureHN(H17,I17,B17,HSNu_deb,HSNu_fin,TRUE)+IF(J17="-",0,HeureHN(J17,K17,B17,HSNu_deb,HSNu_fin,TRUE)),"-")</f>
        <v>-</v>
      </c>
      <c r="O17" s="73">
        <f t="shared" si="6"/>
        <v>0</v>
      </c>
      <c r="P17" s="81">
        <f>IFERROR(HeureHN(H17,I17,B17,HPN_deb,HPN_fin,TRUE)+IF(J17="-",0,HeureHN(J17,K17,B17,HPN_deb,HPN_fin,TRUE)),"0")+IFERROR(VLOOKUP($F17,[5]RIPPEURS!$A:$E,5,FALSE),"0")+IFERROR(VLOOKUP(LEFT($F17,FIND("&amp;",$F17,1)-2),[5]RIPPEURS!$A:$E,5,FALSE),"0")</f>
        <v>0</v>
      </c>
      <c r="Q17" s="65">
        <f>IFERROR(VLOOKUP($F17,[5]RIPPEURS!$A:$F,6,FALSE),1)</f>
        <v>1</v>
      </c>
      <c r="R17" s="88"/>
      <c r="S17" s="89"/>
      <c r="T17" s="181">
        <f t="shared" si="8"/>
        <v>3</v>
      </c>
      <c r="U17" s="182">
        <f t="shared" si="26"/>
        <v>43578</v>
      </c>
      <c r="V17" s="183" t="str">
        <f t="shared" si="27"/>
        <v/>
      </c>
      <c r="W17" s="184" t="str">
        <f t="shared" si="28"/>
        <v>-</v>
      </c>
      <c r="X17" s="185" t="str">
        <f t="shared" si="9"/>
        <v>-</v>
      </c>
      <c r="Y17" s="186" t="str">
        <f t="shared" si="29"/>
        <v>-</v>
      </c>
      <c r="Z17" s="187">
        <f t="shared" si="30"/>
        <v>0</v>
      </c>
      <c r="AA17" s="188">
        <f t="shared" si="10"/>
        <v>0</v>
      </c>
      <c r="AB17" s="225">
        <f t="shared" si="11"/>
        <v>1</v>
      </c>
      <c r="AC17" s="16" t="str">
        <f t="shared" si="31"/>
        <v/>
      </c>
      <c r="AF17" s="181">
        <f t="shared" si="12"/>
        <v>3</v>
      </c>
      <c r="AG17" s="182">
        <f t="shared" si="32"/>
        <v>43578</v>
      </c>
      <c r="AH17" s="183" t="str">
        <f t="shared" si="13"/>
        <v/>
      </c>
      <c r="AI17" s="184" t="str">
        <f t="shared" si="14"/>
        <v/>
      </c>
      <c r="AJ17" s="185" t="str">
        <f t="shared" si="15"/>
        <v/>
      </c>
      <c r="AK17" s="186" t="str">
        <f t="shared" si="16"/>
        <v/>
      </c>
      <c r="AL17" s="187" t="str">
        <f t="shared" si="17"/>
        <v/>
      </c>
      <c r="AM17" s="205"/>
      <c r="AN17" s="205"/>
      <c r="AO17" s="16" t="str">
        <f t="shared" si="18"/>
        <v/>
      </c>
      <c r="AR17" s="181">
        <f t="shared" si="19"/>
        <v>3</v>
      </c>
      <c r="AS17" s="182">
        <f t="shared" si="33"/>
        <v>43578</v>
      </c>
      <c r="AT17" s="183" t="str">
        <f t="shared" si="20"/>
        <v/>
      </c>
      <c r="AU17" s="184" t="str">
        <f t="shared" si="21"/>
        <v/>
      </c>
      <c r="AV17" s="185" t="str">
        <f t="shared" si="22"/>
        <v/>
      </c>
      <c r="AW17" s="186" t="str">
        <f t="shared" si="23"/>
        <v/>
      </c>
      <c r="AX17" s="187" t="str">
        <f t="shared" si="24"/>
        <v/>
      </c>
      <c r="AY17" s="205"/>
      <c r="AZ17" s="205"/>
      <c r="BA17" s="16" t="str">
        <f t="shared" si="25"/>
        <v/>
      </c>
    </row>
    <row r="18" spans="1:53" s="9" customFormat="1" ht="23.1" customHeight="1" x14ac:dyDescent="0.3">
      <c r="A18" s="7">
        <f t="shared" si="2"/>
        <v>43589</v>
      </c>
      <c r="B18" s="30">
        <f t="shared" si="7"/>
        <v>43589</v>
      </c>
      <c r="C18" s="39" t="e">
        <f>INDEX('[5]Base de Travail Mensuelle'!$1:$1048576,MATCH($U$8,'[5]Base de Travail Mensuelle'!$A:$A,0),MATCH(B18,'[5]Base de Travail Mensuelle'!$1:$1,0))</f>
        <v>#N/A</v>
      </c>
      <c r="D18" s="40" t="e">
        <f>INDEX([5]Pointage!$1:$1048576,MATCH($U$8,[5]Pointage!$A:$A,0),MATCH(B18,[5]Pointage!$1:$1,0))</f>
        <v>#N/A</v>
      </c>
      <c r="E18" s="24" t="str">
        <f>IF(ISERROR(FIND("|",$D18,1)),IFERROR(VLOOKUP($D18,[5]RIPPEURS!$K:$K,1,FALSE),""),LEFT($D18,FIND("|",$D18,1)-2))</f>
        <v/>
      </c>
      <c r="F18" s="169" t="e">
        <f>IF(ISERROR(FIND("|",$D18,1)),IFERROR(VLOOKUP($D18,[5]RIPPEURS!$K:$K,1,FALSE),$D18),LEFT($D18,FIND("|",$D18,1)-2))</f>
        <v>#N/A</v>
      </c>
      <c r="G18" s="36" t="str">
        <f>IF(ISERROR(FIND("|",D18,1)),IFERROR(VLOOKUP($D18,[5]RIPPEURS!$K:$N,4,FALSE),""),MID(D18,FIND("|",D18,1)+2,999))</f>
        <v/>
      </c>
      <c r="H18" s="52" t="str">
        <f t="shared" si="3"/>
        <v>-</v>
      </c>
      <c r="I18" s="48" t="str">
        <f t="shared" si="0"/>
        <v>-</v>
      </c>
      <c r="J18" s="48" t="str">
        <f t="shared" si="4"/>
        <v>-</v>
      </c>
      <c r="K18" s="48" t="str">
        <f t="shared" si="5"/>
        <v>-</v>
      </c>
      <c r="L18" s="74" t="str">
        <f>IF(AND(M18&gt;0,M18&lt;99),"-",IFERROR(HeureHN(H18,I18,B18,HSN_deb,HSN_fin,TRUE)+IF(J18="-",0,HeureHN(J18,K18,B18,HSN_deb,HSN_fin,TRUE)),"-"))</f>
        <v>-</v>
      </c>
      <c r="M18" s="75" t="str">
        <f>IFERROR(Heuredim(H18,I18,B18,HSN_deb,HSN_fin,TRUE)+IF(J18="-",0,Heuredim(J18,K18,B18,HSN_deb,HSN_fin,TRUE)),"-")</f>
        <v>-</v>
      </c>
      <c r="N18" s="76" t="str">
        <f>IFERROR(HeureHN(H18,I18,B18,HSNu_deb,HSNu_fin,TRUE)+IF(J18="-",0,HeureHN(J18,K18,B18,HSNu_deb,HSNu_fin,TRUE)),"-")</f>
        <v>-</v>
      </c>
      <c r="O18" s="73">
        <f t="shared" si="6"/>
        <v>0</v>
      </c>
      <c r="P18" s="81">
        <f>IFERROR(HeureHN(H18,I18,B18,HPN_deb,HPN_fin,TRUE)+IF(J18="-",0,HeureHN(J18,K18,B18,HPN_deb,HPN_fin,TRUE)),"0")+IFERROR(VLOOKUP($F18,[5]RIPPEURS!$A:$E,5,FALSE),"0")+IFERROR(VLOOKUP(LEFT($F18,FIND("&amp;",$F18,1)-2),[5]RIPPEURS!$A:$E,5,FALSE),"0")</f>
        <v>0</v>
      </c>
      <c r="Q18" s="65">
        <f>IFERROR(VLOOKUP($F18,[5]RIPPEURS!$A:$F,6,FALSE),1)</f>
        <v>1</v>
      </c>
      <c r="R18" s="88"/>
      <c r="S18" s="89"/>
      <c r="T18" s="181">
        <f t="shared" si="8"/>
        <v>4</v>
      </c>
      <c r="U18" s="182">
        <f t="shared" si="26"/>
        <v>43579</v>
      </c>
      <c r="V18" s="183" t="str">
        <f t="shared" si="27"/>
        <v/>
      </c>
      <c r="W18" s="184" t="str">
        <f t="shared" si="28"/>
        <v>-</v>
      </c>
      <c r="X18" s="185" t="str">
        <f t="shared" si="9"/>
        <v>-</v>
      </c>
      <c r="Y18" s="186" t="str">
        <f t="shared" si="29"/>
        <v>-</v>
      </c>
      <c r="Z18" s="187">
        <f t="shared" si="30"/>
        <v>0</v>
      </c>
      <c r="AA18" s="188">
        <f t="shared" si="10"/>
        <v>0</v>
      </c>
      <c r="AB18" s="225">
        <f t="shared" si="11"/>
        <v>1</v>
      </c>
      <c r="AC18" s="16" t="str">
        <f t="shared" si="31"/>
        <v/>
      </c>
      <c r="AF18" s="181">
        <f t="shared" si="12"/>
        <v>4</v>
      </c>
      <c r="AG18" s="182">
        <f t="shared" si="32"/>
        <v>43579</v>
      </c>
      <c r="AH18" s="183" t="str">
        <f t="shared" si="13"/>
        <v/>
      </c>
      <c r="AI18" s="184" t="str">
        <f t="shared" si="14"/>
        <v/>
      </c>
      <c r="AJ18" s="185" t="str">
        <f t="shared" si="15"/>
        <v/>
      </c>
      <c r="AK18" s="186" t="str">
        <f t="shared" si="16"/>
        <v/>
      </c>
      <c r="AL18" s="187" t="str">
        <f t="shared" si="17"/>
        <v/>
      </c>
      <c r="AM18" s="205"/>
      <c r="AN18" s="205"/>
      <c r="AO18" s="16" t="str">
        <f t="shared" si="18"/>
        <v/>
      </c>
      <c r="AR18" s="181">
        <f t="shared" si="19"/>
        <v>4</v>
      </c>
      <c r="AS18" s="182">
        <f t="shared" si="33"/>
        <v>43579</v>
      </c>
      <c r="AT18" s="183" t="str">
        <f t="shared" si="20"/>
        <v/>
      </c>
      <c r="AU18" s="184" t="str">
        <f t="shared" si="21"/>
        <v/>
      </c>
      <c r="AV18" s="185" t="str">
        <f t="shared" si="22"/>
        <v/>
      </c>
      <c r="AW18" s="186" t="str">
        <f t="shared" si="23"/>
        <v/>
      </c>
      <c r="AX18" s="187" t="str">
        <f t="shared" si="24"/>
        <v/>
      </c>
      <c r="AY18" s="205"/>
      <c r="AZ18" s="205"/>
      <c r="BA18" s="16" t="str">
        <f t="shared" si="25"/>
        <v/>
      </c>
    </row>
    <row r="19" spans="1:53" s="9" customFormat="1" ht="23.1" customHeight="1" x14ac:dyDescent="0.3">
      <c r="A19" s="7">
        <f t="shared" si="2"/>
        <v>43590</v>
      </c>
      <c r="B19" s="30">
        <f t="shared" si="7"/>
        <v>43590</v>
      </c>
      <c r="C19" s="39" t="e">
        <f>INDEX('[5]Base de Travail Mensuelle'!$1:$1048576,MATCH($U$8,'[5]Base de Travail Mensuelle'!$A:$A,0),MATCH(B19,'[5]Base de Travail Mensuelle'!$1:$1,0))</f>
        <v>#N/A</v>
      </c>
      <c r="D19" s="40" t="e">
        <f>INDEX([5]Pointage!$1:$1048576,MATCH($U$8,[5]Pointage!$A:$A,0),MATCH(B19,[5]Pointage!$1:$1,0))</f>
        <v>#N/A</v>
      </c>
      <c r="E19" s="24" t="str">
        <f>IF(ISERROR(FIND("|",$D19,1)),IFERROR(VLOOKUP($D19,[5]RIPPEURS!$K:$K,1,FALSE),""),LEFT($D19,FIND("|",$D19,1)-2))</f>
        <v/>
      </c>
      <c r="F19" s="169" t="e">
        <f>IF(ISERROR(FIND("|",$D19,1)),IFERROR(VLOOKUP($D19,[5]RIPPEURS!$K:$K,1,FALSE),$D19),LEFT($D19,FIND("|",$D19,1)-2))</f>
        <v>#N/A</v>
      </c>
      <c r="G19" s="36" t="str">
        <f>IF(ISERROR(FIND("|",D19,1)),IFERROR(VLOOKUP($D19,[5]RIPPEURS!$K:$N,4,FALSE),""),MID(D19,FIND("|",D19,1)+2,999))</f>
        <v/>
      </c>
      <c r="H19" s="52" t="str">
        <f t="shared" si="3"/>
        <v>-</v>
      </c>
      <c r="I19" s="48" t="str">
        <f t="shared" si="0"/>
        <v>-</v>
      </c>
      <c r="J19" s="48" t="str">
        <f t="shared" si="4"/>
        <v>-</v>
      </c>
      <c r="K19" s="48" t="str">
        <f t="shared" si="5"/>
        <v>-</v>
      </c>
      <c r="L19" s="74" t="str">
        <f>IF(AND(M19&gt;0,M19&lt;99),"-",IFERROR(HeureHN(H19,I19,B19,HSN_deb,HSN_fin,TRUE)+IF(J19="-",0,HeureHN(J19,K19,B19,HSN_deb,HSN_fin,TRUE)),"-"))</f>
        <v>-</v>
      </c>
      <c r="M19" s="75" t="str">
        <f>IFERROR(Heuredim(H19,I19,B19,HSN_deb,HSN_fin,TRUE)+IF(J19="-",0,Heuredim(J19,K19,B19,HSN_deb,HSN_fin,TRUE)),"-")</f>
        <v>-</v>
      </c>
      <c r="N19" s="76" t="str">
        <f>IFERROR(HeureHN(H19,I19,B19,HSNu_deb,HSNu_fin,TRUE)+IF(J19="-",0,HeureHN(J19,K19,B19,HSNu_deb,HSNu_fin,TRUE)),"-")</f>
        <v>-</v>
      </c>
      <c r="O19" s="73">
        <f t="shared" si="6"/>
        <v>0</v>
      </c>
      <c r="P19" s="81">
        <f>IFERROR(HeureHN(H19,I19,B19,HPN_deb,HPN_fin,TRUE)+IF(J19="-",0,HeureHN(J19,K19,B19,HPN_deb,HPN_fin,TRUE)),"0")+IFERROR(VLOOKUP($F19,[5]RIPPEURS!$A:$E,5,FALSE),"0")+IFERROR(VLOOKUP(LEFT($F19,FIND("&amp;",$F19,1)-2),[5]RIPPEURS!$A:$E,5,FALSE),"0")</f>
        <v>0</v>
      </c>
      <c r="Q19" s="65">
        <f>IFERROR(VLOOKUP($F19,[5]RIPPEURS!$A:$F,6,FALSE),1)</f>
        <v>1</v>
      </c>
      <c r="R19" s="88"/>
      <c r="S19" s="89"/>
      <c r="T19" s="181">
        <f t="shared" si="8"/>
        <v>5</v>
      </c>
      <c r="U19" s="182">
        <f t="shared" si="26"/>
        <v>43580</v>
      </c>
      <c r="V19" s="183" t="str">
        <f t="shared" si="27"/>
        <v/>
      </c>
      <c r="W19" s="184" t="str">
        <f t="shared" si="28"/>
        <v>-</v>
      </c>
      <c r="X19" s="185" t="str">
        <f t="shared" si="9"/>
        <v>-</v>
      </c>
      <c r="Y19" s="186" t="str">
        <f t="shared" si="29"/>
        <v>-</v>
      </c>
      <c r="Z19" s="187">
        <f t="shared" si="30"/>
        <v>0</v>
      </c>
      <c r="AA19" s="188">
        <f t="shared" si="10"/>
        <v>0</v>
      </c>
      <c r="AB19" s="225">
        <f t="shared" si="11"/>
        <v>1</v>
      </c>
      <c r="AC19" s="16" t="str">
        <f t="shared" si="31"/>
        <v/>
      </c>
      <c r="AF19" s="181">
        <f t="shared" si="12"/>
        <v>5</v>
      </c>
      <c r="AG19" s="182">
        <f t="shared" si="32"/>
        <v>43580</v>
      </c>
      <c r="AH19" s="183" t="str">
        <f t="shared" si="13"/>
        <v/>
      </c>
      <c r="AI19" s="184" t="str">
        <f t="shared" si="14"/>
        <v/>
      </c>
      <c r="AJ19" s="185" t="str">
        <f t="shared" si="15"/>
        <v/>
      </c>
      <c r="AK19" s="186" t="str">
        <f t="shared" si="16"/>
        <v/>
      </c>
      <c r="AL19" s="187" t="str">
        <f t="shared" si="17"/>
        <v/>
      </c>
      <c r="AM19" s="205"/>
      <c r="AN19" s="205"/>
      <c r="AO19" s="16" t="str">
        <f t="shared" si="18"/>
        <v/>
      </c>
      <c r="AR19" s="181">
        <f t="shared" si="19"/>
        <v>5</v>
      </c>
      <c r="AS19" s="182">
        <f t="shared" si="33"/>
        <v>43580</v>
      </c>
      <c r="AT19" s="183" t="str">
        <f t="shared" si="20"/>
        <v/>
      </c>
      <c r="AU19" s="184" t="str">
        <f t="shared" si="21"/>
        <v/>
      </c>
      <c r="AV19" s="185" t="str">
        <f t="shared" si="22"/>
        <v/>
      </c>
      <c r="AW19" s="186" t="str">
        <f t="shared" si="23"/>
        <v/>
      </c>
      <c r="AX19" s="187" t="str">
        <f t="shared" si="24"/>
        <v/>
      </c>
      <c r="AY19" s="205"/>
      <c r="AZ19" s="205"/>
      <c r="BA19" s="16" t="str">
        <f t="shared" si="25"/>
        <v/>
      </c>
    </row>
    <row r="20" spans="1:53" ht="23.1" customHeight="1" x14ac:dyDescent="0.3">
      <c r="A20" s="7">
        <f t="shared" si="2"/>
        <v>43591</v>
      </c>
      <c r="B20" s="30">
        <f t="shared" si="7"/>
        <v>43591</v>
      </c>
      <c r="C20" s="39" t="e">
        <f>INDEX('[5]Base de Travail Mensuelle'!$1:$1048576,MATCH($U$8,'[5]Base de Travail Mensuelle'!$A:$A,0),MATCH(B20,'[5]Base de Travail Mensuelle'!$1:$1,0))</f>
        <v>#N/A</v>
      </c>
      <c r="D20" s="40" t="e">
        <f>INDEX([5]Pointage!$1:$1048576,MATCH($U$8,[5]Pointage!$A:$A,0),MATCH(B20,[5]Pointage!$1:$1,0))</f>
        <v>#N/A</v>
      </c>
      <c r="E20" s="24" t="str">
        <f>IF(ISERROR(FIND("|",$D20,1)),IFERROR(VLOOKUP($D20,[5]RIPPEURS!$K:$K,1,FALSE),""),LEFT($D20,FIND("|",$D20,1)-2))</f>
        <v/>
      </c>
      <c r="F20" s="169" t="e">
        <f>IF(ISERROR(FIND("|",$D20,1)),IFERROR(VLOOKUP($D20,[5]RIPPEURS!$K:$K,1,FALSE),$D20),LEFT($D20,FIND("|",$D20,1)-2))</f>
        <v>#N/A</v>
      </c>
      <c r="G20" s="36" t="str">
        <f>IF(ISERROR(FIND("|",D20,1)),IFERROR(VLOOKUP($D20,[5]RIPPEURS!$K:$N,4,FALSE),""),MID(D20,FIND("|",D20,1)+2,999))</f>
        <v/>
      </c>
      <c r="H20" s="52" t="str">
        <f t="shared" si="3"/>
        <v>-</v>
      </c>
      <c r="I20" s="48" t="str">
        <f t="shared" si="0"/>
        <v>-</v>
      </c>
      <c r="J20" s="48" t="str">
        <f t="shared" si="4"/>
        <v>-</v>
      </c>
      <c r="K20" s="48" t="str">
        <f t="shared" si="5"/>
        <v>-</v>
      </c>
      <c r="L20" s="74" t="str">
        <f>IF(AND(M20&gt;0,M20&lt;99),"-",IFERROR(HeureHN(H20,I20,B20,HSN_deb,HSN_fin,TRUE)+IF(J20="-",0,HeureHN(J20,K20,B20,HSN_deb,HSN_fin,TRUE)),"-"))</f>
        <v>-</v>
      </c>
      <c r="M20" s="75" t="str">
        <f>IFERROR(Heuredim(H20,I20,B20,HSN_deb,HSN_fin,TRUE)+IF(J20="-",0,Heuredim(J20,K20,B20,HSN_deb,HSN_fin,TRUE)),"-")</f>
        <v>-</v>
      </c>
      <c r="N20" s="76" t="str">
        <f>IFERROR(HeureHN(H20,I20,B20,HSNu_deb,HSNu_fin,TRUE)+IF(J20="-",0,HeureHN(J20,K20,B20,HSNu_deb,HSNu_fin,TRUE)),"-")</f>
        <v>-</v>
      </c>
      <c r="O20" s="73">
        <f t="shared" si="6"/>
        <v>0</v>
      </c>
      <c r="P20" s="81">
        <f>IFERROR(HeureHN(H20,I20,B20,HPN_deb,HPN_fin,TRUE)+IF(J20="-",0,HeureHN(J20,K20,B20,HPN_deb,HPN_fin,TRUE)),"0")+IFERROR(VLOOKUP($F20,[5]RIPPEURS!$A:$E,5,FALSE),"0")+IFERROR(VLOOKUP(LEFT($F20,FIND("&amp;",$F20,1)-2),[5]RIPPEURS!$A:$E,5,FALSE),"0")</f>
        <v>0</v>
      </c>
      <c r="Q20" s="65">
        <f>IFERROR(VLOOKUP($F20,[5]RIPPEURS!$A:$F,6,FALSE),1)</f>
        <v>1</v>
      </c>
      <c r="R20" s="88"/>
      <c r="S20" s="89"/>
      <c r="T20" s="181">
        <f t="shared" si="8"/>
        <v>6</v>
      </c>
      <c r="U20" s="182">
        <f t="shared" si="26"/>
        <v>43581</v>
      </c>
      <c r="V20" s="183" t="str">
        <f t="shared" si="27"/>
        <v/>
      </c>
      <c r="W20" s="184" t="str">
        <f t="shared" si="28"/>
        <v>-</v>
      </c>
      <c r="X20" s="185" t="str">
        <f t="shared" si="9"/>
        <v>-</v>
      </c>
      <c r="Y20" s="186" t="str">
        <f t="shared" si="29"/>
        <v>-</v>
      </c>
      <c r="Z20" s="187">
        <f t="shared" si="30"/>
        <v>0</v>
      </c>
      <c r="AA20" s="188">
        <f t="shared" si="10"/>
        <v>0</v>
      </c>
      <c r="AB20" s="225">
        <f t="shared" si="11"/>
        <v>1</v>
      </c>
      <c r="AC20" s="16" t="str">
        <f t="shared" si="31"/>
        <v/>
      </c>
      <c r="AF20" s="181">
        <f t="shared" si="12"/>
        <v>6</v>
      </c>
      <c r="AG20" s="182">
        <f t="shared" si="32"/>
        <v>43581</v>
      </c>
      <c r="AH20" s="183" t="str">
        <f t="shared" si="13"/>
        <v/>
      </c>
      <c r="AI20" s="184" t="str">
        <f t="shared" si="14"/>
        <v/>
      </c>
      <c r="AJ20" s="185" t="str">
        <f t="shared" si="15"/>
        <v/>
      </c>
      <c r="AK20" s="186" t="str">
        <f t="shared" si="16"/>
        <v/>
      </c>
      <c r="AL20" s="187" t="str">
        <f t="shared" si="17"/>
        <v/>
      </c>
      <c r="AM20" s="205"/>
      <c r="AN20" s="205"/>
      <c r="AO20" s="16" t="str">
        <f t="shared" si="18"/>
        <v/>
      </c>
      <c r="AR20" s="181">
        <f t="shared" si="19"/>
        <v>6</v>
      </c>
      <c r="AS20" s="182">
        <f t="shared" si="33"/>
        <v>43581</v>
      </c>
      <c r="AT20" s="183" t="str">
        <f t="shared" si="20"/>
        <v/>
      </c>
      <c r="AU20" s="184" t="str">
        <f t="shared" si="21"/>
        <v/>
      </c>
      <c r="AV20" s="185" t="str">
        <f t="shared" si="22"/>
        <v/>
      </c>
      <c r="AW20" s="186" t="str">
        <f t="shared" si="23"/>
        <v/>
      </c>
      <c r="AX20" s="187" t="str">
        <f t="shared" si="24"/>
        <v/>
      </c>
      <c r="AY20" s="205"/>
      <c r="AZ20" s="205"/>
      <c r="BA20" s="16" t="str">
        <f t="shared" si="25"/>
        <v/>
      </c>
    </row>
    <row r="21" spans="1:53" ht="23.1" customHeight="1" x14ac:dyDescent="0.3">
      <c r="A21" s="7">
        <f t="shared" si="2"/>
        <v>43592</v>
      </c>
      <c r="B21" s="30">
        <f t="shared" si="7"/>
        <v>43592</v>
      </c>
      <c r="C21" s="39" t="e">
        <f>INDEX('[5]Base de Travail Mensuelle'!$1:$1048576,MATCH($U$8,'[5]Base de Travail Mensuelle'!$A:$A,0),MATCH(B21,'[5]Base de Travail Mensuelle'!$1:$1,0))</f>
        <v>#N/A</v>
      </c>
      <c r="D21" s="40" t="e">
        <f>INDEX([5]Pointage!$1:$1048576,MATCH($U$8,[5]Pointage!$A:$A,0),MATCH(B21,[5]Pointage!$1:$1,0))</f>
        <v>#N/A</v>
      </c>
      <c r="E21" s="24" t="str">
        <f>IF(ISERROR(FIND("|",$D21,1)),IFERROR(VLOOKUP($D21,[5]RIPPEURS!$K:$K,1,FALSE),""),LEFT($D21,FIND("|",$D21,1)-2))</f>
        <v/>
      </c>
      <c r="F21" s="169" t="e">
        <f>IF(ISERROR(FIND("|",$D21,1)),IFERROR(VLOOKUP($D21,[5]RIPPEURS!$K:$K,1,FALSE),$D21),LEFT($D21,FIND("|",$D21,1)-2))</f>
        <v>#N/A</v>
      </c>
      <c r="G21" s="36" t="str">
        <f>IF(ISERROR(FIND("|",D21,1)),IFERROR(VLOOKUP($D21,[5]RIPPEURS!$K:$N,4,FALSE),""),MID(D21,FIND("|",D21,1)+2,999))</f>
        <v/>
      </c>
      <c r="H21" s="52" t="str">
        <f t="shared" si="3"/>
        <v>-</v>
      </c>
      <c r="I21" s="48" t="str">
        <f t="shared" si="0"/>
        <v>-</v>
      </c>
      <c r="J21" s="48" t="str">
        <f t="shared" si="4"/>
        <v>-</v>
      </c>
      <c r="K21" s="48" t="str">
        <f t="shared" si="5"/>
        <v>-</v>
      </c>
      <c r="L21" s="74" t="str">
        <f>IF(AND(M21&gt;0,M21&lt;99),"-",IFERROR(HeureHN(H21,I21,B21,HSN_deb,HSN_fin,TRUE)+IF(J21="-",0,HeureHN(J21,K21,B21,HSN_deb,HSN_fin,TRUE)),"-"))</f>
        <v>-</v>
      </c>
      <c r="M21" s="75" t="str">
        <f>IFERROR(Heuredim(H21,I21,B21,HSN_deb,HSN_fin,TRUE)+IF(J21="-",0,Heuredim(J21,K21,B21,HSN_deb,HSN_fin,TRUE)),"-")</f>
        <v>-</v>
      </c>
      <c r="N21" s="76" t="str">
        <f>IFERROR(HeureHN(H21,I21,B21,HSNu_deb,HSNu_fin,TRUE)+IF(J21="-",0,HeureHN(J21,K21,B21,HSNu_deb,HSNu_fin,TRUE)),"-")</f>
        <v>-</v>
      </c>
      <c r="O21" s="73">
        <f t="shared" si="6"/>
        <v>0</v>
      </c>
      <c r="P21" s="81">
        <f>IFERROR(HeureHN(H21,I21,B21,HPN_deb,HPN_fin,TRUE)+IF(J21="-",0,HeureHN(J21,K21,B21,HPN_deb,HPN_fin,TRUE)),"0")+IFERROR(VLOOKUP($F21,[5]RIPPEURS!$A:$E,5,FALSE),"0")+IFERROR(VLOOKUP(LEFT($F21,FIND("&amp;",$F21,1)-2),[5]RIPPEURS!$A:$E,5,FALSE),"0")</f>
        <v>0</v>
      </c>
      <c r="Q21" s="65">
        <f>IFERROR(VLOOKUP($F21,[5]RIPPEURS!$A:$F,6,FALSE),1)</f>
        <v>1</v>
      </c>
      <c r="R21" s="88"/>
      <c r="S21" s="89"/>
      <c r="T21" s="181">
        <f t="shared" si="8"/>
        <v>7</v>
      </c>
      <c r="U21" s="182">
        <f t="shared" si="26"/>
        <v>43582</v>
      </c>
      <c r="V21" s="183" t="str">
        <f t="shared" si="27"/>
        <v/>
      </c>
      <c r="W21" s="184" t="str">
        <f t="shared" si="28"/>
        <v>-</v>
      </c>
      <c r="X21" s="185" t="str">
        <f t="shared" si="9"/>
        <v>-</v>
      </c>
      <c r="Y21" s="186" t="str">
        <f t="shared" si="29"/>
        <v>-</v>
      </c>
      <c r="Z21" s="187">
        <f t="shared" si="30"/>
        <v>0</v>
      </c>
      <c r="AA21" s="188">
        <f t="shared" si="10"/>
        <v>0</v>
      </c>
      <c r="AB21" s="225">
        <f t="shared" si="11"/>
        <v>1</v>
      </c>
      <c r="AC21" s="16" t="str">
        <f t="shared" si="31"/>
        <v/>
      </c>
      <c r="AF21" s="181">
        <f t="shared" si="12"/>
        <v>7</v>
      </c>
      <c r="AG21" s="182">
        <f t="shared" si="32"/>
        <v>43582</v>
      </c>
      <c r="AH21" s="183" t="str">
        <f t="shared" si="13"/>
        <v/>
      </c>
      <c r="AI21" s="184" t="str">
        <f t="shared" si="14"/>
        <v/>
      </c>
      <c r="AJ21" s="185" t="str">
        <f t="shared" si="15"/>
        <v/>
      </c>
      <c r="AK21" s="186" t="str">
        <f t="shared" si="16"/>
        <v/>
      </c>
      <c r="AL21" s="187" t="str">
        <f t="shared" si="17"/>
        <v/>
      </c>
      <c r="AM21" s="205"/>
      <c r="AN21" s="205"/>
      <c r="AO21" s="16" t="str">
        <f t="shared" si="18"/>
        <v/>
      </c>
      <c r="AR21" s="181">
        <f t="shared" si="19"/>
        <v>7</v>
      </c>
      <c r="AS21" s="182">
        <f t="shared" si="33"/>
        <v>43582</v>
      </c>
      <c r="AT21" s="183" t="str">
        <f t="shared" si="20"/>
        <v/>
      </c>
      <c r="AU21" s="184" t="str">
        <f t="shared" si="21"/>
        <v/>
      </c>
      <c r="AV21" s="185" t="str">
        <f t="shared" si="22"/>
        <v/>
      </c>
      <c r="AW21" s="186" t="str">
        <f t="shared" si="23"/>
        <v/>
      </c>
      <c r="AX21" s="187" t="str">
        <f t="shared" si="24"/>
        <v/>
      </c>
      <c r="AY21" s="205"/>
      <c r="AZ21" s="205"/>
      <c r="BA21" s="16" t="str">
        <f t="shared" si="25"/>
        <v/>
      </c>
    </row>
    <row r="22" spans="1:53" ht="23.1" customHeight="1" x14ac:dyDescent="0.3">
      <c r="A22" s="7">
        <f t="shared" si="2"/>
        <v>43593</v>
      </c>
      <c r="B22" s="30">
        <f t="shared" si="7"/>
        <v>43593</v>
      </c>
      <c r="C22" s="39" t="e">
        <f>INDEX('[5]Base de Travail Mensuelle'!$1:$1048576,MATCH($U$8,'[5]Base de Travail Mensuelle'!$A:$A,0),MATCH(B22,'[5]Base de Travail Mensuelle'!$1:$1,0))</f>
        <v>#N/A</v>
      </c>
      <c r="D22" s="40" t="e">
        <f>INDEX([5]Pointage!$1:$1048576,MATCH($U$8,[5]Pointage!$A:$A,0),MATCH(B22,[5]Pointage!$1:$1,0))</f>
        <v>#N/A</v>
      </c>
      <c r="E22" s="24" t="str">
        <f>IF(ISERROR(FIND("|",$D22,1)),IFERROR(VLOOKUP($D22,[5]RIPPEURS!$K:$K,1,FALSE),""),LEFT($D22,FIND("|",$D22,1)-2))</f>
        <v/>
      </c>
      <c r="F22" s="169" t="e">
        <f>IF(ISERROR(FIND("|",$D22,1)),IFERROR(VLOOKUP($D22,[5]RIPPEURS!$K:$K,1,FALSE),$D22),LEFT($D22,FIND("|",$D22,1)-2))</f>
        <v>#N/A</v>
      </c>
      <c r="G22" s="36" t="str">
        <f>IF(ISERROR(FIND("|",D22,1)),IFERROR(VLOOKUP($D22,[5]RIPPEURS!$K:$N,4,FALSE),""),MID(D22,FIND("|",D22,1)+2,999))</f>
        <v/>
      </c>
      <c r="H22" s="52" t="str">
        <f t="shared" si="3"/>
        <v>-</v>
      </c>
      <c r="I22" s="48" t="str">
        <f t="shared" si="0"/>
        <v>-</v>
      </c>
      <c r="J22" s="48" t="str">
        <f t="shared" si="4"/>
        <v>-</v>
      </c>
      <c r="K22" s="48" t="str">
        <f t="shared" si="5"/>
        <v>-</v>
      </c>
      <c r="L22" s="74" t="str">
        <f>IF(AND(M22&gt;0,M22&lt;99),"-",IFERROR(HeureHN(H22,I22,B22,HSN_deb,HSN_fin,TRUE)+IF(J22="-",0,HeureHN(J22,K22,B22,HSN_deb,HSN_fin,TRUE)),"-"))</f>
        <v>-</v>
      </c>
      <c r="M22" s="75" t="str">
        <f>IFERROR(Heuredim(H22,I22,B22,HSN_deb,HSN_fin,TRUE)+IF(J22="-",0,Heuredim(J22,K22,B22,HSN_deb,HSN_fin,TRUE)),"-")</f>
        <v>-</v>
      </c>
      <c r="N22" s="76" t="str">
        <f>IFERROR(HeureHN(H22,I22,B22,HSNu_deb,HSNu_fin,TRUE)+IF(J22="-",0,HeureHN(J22,K22,B22,HSNu_deb,HSNu_fin,TRUE)),"-")</f>
        <v>-</v>
      </c>
      <c r="O22" s="73">
        <f t="shared" si="6"/>
        <v>0</v>
      </c>
      <c r="P22" s="81">
        <f>IFERROR(HeureHN(H22,I22,B22,HPN_deb,HPN_fin,TRUE)+IF(J22="-",0,HeureHN(J22,K22,B22,HPN_deb,HPN_fin,TRUE)),"0")+IFERROR(VLOOKUP($F22,[5]RIPPEURS!$A:$E,5,FALSE),"0")+IFERROR(VLOOKUP(LEFT($F22,FIND("&amp;",$F22,1)-2),[5]RIPPEURS!$A:$E,5,FALSE),"0")</f>
        <v>0</v>
      </c>
      <c r="Q22" s="65">
        <f>IFERROR(VLOOKUP($F22,[5]RIPPEURS!$A:$F,6,FALSE),1)</f>
        <v>1</v>
      </c>
      <c r="R22" s="88"/>
      <c r="S22" s="89"/>
      <c r="T22" s="181">
        <f t="shared" si="8"/>
        <v>1</v>
      </c>
      <c r="U22" s="182">
        <f t="shared" si="26"/>
        <v>43583</v>
      </c>
      <c r="V22" s="183" t="str">
        <f t="shared" si="27"/>
        <v/>
      </c>
      <c r="W22" s="184" t="str">
        <f t="shared" si="28"/>
        <v>-</v>
      </c>
      <c r="X22" s="185" t="str">
        <f t="shared" si="9"/>
        <v>-</v>
      </c>
      <c r="Y22" s="186" t="str">
        <f t="shared" si="29"/>
        <v>-</v>
      </c>
      <c r="Z22" s="187">
        <f t="shared" si="30"/>
        <v>0</v>
      </c>
      <c r="AA22" s="188">
        <f t="shared" si="10"/>
        <v>0</v>
      </c>
      <c r="AB22" s="225">
        <f t="shared" si="11"/>
        <v>1</v>
      </c>
      <c r="AC22" s="16" t="str">
        <f t="shared" si="31"/>
        <v/>
      </c>
      <c r="AF22" s="181">
        <f t="shared" si="12"/>
        <v>1</v>
      </c>
      <c r="AG22" s="182">
        <f t="shared" si="32"/>
        <v>43583</v>
      </c>
      <c r="AH22" s="183" t="str">
        <f t="shared" si="13"/>
        <v/>
      </c>
      <c r="AI22" s="184" t="str">
        <f t="shared" si="14"/>
        <v/>
      </c>
      <c r="AJ22" s="185" t="str">
        <f t="shared" si="15"/>
        <v/>
      </c>
      <c r="AK22" s="186" t="str">
        <f t="shared" si="16"/>
        <v/>
      </c>
      <c r="AL22" s="187" t="str">
        <f t="shared" si="17"/>
        <v/>
      </c>
      <c r="AM22" s="205"/>
      <c r="AN22" s="205"/>
      <c r="AO22" s="16" t="str">
        <f t="shared" si="18"/>
        <v/>
      </c>
      <c r="AR22" s="181">
        <f t="shared" si="19"/>
        <v>1</v>
      </c>
      <c r="AS22" s="182">
        <f t="shared" si="33"/>
        <v>43583</v>
      </c>
      <c r="AT22" s="183" t="str">
        <f t="shared" si="20"/>
        <v/>
      </c>
      <c r="AU22" s="184" t="str">
        <f t="shared" si="21"/>
        <v/>
      </c>
      <c r="AV22" s="185" t="str">
        <f t="shared" si="22"/>
        <v/>
      </c>
      <c r="AW22" s="186" t="str">
        <f t="shared" si="23"/>
        <v/>
      </c>
      <c r="AX22" s="187" t="str">
        <f t="shared" si="24"/>
        <v/>
      </c>
      <c r="AY22" s="205"/>
      <c r="AZ22" s="205"/>
      <c r="BA22" s="16" t="str">
        <f t="shared" si="25"/>
        <v/>
      </c>
    </row>
    <row r="23" spans="1:53" ht="23.1" customHeight="1" x14ac:dyDescent="0.3">
      <c r="A23" s="7">
        <f t="shared" si="2"/>
        <v>43594</v>
      </c>
      <c r="B23" s="30">
        <f t="shared" si="7"/>
        <v>43594</v>
      </c>
      <c r="C23" s="39" t="e">
        <f>INDEX('[5]Base de Travail Mensuelle'!$1:$1048576,MATCH($U$8,'[5]Base de Travail Mensuelle'!$A:$A,0),MATCH(B23,'[5]Base de Travail Mensuelle'!$1:$1,0))</f>
        <v>#N/A</v>
      </c>
      <c r="D23" s="40" t="e">
        <f>INDEX([5]Pointage!$1:$1048576,MATCH($U$8,[5]Pointage!$A:$A,0),MATCH(B23,[5]Pointage!$1:$1,0))</f>
        <v>#N/A</v>
      </c>
      <c r="E23" s="24" t="str">
        <f>IF(ISERROR(FIND("|",$D23,1)),IFERROR(VLOOKUP($D23,[5]RIPPEURS!$K:$K,1,FALSE),""),LEFT($D23,FIND("|",$D23,1)-2))</f>
        <v/>
      </c>
      <c r="F23" s="169" t="e">
        <f>IF(ISERROR(FIND("|",$D23,1)),IFERROR(VLOOKUP($D23,[5]RIPPEURS!$K:$K,1,FALSE),$D23),LEFT($D23,FIND("|",$D23,1)-2))</f>
        <v>#N/A</v>
      </c>
      <c r="G23" s="36" t="str">
        <f>IF(ISERROR(FIND("|",D23,1)),IFERROR(VLOOKUP($D23,[5]RIPPEURS!$K:$N,4,FALSE),""),MID(D23,FIND("|",D23,1)+2,999))</f>
        <v/>
      </c>
      <c r="H23" s="52" t="str">
        <f t="shared" si="3"/>
        <v>-</v>
      </c>
      <c r="I23" s="48" t="str">
        <f t="shared" si="0"/>
        <v>-</v>
      </c>
      <c r="J23" s="48" t="str">
        <f t="shared" si="4"/>
        <v>-</v>
      </c>
      <c r="K23" s="48" t="str">
        <f t="shared" si="5"/>
        <v>-</v>
      </c>
      <c r="L23" s="74" t="str">
        <f>IF(AND(M23&gt;0,M23&lt;99),"-",IFERROR(HeureHN(H23,I23,B23,HSN_deb,HSN_fin,TRUE)+IF(J23="-",0,HeureHN(J23,K23,B23,HSN_deb,HSN_fin,TRUE)),"-"))</f>
        <v>-</v>
      </c>
      <c r="M23" s="75" t="str">
        <f>IFERROR(Heuredim(H23,I23,B23,HSN_deb,HSN_fin,TRUE)+IF(J23="-",0,Heuredim(J23,K23,B23,HSN_deb,HSN_fin,TRUE)),"-")</f>
        <v>-</v>
      </c>
      <c r="N23" s="76" t="str">
        <f>IFERROR(HeureHN(H23,I23,B23,HSNu_deb,HSNu_fin,TRUE)+IF(J23="-",0,HeureHN(J23,K23,B23,HSNu_deb,HSNu_fin,TRUE)),"-")</f>
        <v>-</v>
      </c>
      <c r="O23" s="73">
        <f t="shared" si="6"/>
        <v>0</v>
      </c>
      <c r="P23" s="81">
        <f>IFERROR(HeureHN(H23,I23,B23,HPN_deb,HPN_fin,TRUE)+IF(J23="-",0,HeureHN(J23,K23,B23,HPN_deb,HPN_fin,TRUE)),"0")+IFERROR(VLOOKUP($F23,[5]RIPPEURS!$A:$E,5,FALSE),"0")+IFERROR(VLOOKUP(LEFT($F23,FIND("&amp;",$F23,1)-2),[5]RIPPEURS!$A:$E,5,FALSE),"0")</f>
        <v>0</v>
      </c>
      <c r="Q23" s="65">
        <f>IFERROR(VLOOKUP($F23,[5]RIPPEURS!$A:$F,6,FALSE),1)</f>
        <v>1</v>
      </c>
      <c r="R23" s="88"/>
      <c r="S23" s="89"/>
      <c r="T23" s="181">
        <f t="shared" si="8"/>
        <v>2</v>
      </c>
      <c r="U23" s="182">
        <f t="shared" si="26"/>
        <v>43584</v>
      </c>
      <c r="V23" s="183" t="str">
        <f t="shared" si="27"/>
        <v/>
      </c>
      <c r="W23" s="184" t="str">
        <f t="shared" si="28"/>
        <v>-</v>
      </c>
      <c r="X23" s="185" t="str">
        <f t="shared" si="9"/>
        <v>-</v>
      </c>
      <c r="Y23" s="186" t="str">
        <f t="shared" si="29"/>
        <v>-</v>
      </c>
      <c r="Z23" s="187">
        <f t="shared" si="30"/>
        <v>0</v>
      </c>
      <c r="AA23" s="188">
        <f t="shared" si="10"/>
        <v>0</v>
      </c>
      <c r="AB23" s="225">
        <f t="shared" si="11"/>
        <v>1</v>
      </c>
      <c r="AC23" s="16" t="str">
        <f t="shared" si="31"/>
        <v/>
      </c>
      <c r="AF23" s="181">
        <f t="shared" si="12"/>
        <v>2</v>
      </c>
      <c r="AG23" s="182">
        <f t="shared" si="32"/>
        <v>43584</v>
      </c>
      <c r="AH23" s="183" t="str">
        <f t="shared" si="13"/>
        <v/>
      </c>
      <c r="AI23" s="184" t="str">
        <f t="shared" si="14"/>
        <v/>
      </c>
      <c r="AJ23" s="185" t="str">
        <f t="shared" si="15"/>
        <v/>
      </c>
      <c r="AK23" s="186" t="str">
        <f t="shared" si="16"/>
        <v/>
      </c>
      <c r="AL23" s="187" t="str">
        <f t="shared" si="17"/>
        <v/>
      </c>
      <c r="AM23" s="205"/>
      <c r="AN23" s="205"/>
      <c r="AO23" s="16" t="str">
        <f t="shared" si="18"/>
        <v/>
      </c>
      <c r="AR23" s="181">
        <f t="shared" si="19"/>
        <v>2</v>
      </c>
      <c r="AS23" s="182">
        <f t="shared" si="33"/>
        <v>43584</v>
      </c>
      <c r="AT23" s="183" t="str">
        <f t="shared" si="20"/>
        <v/>
      </c>
      <c r="AU23" s="184" t="str">
        <f t="shared" si="21"/>
        <v/>
      </c>
      <c r="AV23" s="185" t="str">
        <f t="shared" si="22"/>
        <v/>
      </c>
      <c r="AW23" s="186" t="str">
        <f t="shared" si="23"/>
        <v/>
      </c>
      <c r="AX23" s="187" t="str">
        <f t="shared" si="24"/>
        <v/>
      </c>
      <c r="AY23" s="205"/>
      <c r="AZ23" s="205"/>
      <c r="BA23" s="16" t="str">
        <f t="shared" si="25"/>
        <v/>
      </c>
    </row>
    <row r="24" spans="1:53" ht="23.1" customHeight="1" x14ac:dyDescent="0.3">
      <c r="A24" s="7">
        <f t="shared" si="2"/>
        <v>43595</v>
      </c>
      <c r="B24" s="30">
        <f t="shared" si="7"/>
        <v>43595</v>
      </c>
      <c r="C24" s="39" t="e">
        <f>INDEX('[5]Base de Travail Mensuelle'!$1:$1048576,MATCH($U$8,'[5]Base de Travail Mensuelle'!$A:$A,0),MATCH(B24,'[5]Base de Travail Mensuelle'!$1:$1,0))</f>
        <v>#N/A</v>
      </c>
      <c r="D24" s="40" t="e">
        <f>INDEX([5]Pointage!$1:$1048576,MATCH($U$8,[5]Pointage!$A:$A,0),MATCH(B24,[5]Pointage!$1:$1,0))</f>
        <v>#N/A</v>
      </c>
      <c r="E24" s="24" t="str">
        <f>IF(ISERROR(FIND("|",$D24,1)),IFERROR(VLOOKUP($D24,[5]RIPPEURS!$K:$K,1,FALSE),""),LEFT($D24,FIND("|",$D24,1)-2))</f>
        <v/>
      </c>
      <c r="F24" s="169" t="e">
        <f>IF(ISERROR(FIND("|",$D24,1)),IFERROR(VLOOKUP($D24,[5]RIPPEURS!$K:$K,1,FALSE),$D24),LEFT($D24,FIND("|",$D24,1)-2))</f>
        <v>#N/A</v>
      </c>
      <c r="G24" s="36" t="str">
        <f>IF(ISERROR(FIND("|",D24,1)),IFERROR(VLOOKUP($D24,[5]RIPPEURS!$K:$N,4,FALSE),""),MID(D24,FIND("|",D24,1)+2,999))</f>
        <v/>
      </c>
      <c r="H24" s="52" t="str">
        <f t="shared" si="3"/>
        <v>-</v>
      </c>
      <c r="I24" s="48" t="str">
        <f t="shared" si="0"/>
        <v>-</v>
      </c>
      <c r="J24" s="48" t="str">
        <f t="shared" si="4"/>
        <v>-</v>
      </c>
      <c r="K24" s="48" t="str">
        <f t="shared" si="5"/>
        <v>-</v>
      </c>
      <c r="L24" s="74" t="str">
        <f>IF(AND(M24&gt;0,M24&lt;99),"-",IFERROR(HeureHN(H24,I24,B24,HSN_deb,HSN_fin,TRUE)+IF(J24="-",0,HeureHN(J24,K24,B24,HSN_deb,HSN_fin,TRUE)),"-"))</f>
        <v>-</v>
      </c>
      <c r="M24" s="75" t="str">
        <f>IFERROR(Heuredim(H24,I24,B24,HSN_deb,HSN_fin,TRUE)+IF(J24="-",0,Heuredim(J24,K24,B24,HSN_deb,HSN_fin,TRUE)),"-")</f>
        <v>-</v>
      </c>
      <c r="N24" s="76" t="str">
        <f>IFERROR(HeureHN(H24,I24,B24,HSNu_deb,HSNu_fin,TRUE)+IF(J24="-",0,HeureHN(J24,K24,B24,HSNu_deb,HSNu_fin,TRUE)),"-")</f>
        <v>-</v>
      </c>
      <c r="O24" s="73">
        <f t="shared" si="6"/>
        <v>0</v>
      </c>
      <c r="P24" s="81">
        <f>IFERROR(HeureHN(H24,I24,B24,HPN_deb,HPN_fin,TRUE)+IF(J24="-",0,HeureHN(J24,K24,B24,HPN_deb,HPN_fin,TRUE)),"0")+IFERROR(VLOOKUP($F24,[5]RIPPEURS!$A:$E,5,FALSE),"0")+IFERROR(VLOOKUP(LEFT($F24,FIND("&amp;",$F24,1)-2),[5]RIPPEURS!$A:$E,5,FALSE),"0")</f>
        <v>0</v>
      </c>
      <c r="Q24" s="65">
        <f>IFERROR(VLOOKUP($F24,[5]RIPPEURS!$A:$F,6,FALSE),1)</f>
        <v>1</v>
      </c>
      <c r="R24" s="88"/>
      <c r="S24" s="89"/>
      <c r="T24" s="181">
        <f t="shared" si="8"/>
        <v>3</v>
      </c>
      <c r="U24" s="182">
        <f t="shared" si="26"/>
        <v>43585</v>
      </c>
      <c r="V24" s="183" t="str">
        <f t="shared" si="27"/>
        <v/>
      </c>
      <c r="W24" s="184" t="str">
        <f t="shared" si="28"/>
        <v>-</v>
      </c>
      <c r="X24" s="185" t="str">
        <f t="shared" si="9"/>
        <v>-</v>
      </c>
      <c r="Y24" s="186" t="str">
        <f t="shared" si="29"/>
        <v>-</v>
      </c>
      <c r="Z24" s="187">
        <f t="shared" si="30"/>
        <v>0</v>
      </c>
      <c r="AA24" s="188">
        <f t="shared" si="10"/>
        <v>0</v>
      </c>
      <c r="AB24" s="225">
        <f t="shared" si="11"/>
        <v>1</v>
      </c>
      <c r="AC24" s="16" t="str">
        <f t="shared" si="31"/>
        <v/>
      </c>
      <c r="AF24" s="181">
        <f t="shared" si="12"/>
        <v>3</v>
      </c>
      <c r="AG24" s="182">
        <f t="shared" si="32"/>
        <v>43585</v>
      </c>
      <c r="AH24" s="183" t="str">
        <f t="shared" si="13"/>
        <v/>
      </c>
      <c r="AI24" s="184" t="str">
        <f t="shared" si="14"/>
        <v/>
      </c>
      <c r="AJ24" s="185" t="str">
        <f t="shared" si="15"/>
        <v/>
      </c>
      <c r="AK24" s="186" t="str">
        <f t="shared" si="16"/>
        <v/>
      </c>
      <c r="AL24" s="187" t="str">
        <f t="shared" si="17"/>
        <v/>
      </c>
      <c r="AM24" s="205"/>
      <c r="AN24" s="205"/>
      <c r="AO24" s="16" t="str">
        <f t="shared" si="18"/>
        <v/>
      </c>
      <c r="AR24" s="181">
        <f t="shared" si="19"/>
        <v>3</v>
      </c>
      <c r="AS24" s="182">
        <f t="shared" si="33"/>
        <v>43585</v>
      </c>
      <c r="AT24" s="183" t="str">
        <f t="shared" si="20"/>
        <v/>
      </c>
      <c r="AU24" s="184" t="str">
        <f t="shared" si="21"/>
        <v/>
      </c>
      <c r="AV24" s="185" t="str">
        <f t="shared" si="22"/>
        <v/>
      </c>
      <c r="AW24" s="186" t="str">
        <f t="shared" si="23"/>
        <v/>
      </c>
      <c r="AX24" s="187" t="str">
        <f t="shared" si="24"/>
        <v/>
      </c>
      <c r="AY24" s="205"/>
      <c r="AZ24" s="205"/>
      <c r="BA24" s="16" t="str">
        <f t="shared" si="25"/>
        <v/>
      </c>
    </row>
    <row r="25" spans="1:53" ht="23.1" customHeight="1" x14ac:dyDescent="0.3">
      <c r="A25" s="7">
        <f t="shared" si="2"/>
        <v>43596</v>
      </c>
      <c r="B25" s="30">
        <f t="shared" si="7"/>
        <v>43596</v>
      </c>
      <c r="C25" s="39" t="e">
        <f>INDEX('[5]Base de Travail Mensuelle'!$1:$1048576,MATCH($U$8,'[5]Base de Travail Mensuelle'!$A:$A,0),MATCH(B25,'[5]Base de Travail Mensuelle'!$1:$1,0))</f>
        <v>#N/A</v>
      </c>
      <c r="D25" s="40" t="e">
        <f>INDEX([5]Pointage!$1:$1048576,MATCH($U$8,[5]Pointage!$A:$A,0),MATCH(B25,[5]Pointage!$1:$1,0))</f>
        <v>#N/A</v>
      </c>
      <c r="E25" s="24" t="str">
        <f>IF(ISERROR(FIND("|",$D25,1)),IFERROR(VLOOKUP($D25,[5]RIPPEURS!$K:$K,1,FALSE),""),LEFT($D25,FIND("|",$D25,1)-2))</f>
        <v/>
      </c>
      <c r="F25" s="169" t="e">
        <f>IF(ISERROR(FIND("|",$D25,1)),IFERROR(VLOOKUP($D25,[5]RIPPEURS!$K:$K,1,FALSE),$D25),LEFT($D25,FIND("|",$D25,1)-2))</f>
        <v>#N/A</v>
      </c>
      <c r="G25" s="36" t="str">
        <f>IF(ISERROR(FIND("|",D25,1)),IFERROR(VLOOKUP($D25,[5]RIPPEURS!$K:$N,4,FALSE),""),MID(D25,FIND("|",D25,1)+2,999))</f>
        <v/>
      </c>
      <c r="H25" s="52" t="str">
        <f t="shared" si="3"/>
        <v>-</v>
      </c>
      <c r="I25" s="48" t="str">
        <f t="shared" si="0"/>
        <v>-</v>
      </c>
      <c r="J25" s="48" t="str">
        <f t="shared" si="4"/>
        <v>-</v>
      </c>
      <c r="K25" s="48" t="str">
        <f t="shared" si="5"/>
        <v>-</v>
      </c>
      <c r="L25" s="74" t="str">
        <f>IF(AND(M25&gt;0,M25&lt;99),"-",IFERROR(HeureHN(H25,I25,B25,HSN_deb,HSN_fin,TRUE)+IF(J25="-",0,HeureHN(J25,K25,B25,HSN_deb,HSN_fin,TRUE)),"-"))</f>
        <v>-</v>
      </c>
      <c r="M25" s="75" t="str">
        <f>IFERROR(Heuredim(H25,I25,B25,HSN_deb,HSN_fin,TRUE)+IF(J25="-",0,Heuredim(J25,K25,B25,HSN_deb,HSN_fin,TRUE)),"-")</f>
        <v>-</v>
      </c>
      <c r="N25" s="76" t="str">
        <f>IFERROR(HeureHN(H25,I25,B25,HSNu_deb,HSNu_fin,TRUE)+IF(J25="-",0,HeureHN(J25,K25,B25,HSNu_deb,HSNu_fin,TRUE)),"-")</f>
        <v>-</v>
      </c>
      <c r="O25" s="73">
        <f t="shared" si="6"/>
        <v>0</v>
      </c>
      <c r="P25" s="81">
        <f>IFERROR(HeureHN(H25,I25,B25,HPN_deb,HPN_fin,TRUE)+IF(J25="-",0,HeureHN(J25,K25,B25,HPN_deb,HPN_fin,TRUE)),"0")+IFERROR(VLOOKUP($F25,[5]RIPPEURS!$A:$E,5,FALSE),"0")+IFERROR(VLOOKUP(LEFT($F25,FIND("&amp;",$F25,1)-2),[5]RIPPEURS!$A:$E,5,FALSE),"0")</f>
        <v>0</v>
      </c>
      <c r="Q25" s="65">
        <f>IFERROR(VLOOKUP($F25,[5]RIPPEURS!$A:$F,6,FALSE),1)</f>
        <v>1</v>
      </c>
      <c r="R25" s="88"/>
      <c r="S25" s="89"/>
      <c r="T25" s="181">
        <f t="shared" si="8"/>
        <v>4</v>
      </c>
      <c r="U25" s="182">
        <f t="shared" si="26"/>
        <v>43586</v>
      </c>
      <c r="V25" s="183" t="str">
        <f t="shared" si="27"/>
        <v/>
      </c>
      <c r="W25" s="184" t="str">
        <f t="shared" si="28"/>
        <v>-</v>
      </c>
      <c r="X25" s="185" t="str">
        <f t="shared" si="9"/>
        <v>-</v>
      </c>
      <c r="Y25" s="186" t="str">
        <f t="shared" si="29"/>
        <v>-</v>
      </c>
      <c r="Z25" s="187">
        <f t="shared" si="30"/>
        <v>0</v>
      </c>
      <c r="AA25" s="188">
        <f t="shared" si="10"/>
        <v>0</v>
      </c>
      <c r="AB25" s="225">
        <f t="shared" si="11"/>
        <v>1</v>
      </c>
      <c r="AC25" s="16" t="str">
        <f t="shared" si="31"/>
        <v/>
      </c>
      <c r="AF25" s="181">
        <f t="shared" si="12"/>
        <v>4</v>
      </c>
      <c r="AG25" s="182">
        <f t="shared" si="32"/>
        <v>43586</v>
      </c>
      <c r="AH25" s="183" t="str">
        <f t="shared" si="13"/>
        <v/>
      </c>
      <c r="AI25" s="184" t="str">
        <f t="shared" si="14"/>
        <v/>
      </c>
      <c r="AJ25" s="185" t="str">
        <f t="shared" si="15"/>
        <v/>
      </c>
      <c r="AK25" s="186" t="str">
        <f t="shared" si="16"/>
        <v/>
      </c>
      <c r="AL25" s="187" t="str">
        <f t="shared" si="17"/>
        <v/>
      </c>
      <c r="AM25" s="205"/>
      <c r="AN25" s="205"/>
      <c r="AO25" s="16" t="str">
        <f t="shared" si="18"/>
        <v/>
      </c>
      <c r="AR25" s="181">
        <f t="shared" si="19"/>
        <v>4</v>
      </c>
      <c r="AS25" s="182">
        <f t="shared" si="33"/>
        <v>43586</v>
      </c>
      <c r="AT25" s="183" t="str">
        <f t="shared" si="20"/>
        <v/>
      </c>
      <c r="AU25" s="184" t="str">
        <f t="shared" si="21"/>
        <v/>
      </c>
      <c r="AV25" s="185" t="str">
        <f t="shared" si="22"/>
        <v/>
      </c>
      <c r="AW25" s="186" t="str">
        <f t="shared" si="23"/>
        <v/>
      </c>
      <c r="AX25" s="187" t="str">
        <f t="shared" si="24"/>
        <v/>
      </c>
      <c r="AY25" s="205"/>
      <c r="AZ25" s="205"/>
      <c r="BA25" s="16" t="str">
        <f t="shared" si="25"/>
        <v/>
      </c>
    </row>
    <row r="26" spans="1:53" ht="23.1" customHeight="1" x14ac:dyDescent="0.3">
      <c r="A26" s="7">
        <f t="shared" si="2"/>
        <v>43597</v>
      </c>
      <c r="B26" s="30">
        <f t="shared" si="7"/>
        <v>43597</v>
      </c>
      <c r="C26" s="39" t="e">
        <f>INDEX('[5]Base de Travail Mensuelle'!$1:$1048576,MATCH($U$8,'[5]Base de Travail Mensuelle'!$A:$A,0),MATCH(B26,'[5]Base de Travail Mensuelle'!$1:$1,0))</f>
        <v>#N/A</v>
      </c>
      <c r="D26" s="40" t="e">
        <f>INDEX([5]Pointage!$1:$1048576,MATCH($U$8,[5]Pointage!$A:$A,0),MATCH(B26,[5]Pointage!$1:$1,0))</f>
        <v>#N/A</v>
      </c>
      <c r="E26" s="24" t="str">
        <f>IF(ISERROR(FIND("|",$D26,1)),IFERROR(VLOOKUP($D26,[5]RIPPEURS!$K:$K,1,FALSE),""),LEFT($D26,FIND("|",$D26,1)-2))</f>
        <v/>
      </c>
      <c r="F26" s="169" t="e">
        <f>IF(ISERROR(FIND("|",$D26,1)),IFERROR(VLOOKUP($D26,[5]RIPPEURS!$K:$K,1,FALSE),$D26),LEFT($D26,FIND("|",$D26,1)-2))</f>
        <v>#N/A</v>
      </c>
      <c r="G26" s="36" t="str">
        <f>IF(ISERROR(FIND("|",D26,1)),IFERROR(VLOOKUP($D26,[5]RIPPEURS!$K:$N,4,FALSE),""),MID(D26,FIND("|",D26,1)+2,999))</f>
        <v/>
      </c>
      <c r="H26" s="52" t="str">
        <f t="shared" si="3"/>
        <v>-</v>
      </c>
      <c r="I26" s="48" t="str">
        <f t="shared" si="0"/>
        <v>-</v>
      </c>
      <c r="J26" s="48" t="str">
        <f t="shared" si="4"/>
        <v>-</v>
      </c>
      <c r="K26" s="48" t="str">
        <f t="shared" si="5"/>
        <v>-</v>
      </c>
      <c r="L26" s="74" t="str">
        <f>IF(AND(M26&gt;0,M26&lt;99),"-",IFERROR(HeureHN(H26,I26,B26,HSN_deb,HSN_fin,TRUE)+IF(J26="-",0,HeureHN(J26,K26,B26,HSN_deb,HSN_fin,TRUE)),"-"))</f>
        <v>-</v>
      </c>
      <c r="M26" s="75" t="str">
        <f>IFERROR(Heuredim(H26,I26,B26,HSN_deb,HSN_fin,TRUE)+IF(J26="-",0,Heuredim(J26,K26,B26,HSN_deb,HSN_fin,TRUE)),"-")</f>
        <v>-</v>
      </c>
      <c r="N26" s="76" t="str">
        <f>IFERROR(HeureHN(H26,I26,B26,HSNu_deb,HSNu_fin,TRUE)+IF(J26="-",0,HeureHN(J26,K26,B26,HSNu_deb,HSNu_fin,TRUE)),"-")</f>
        <v>-</v>
      </c>
      <c r="O26" s="73">
        <f t="shared" si="6"/>
        <v>0</v>
      </c>
      <c r="P26" s="81">
        <f>IFERROR(HeureHN(H26,I26,B26,HPN_deb,HPN_fin,TRUE)+IF(J26="-",0,HeureHN(J26,K26,B26,HPN_deb,HPN_fin,TRUE)),"0")+IFERROR(VLOOKUP($F26,[5]RIPPEURS!$A:$E,5,FALSE),"0")+IFERROR(VLOOKUP(LEFT($F26,FIND("&amp;",$F26,1)-2),[5]RIPPEURS!$A:$E,5,FALSE),"0")</f>
        <v>0</v>
      </c>
      <c r="Q26" s="65">
        <f>IFERROR(VLOOKUP($F26,[5]RIPPEURS!$A:$F,6,FALSE),1)</f>
        <v>1</v>
      </c>
      <c r="R26" s="88"/>
      <c r="S26" s="89"/>
      <c r="T26" s="181">
        <f t="shared" si="8"/>
        <v>5</v>
      </c>
      <c r="U26" s="182">
        <f t="shared" si="26"/>
        <v>43587</v>
      </c>
      <c r="V26" s="183" t="str">
        <f t="shared" si="27"/>
        <v/>
      </c>
      <c r="W26" s="184" t="str">
        <f t="shared" si="28"/>
        <v>-</v>
      </c>
      <c r="X26" s="185" t="str">
        <f t="shared" si="9"/>
        <v>-</v>
      </c>
      <c r="Y26" s="186" t="str">
        <f t="shared" si="29"/>
        <v>-</v>
      </c>
      <c r="Z26" s="187">
        <f t="shared" si="30"/>
        <v>0</v>
      </c>
      <c r="AA26" s="188">
        <f t="shared" si="10"/>
        <v>0</v>
      </c>
      <c r="AB26" s="225">
        <f t="shared" si="11"/>
        <v>1</v>
      </c>
      <c r="AC26" s="16" t="str">
        <f t="shared" si="31"/>
        <v/>
      </c>
      <c r="AF26" s="181">
        <f t="shared" si="12"/>
        <v>5</v>
      </c>
      <c r="AG26" s="182">
        <f t="shared" si="32"/>
        <v>43587</v>
      </c>
      <c r="AH26" s="183" t="str">
        <f t="shared" si="13"/>
        <v/>
      </c>
      <c r="AI26" s="184" t="str">
        <f t="shared" si="14"/>
        <v/>
      </c>
      <c r="AJ26" s="185" t="str">
        <f t="shared" si="15"/>
        <v/>
      </c>
      <c r="AK26" s="186" t="str">
        <f t="shared" si="16"/>
        <v/>
      </c>
      <c r="AL26" s="187" t="str">
        <f t="shared" si="17"/>
        <v/>
      </c>
      <c r="AM26" s="205"/>
      <c r="AN26" s="205"/>
      <c r="AO26" s="16" t="str">
        <f t="shared" si="18"/>
        <v/>
      </c>
      <c r="AR26" s="181">
        <f t="shared" si="19"/>
        <v>5</v>
      </c>
      <c r="AS26" s="182">
        <f t="shared" si="33"/>
        <v>43587</v>
      </c>
      <c r="AT26" s="183" t="str">
        <f t="shared" si="20"/>
        <v/>
      </c>
      <c r="AU26" s="184" t="str">
        <f t="shared" si="21"/>
        <v/>
      </c>
      <c r="AV26" s="185" t="str">
        <f t="shared" si="22"/>
        <v/>
      </c>
      <c r="AW26" s="186" t="str">
        <f t="shared" si="23"/>
        <v/>
      </c>
      <c r="AX26" s="187" t="str">
        <f t="shared" si="24"/>
        <v/>
      </c>
      <c r="AY26" s="205"/>
      <c r="AZ26" s="205"/>
      <c r="BA26" s="16" t="str">
        <f t="shared" si="25"/>
        <v/>
      </c>
    </row>
    <row r="27" spans="1:53" ht="23.1" customHeight="1" x14ac:dyDescent="0.3">
      <c r="A27" s="7">
        <f t="shared" si="2"/>
        <v>43598</v>
      </c>
      <c r="B27" s="30">
        <f t="shared" si="7"/>
        <v>43598</v>
      </c>
      <c r="C27" s="39" t="e">
        <f>INDEX('[5]Base de Travail Mensuelle'!$1:$1048576,MATCH($U$8,'[5]Base de Travail Mensuelle'!$A:$A,0),MATCH(B27,'[5]Base de Travail Mensuelle'!$1:$1,0))</f>
        <v>#N/A</v>
      </c>
      <c r="D27" s="40" t="e">
        <f>INDEX([5]Pointage!$1:$1048576,MATCH($U$8,[5]Pointage!$A:$A,0),MATCH(B27,[5]Pointage!$1:$1,0))</f>
        <v>#N/A</v>
      </c>
      <c r="E27" s="24" t="str">
        <f>IF(ISERROR(FIND("|",$D27,1)),IFERROR(VLOOKUP($D27,[5]RIPPEURS!$K:$K,1,FALSE),""),LEFT($D27,FIND("|",$D27,1)-2))</f>
        <v/>
      </c>
      <c r="F27" s="169" t="e">
        <f>IF(ISERROR(FIND("|",$D27,1)),IFERROR(VLOOKUP($D27,[5]RIPPEURS!$K:$K,1,FALSE),$D27),LEFT($D27,FIND("|",$D27,1)-2))</f>
        <v>#N/A</v>
      </c>
      <c r="G27" s="36" t="str">
        <f>IF(ISERROR(FIND("|",D27,1)),IFERROR(VLOOKUP($D27,[5]RIPPEURS!$K:$N,4,FALSE),""),MID(D27,FIND("|",D27,1)+2,999))</f>
        <v/>
      </c>
      <c r="H27" s="52" t="str">
        <f t="shared" si="3"/>
        <v>-</v>
      </c>
      <c r="I27" s="48" t="str">
        <f t="shared" si="0"/>
        <v>-</v>
      </c>
      <c r="J27" s="48" t="str">
        <f t="shared" si="4"/>
        <v>-</v>
      </c>
      <c r="K27" s="48" t="str">
        <f t="shared" si="5"/>
        <v>-</v>
      </c>
      <c r="L27" s="74" t="str">
        <f>IF(AND(M27&gt;0,M27&lt;99),"-",IFERROR(HeureHN(H27,I27,B27,HSN_deb,HSN_fin,TRUE)+IF(J27="-",0,HeureHN(J27,K27,B27,HSN_deb,HSN_fin,TRUE)),"-"))</f>
        <v>-</v>
      </c>
      <c r="M27" s="75" t="str">
        <f>IFERROR(Heuredim(H27,I27,B27,HSN_deb,HSN_fin,TRUE)+IF(J27="-",0,Heuredim(J27,K27,B27,HSN_deb,HSN_fin,TRUE)),"-")</f>
        <v>-</v>
      </c>
      <c r="N27" s="76" t="str">
        <f>IFERROR(HeureHN(H27,I27,B27,HSNu_deb,HSNu_fin,TRUE)+IF(J27="-",0,HeureHN(J27,K27,B27,HSNu_deb,HSNu_fin,TRUE)),"-")</f>
        <v>-</v>
      </c>
      <c r="O27" s="73">
        <f t="shared" si="6"/>
        <v>0</v>
      </c>
      <c r="P27" s="81">
        <f>IFERROR(HeureHN(H27,I27,B27,HPN_deb,HPN_fin,TRUE)+IF(J27="-",0,HeureHN(J27,K27,B27,HPN_deb,HPN_fin,TRUE)),"0")+IFERROR(VLOOKUP($F27,[5]RIPPEURS!$A:$E,5,FALSE),"0")+IFERROR(VLOOKUP(LEFT($F27,FIND("&amp;",$F27,1)-2),[5]RIPPEURS!$A:$E,5,FALSE),"0")</f>
        <v>0</v>
      </c>
      <c r="Q27" s="65">
        <f>IFERROR(VLOOKUP($F27,[5]RIPPEURS!$A:$F,6,FALSE),1)</f>
        <v>1</v>
      </c>
      <c r="R27" s="88"/>
      <c r="S27" s="89"/>
      <c r="T27" s="181">
        <f t="shared" si="8"/>
        <v>6</v>
      </c>
      <c r="U27" s="182">
        <f t="shared" si="26"/>
        <v>43588</v>
      </c>
      <c r="V27" s="183" t="str">
        <f t="shared" si="27"/>
        <v/>
      </c>
      <c r="W27" s="184" t="str">
        <f t="shared" si="28"/>
        <v>-</v>
      </c>
      <c r="X27" s="185" t="str">
        <f t="shared" si="9"/>
        <v>-</v>
      </c>
      <c r="Y27" s="186" t="str">
        <f t="shared" si="29"/>
        <v>-</v>
      </c>
      <c r="Z27" s="187">
        <f t="shared" si="30"/>
        <v>0</v>
      </c>
      <c r="AA27" s="188">
        <f t="shared" si="10"/>
        <v>0</v>
      </c>
      <c r="AB27" s="225">
        <f t="shared" si="11"/>
        <v>1</v>
      </c>
      <c r="AC27" s="16" t="str">
        <f t="shared" si="31"/>
        <v/>
      </c>
      <c r="AF27" s="181">
        <f t="shared" si="12"/>
        <v>6</v>
      </c>
      <c r="AG27" s="182">
        <f t="shared" si="32"/>
        <v>43588</v>
      </c>
      <c r="AH27" s="183" t="str">
        <f t="shared" si="13"/>
        <v/>
      </c>
      <c r="AI27" s="184" t="str">
        <f t="shared" si="14"/>
        <v/>
      </c>
      <c r="AJ27" s="185" t="str">
        <f t="shared" si="15"/>
        <v/>
      </c>
      <c r="AK27" s="186" t="str">
        <f t="shared" si="16"/>
        <v/>
      </c>
      <c r="AL27" s="187" t="str">
        <f t="shared" si="17"/>
        <v/>
      </c>
      <c r="AM27" s="205"/>
      <c r="AN27" s="205"/>
      <c r="AO27" s="16" t="str">
        <f t="shared" si="18"/>
        <v/>
      </c>
      <c r="AR27" s="181">
        <f t="shared" si="19"/>
        <v>6</v>
      </c>
      <c r="AS27" s="182">
        <f t="shared" si="33"/>
        <v>43588</v>
      </c>
      <c r="AT27" s="183" t="str">
        <f t="shared" si="20"/>
        <v/>
      </c>
      <c r="AU27" s="184" t="str">
        <f t="shared" si="21"/>
        <v/>
      </c>
      <c r="AV27" s="185" t="str">
        <f t="shared" si="22"/>
        <v/>
      </c>
      <c r="AW27" s="186" t="str">
        <f t="shared" si="23"/>
        <v/>
      </c>
      <c r="AX27" s="187" t="str">
        <f t="shared" si="24"/>
        <v/>
      </c>
      <c r="AY27" s="205"/>
      <c r="AZ27" s="205"/>
      <c r="BA27" s="16" t="str">
        <f t="shared" si="25"/>
        <v/>
      </c>
    </row>
    <row r="28" spans="1:53" ht="23.1" customHeight="1" x14ac:dyDescent="0.3">
      <c r="A28" s="7">
        <f t="shared" si="2"/>
        <v>43599</v>
      </c>
      <c r="B28" s="30">
        <f t="shared" si="7"/>
        <v>43599</v>
      </c>
      <c r="C28" s="39" t="e">
        <f>INDEX('[5]Base de Travail Mensuelle'!$1:$1048576,MATCH($U$8,'[5]Base de Travail Mensuelle'!$A:$A,0),MATCH(B28,'[5]Base de Travail Mensuelle'!$1:$1,0))</f>
        <v>#N/A</v>
      </c>
      <c r="D28" s="40" t="e">
        <f>INDEX([5]Pointage!$1:$1048576,MATCH($U$8,[5]Pointage!$A:$A,0),MATCH(B28,[5]Pointage!$1:$1,0))</f>
        <v>#N/A</v>
      </c>
      <c r="E28" s="24" t="str">
        <f>IF(ISERROR(FIND("|",$D28,1)),IFERROR(VLOOKUP($D28,[5]RIPPEURS!$K:$K,1,FALSE),""),LEFT($D28,FIND("|",$D28,1)-2))</f>
        <v/>
      </c>
      <c r="F28" s="169" t="e">
        <f>IF(ISERROR(FIND("|",$D28,1)),IFERROR(VLOOKUP($D28,[5]RIPPEURS!$K:$K,1,FALSE),$D28),LEFT($D28,FIND("|",$D28,1)-2))</f>
        <v>#N/A</v>
      </c>
      <c r="G28" s="36" t="str">
        <f>IF(ISERROR(FIND("|",D28,1)),IFERROR(VLOOKUP($D28,[5]RIPPEURS!$K:$N,4,FALSE),""),MID(D28,FIND("|",D28,1)+2,999))</f>
        <v/>
      </c>
      <c r="H28" s="52" t="str">
        <f t="shared" si="3"/>
        <v>-</v>
      </c>
      <c r="I28" s="48" t="str">
        <f t="shared" si="0"/>
        <v>-</v>
      </c>
      <c r="J28" s="48" t="str">
        <f t="shared" si="4"/>
        <v>-</v>
      </c>
      <c r="K28" s="48" t="str">
        <f t="shared" si="5"/>
        <v>-</v>
      </c>
      <c r="L28" s="74" t="str">
        <f>IF(AND(M28&gt;0,M28&lt;99),"-",IFERROR(HeureHN(H28,I28,B28,HSN_deb,HSN_fin,TRUE)+IF(J28="-",0,HeureHN(J28,K28,B28,HSN_deb,HSN_fin,TRUE)),"-"))</f>
        <v>-</v>
      </c>
      <c r="M28" s="75" t="str">
        <f>IFERROR(Heuredim(H28,I28,B28,HSN_deb,HSN_fin,TRUE)+IF(J28="-",0,Heuredim(J28,K28,B28,HSN_deb,HSN_fin,TRUE)),"-")</f>
        <v>-</v>
      </c>
      <c r="N28" s="76" t="str">
        <f>IFERROR(HeureHN(H28,I28,B28,HSNu_deb,HSNu_fin,TRUE)+IF(J28="-",0,HeureHN(J28,K28,B28,HSNu_deb,HSNu_fin,TRUE)),"-")</f>
        <v>-</v>
      </c>
      <c r="O28" s="73">
        <f t="shared" si="6"/>
        <v>0</v>
      </c>
      <c r="P28" s="81">
        <f>IFERROR(HeureHN(H28,I28,B28,HPN_deb,HPN_fin,TRUE)+IF(J28="-",0,HeureHN(J28,K28,B28,HPN_deb,HPN_fin,TRUE)),"0")+IFERROR(VLOOKUP($F28,[5]RIPPEURS!$A:$E,5,FALSE),"0")+IFERROR(VLOOKUP(LEFT($F28,FIND("&amp;",$F28,1)-2),[5]RIPPEURS!$A:$E,5,FALSE),"0")</f>
        <v>0</v>
      </c>
      <c r="Q28" s="65">
        <f>IFERROR(VLOOKUP($F28,[5]RIPPEURS!$A:$F,6,FALSE),1)</f>
        <v>1</v>
      </c>
      <c r="R28" s="88"/>
      <c r="S28" s="89"/>
      <c r="T28" s="181">
        <f t="shared" si="8"/>
        <v>7</v>
      </c>
      <c r="U28" s="182">
        <f t="shared" si="26"/>
        <v>43589</v>
      </c>
      <c r="V28" s="183" t="str">
        <f t="shared" si="27"/>
        <v/>
      </c>
      <c r="W28" s="184" t="str">
        <f t="shared" si="28"/>
        <v>-</v>
      </c>
      <c r="X28" s="185" t="str">
        <f t="shared" si="9"/>
        <v>-</v>
      </c>
      <c r="Y28" s="186" t="str">
        <f t="shared" si="29"/>
        <v>-</v>
      </c>
      <c r="Z28" s="187">
        <f t="shared" si="30"/>
        <v>0</v>
      </c>
      <c r="AA28" s="188">
        <f t="shared" si="10"/>
        <v>0</v>
      </c>
      <c r="AB28" s="225">
        <f t="shared" si="11"/>
        <v>1</v>
      </c>
      <c r="AC28" s="16" t="str">
        <f t="shared" si="31"/>
        <v/>
      </c>
      <c r="AF28" s="181">
        <f t="shared" si="12"/>
        <v>7</v>
      </c>
      <c r="AG28" s="182">
        <f t="shared" si="32"/>
        <v>43589</v>
      </c>
      <c r="AH28" s="183" t="str">
        <f t="shared" si="13"/>
        <v/>
      </c>
      <c r="AI28" s="184" t="str">
        <f t="shared" si="14"/>
        <v/>
      </c>
      <c r="AJ28" s="185" t="str">
        <f t="shared" si="15"/>
        <v/>
      </c>
      <c r="AK28" s="186" t="str">
        <f t="shared" si="16"/>
        <v/>
      </c>
      <c r="AL28" s="187" t="str">
        <f t="shared" si="17"/>
        <v/>
      </c>
      <c r="AM28" s="205"/>
      <c r="AN28" s="205"/>
      <c r="AO28" s="16" t="str">
        <f t="shared" si="18"/>
        <v/>
      </c>
      <c r="AR28" s="181">
        <f t="shared" si="19"/>
        <v>7</v>
      </c>
      <c r="AS28" s="182">
        <f t="shared" si="33"/>
        <v>43589</v>
      </c>
      <c r="AT28" s="183" t="str">
        <f t="shared" si="20"/>
        <v/>
      </c>
      <c r="AU28" s="184" t="str">
        <f t="shared" si="21"/>
        <v/>
      </c>
      <c r="AV28" s="185" t="str">
        <f t="shared" si="22"/>
        <v/>
      </c>
      <c r="AW28" s="186" t="str">
        <f t="shared" si="23"/>
        <v/>
      </c>
      <c r="AX28" s="187" t="str">
        <f t="shared" si="24"/>
        <v/>
      </c>
      <c r="AY28" s="205"/>
      <c r="AZ28" s="205"/>
      <c r="BA28" s="16" t="str">
        <f t="shared" si="25"/>
        <v/>
      </c>
    </row>
    <row r="29" spans="1:53" ht="23.1" customHeight="1" x14ac:dyDescent="0.3">
      <c r="A29" s="7">
        <f t="shared" si="2"/>
        <v>43600</v>
      </c>
      <c r="B29" s="30">
        <f t="shared" si="7"/>
        <v>43600</v>
      </c>
      <c r="C29" s="39" t="e">
        <f>INDEX('[5]Base de Travail Mensuelle'!$1:$1048576,MATCH($U$8,'[5]Base de Travail Mensuelle'!$A:$A,0),MATCH(B29,'[5]Base de Travail Mensuelle'!$1:$1,0))</f>
        <v>#N/A</v>
      </c>
      <c r="D29" s="40" t="e">
        <f>INDEX([5]Pointage!$1:$1048576,MATCH($U$8,[5]Pointage!$A:$A,0),MATCH(B29,[5]Pointage!$1:$1,0))</f>
        <v>#N/A</v>
      </c>
      <c r="E29" s="24" t="str">
        <f>IF(ISERROR(FIND("|",$D29,1)),IFERROR(VLOOKUP($D29,[5]RIPPEURS!$K:$K,1,FALSE),""),LEFT($D29,FIND("|",$D29,1)-2))</f>
        <v/>
      </c>
      <c r="F29" s="169" t="e">
        <f>IF(ISERROR(FIND("|",$D29,1)),IFERROR(VLOOKUP($D29,[5]RIPPEURS!$K:$K,1,FALSE),$D29),LEFT($D29,FIND("|",$D29,1)-2))</f>
        <v>#N/A</v>
      </c>
      <c r="G29" s="36" t="str">
        <f>IF(ISERROR(FIND("|",D29,1)),IFERROR(VLOOKUP($D29,[5]RIPPEURS!$K:$N,4,FALSE),""),MID(D29,FIND("|",D29,1)+2,999))</f>
        <v/>
      </c>
      <c r="H29" s="52" t="str">
        <f t="shared" si="3"/>
        <v>-</v>
      </c>
      <c r="I29" s="48" t="str">
        <f t="shared" si="0"/>
        <v>-</v>
      </c>
      <c r="J29" s="48" t="str">
        <f t="shared" si="4"/>
        <v>-</v>
      </c>
      <c r="K29" s="48" t="str">
        <f t="shared" si="5"/>
        <v>-</v>
      </c>
      <c r="L29" s="74" t="str">
        <f>IF(AND(M29&gt;0,M29&lt;99),"-",IFERROR(HeureHN(H29,I29,B29,HSN_deb,HSN_fin,TRUE)+IF(J29="-",0,HeureHN(J29,K29,B29,HSN_deb,HSN_fin,TRUE)),"-"))</f>
        <v>-</v>
      </c>
      <c r="M29" s="75" t="str">
        <f>IFERROR(Heuredim(H29,I29,B29,HSN_deb,HSN_fin,TRUE)+IF(J29="-",0,Heuredim(J29,K29,B29,HSN_deb,HSN_fin,TRUE)),"-")</f>
        <v>-</v>
      </c>
      <c r="N29" s="76" t="str">
        <f>IFERROR(HeureHN(H29,I29,B29,HSNu_deb,HSNu_fin,TRUE)+IF(J29="-",0,HeureHN(J29,K29,B29,HSNu_deb,HSNu_fin,TRUE)),"-")</f>
        <v>-</v>
      </c>
      <c r="O29" s="73">
        <f t="shared" si="6"/>
        <v>0</v>
      </c>
      <c r="P29" s="81">
        <f>IFERROR(HeureHN(H29,I29,B29,HPN_deb,HPN_fin,TRUE)+IF(J29="-",0,HeureHN(J29,K29,B29,HPN_deb,HPN_fin,TRUE)),"0")+IFERROR(VLOOKUP($F29,[5]RIPPEURS!$A:$E,5,FALSE),"0")+IFERROR(VLOOKUP(LEFT($F29,FIND("&amp;",$F29,1)-2),[5]RIPPEURS!$A:$E,5,FALSE),"0")</f>
        <v>0</v>
      </c>
      <c r="Q29" s="65">
        <f>IFERROR(VLOOKUP($F29,[5]RIPPEURS!$A:$F,6,FALSE),1)</f>
        <v>1</v>
      </c>
      <c r="R29" s="88"/>
      <c r="S29" s="89"/>
      <c r="T29" s="181">
        <f t="shared" si="8"/>
        <v>1</v>
      </c>
      <c r="U29" s="182">
        <f t="shared" si="26"/>
        <v>43590</v>
      </c>
      <c r="V29" s="183" t="str">
        <f t="shared" si="27"/>
        <v/>
      </c>
      <c r="W29" s="184" t="str">
        <f t="shared" si="28"/>
        <v>-</v>
      </c>
      <c r="X29" s="185" t="str">
        <f t="shared" si="9"/>
        <v>-</v>
      </c>
      <c r="Y29" s="186" t="str">
        <f t="shared" si="29"/>
        <v>-</v>
      </c>
      <c r="Z29" s="187">
        <f t="shared" si="30"/>
        <v>0</v>
      </c>
      <c r="AA29" s="188">
        <f t="shared" si="10"/>
        <v>0</v>
      </c>
      <c r="AB29" s="225">
        <f t="shared" si="11"/>
        <v>1</v>
      </c>
      <c r="AC29" s="16" t="str">
        <f t="shared" si="31"/>
        <v/>
      </c>
      <c r="AF29" s="181">
        <f t="shared" si="12"/>
        <v>1</v>
      </c>
      <c r="AG29" s="182">
        <f t="shared" si="32"/>
        <v>43590</v>
      </c>
      <c r="AH29" s="183" t="str">
        <f t="shared" si="13"/>
        <v/>
      </c>
      <c r="AI29" s="184" t="str">
        <f t="shared" si="14"/>
        <v/>
      </c>
      <c r="AJ29" s="185" t="str">
        <f t="shared" si="15"/>
        <v/>
      </c>
      <c r="AK29" s="186" t="str">
        <f t="shared" si="16"/>
        <v/>
      </c>
      <c r="AL29" s="187" t="str">
        <f t="shared" si="17"/>
        <v/>
      </c>
      <c r="AM29" s="205"/>
      <c r="AN29" s="205"/>
      <c r="AO29" s="16" t="str">
        <f t="shared" si="18"/>
        <v/>
      </c>
      <c r="AR29" s="181">
        <f t="shared" si="19"/>
        <v>1</v>
      </c>
      <c r="AS29" s="182">
        <f t="shared" si="33"/>
        <v>43590</v>
      </c>
      <c r="AT29" s="183" t="str">
        <f t="shared" si="20"/>
        <v/>
      </c>
      <c r="AU29" s="184" t="str">
        <f t="shared" si="21"/>
        <v/>
      </c>
      <c r="AV29" s="185" t="str">
        <f t="shared" si="22"/>
        <v/>
      </c>
      <c r="AW29" s="186" t="str">
        <f t="shared" si="23"/>
        <v/>
      </c>
      <c r="AX29" s="187" t="str">
        <f t="shared" si="24"/>
        <v/>
      </c>
      <c r="AY29" s="205"/>
      <c r="AZ29" s="205"/>
      <c r="BA29" s="16" t="str">
        <f t="shared" si="25"/>
        <v/>
      </c>
    </row>
    <row r="30" spans="1:53" ht="23.1" customHeight="1" x14ac:dyDescent="0.3">
      <c r="A30" s="7">
        <f t="shared" si="2"/>
        <v>43601</v>
      </c>
      <c r="B30" s="30">
        <f t="shared" si="7"/>
        <v>43601</v>
      </c>
      <c r="C30" s="39" t="e">
        <f>INDEX('[5]Base de Travail Mensuelle'!$1:$1048576,MATCH($U$8,'[5]Base de Travail Mensuelle'!$A:$A,0),MATCH(B30,'[5]Base de Travail Mensuelle'!$1:$1,0))</f>
        <v>#N/A</v>
      </c>
      <c r="D30" s="40" t="e">
        <f>INDEX([5]Pointage!$1:$1048576,MATCH($U$8,[5]Pointage!$A:$A,0),MATCH(B30,[5]Pointage!$1:$1,0))</f>
        <v>#N/A</v>
      </c>
      <c r="E30" s="24" t="str">
        <f>IF(ISERROR(FIND("|",$D30,1)),IFERROR(VLOOKUP($D30,[5]RIPPEURS!$K:$K,1,FALSE),""),LEFT($D30,FIND("|",$D30,1)-2))</f>
        <v/>
      </c>
      <c r="F30" s="169" t="e">
        <f>IF(ISERROR(FIND("|",$D30,1)),IFERROR(VLOOKUP($D30,[5]RIPPEURS!$K:$K,1,FALSE),$D30),LEFT($D30,FIND("|",$D30,1)-2))</f>
        <v>#N/A</v>
      </c>
      <c r="G30" s="36" t="str">
        <f>IF(ISERROR(FIND("|",D30,1)),IFERROR(VLOOKUP($D30,[5]RIPPEURS!$K:$N,4,FALSE),""),MID(D30,FIND("|",D30,1)+2,999))</f>
        <v/>
      </c>
      <c r="H30" s="52" t="str">
        <f t="shared" si="3"/>
        <v>-</v>
      </c>
      <c r="I30" s="48" t="str">
        <f t="shared" si="0"/>
        <v>-</v>
      </c>
      <c r="J30" s="48" t="str">
        <f t="shared" si="4"/>
        <v>-</v>
      </c>
      <c r="K30" s="48" t="str">
        <f t="shared" si="5"/>
        <v>-</v>
      </c>
      <c r="L30" s="74" t="str">
        <f>IF(AND(M30&gt;0,M30&lt;99),"-",IFERROR(HeureHN(H30,I30,B30,HSN_deb,HSN_fin,TRUE)+IF(J30="-",0,HeureHN(J30,K30,B30,HSN_deb,HSN_fin,TRUE)),"-"))</f>
        <v>-</v>
      </c>
      <c r="M30" s="75" t="str">
        <f>IFERROR(Heuredim(H30,I30,B30,HSN_deb,HSN_fin,TRUE)+IF(J30="-",0,Heuredim(J30,K30,B30,HSN_deb,HSN_fin,TRUE)),"-")</f>
        <v>-</v>
      </c>
      <c r="N30" s="76" t="str">
        <f>IFERROR(HeureHN(H30,I30,B30,HSNu_deb,HSNu_fin,TRUE)+IF(J30="-",0,HeureHN(J30,K30,B30,HSNu_deb,HSNu_fin,TRUE)),"-")</f>
        <v>-</v>
      </c>
      <c r="O30" s="73">
        <f t="shared" si="6"/>
        <v>0</v>
      </c>
      <c r="P30" s="81">
        <f>IFERROR(HeureHN(H30,I30,B30,HPN_deb,HPN_fin,TRUE)+IF(J30="-",0,HeureHN(J30,K30,B30,HPN_deb,HPN_fin,TRUE)),"0")+IFERROR(VLOOKUP($F30,[5]RIPPEURS!$A:$E,5,FALSE),"0")+IFERROR(VLOOKUP(LEFT($F30,FIND("&amp;",$F30,1)-2),[5]RIPPEURS!$A:$E,5,FALSE),"0")</f>
        <v>0</v>
      </c>
      <c r="Q30" s="65">
        <f>IFERROR(VLOOKUP($F30,[5]RIPPEURS!$A:$F,6,FALSE),1)</f>
        <v>1</v>
      </c>
      <c r="R30" s="88"/>
      <c r="S30" s="89"/>
      <c r="T30" s="181">
        <f t="shared" si="8"/>
        <v>2</v>
      </c>
      <c r="U30" s="182">
        <f t="shared" si="26"/>
        <v>43591</v>
      </c>
      <c r="V30" s="183" t="str">
        <f t="shared" si="27"/>
        <v/>
      </c>
      <c r="W30" s="184" t="str">
        <f t="shared" si="28"/>
        <v>-</v>
      </c>
      <c r="X30" s="185" t="str">
        <f t="shared" si="9"/>
        <v>-</v>
      </c>
      <c r="Y30" s="186" t="str">
        <f t="shared" si="29"/>
        <v>-</v>
      </c>
      <c r="Z30" s="187">
        <f t="shared" si="30"/>
        <v>0</v>
      </c>
      <c r="AA30" s="188">
        <f t="shared" si="10"/>
        <v>0</v>
      </c>
      <c r="AB30" s="225">
        <f t="shared" si="11"/>
        <v>1</v>
      </c>
      <c r="AC30" s="16" t="str">
        <f t="shared" si="31"/>
        <v/>
      </c>
      <c r="AF30" s="181">
        <f t="shared" si="12"/>
        <v>2</v>
      </c>
      <c r="AG30" s="182">
        <f t="shared" si="32"/>
        <v>43591</v>
      </c>
      <c r="AH30" s="183" t="str">
        <f t="shared" si="13"/>
        <v/>
      </c>
      <c r="AI30" s="184" t="str">
        <f t="shared" si="14"/>
        <v/>
      </c>
      <c r="AJ30" s="185" t="str">
        <f t="shared" si="15"/>
        <v/>
      </c>
      <c r="AK30" s="186" t="str">
        <f t="shared" si="16"/>
        <v/>
      </c>
      <c r="AL30" s="187" t="str">
        <f t="shared" si="17"/>
        <v/>
      </c>
      <c r="AM30" s="205"/>
      <c r="AN30" s="205"/>
      <c r="AO30" s="16" t="str">
        <f t="shared" si="18"/>
        <v/>
      </c>
      <c r="AR30" s="181">
        <f t="shared" si="19"/>
        <v>2</v>
      </c>
      <c r="AS30" s="182">
        <f t="shared" si="33"/>
        <v>43591</v>
      </c>
      <c r="AT30" s="183" t="str">
        <f t="shared" si="20"/>
        <v/>
      </c>
      <c r="AU30" s="184" t="str">
        <f t="shared" si="21"/>
        <v/>
      </c>
      <c r="AV30" s="185" t="str">
        <f t="shared" si="22"/>
        <v/>
      </c>
      <c r="AW30" s="186" t="str">
        <f t="shared" si="23"/>
        <v/>
      </c>
      <c r="AX30" s="187" t="str">
        <f t="shared" si="24"/>
        <v/>
      </c>
      <c r="AY30" s="205"/>
      <c r="AZ30" s="205"/>
      <c r="BA30" s="16" t="str">
        <f t="shared" si="25"/>
        <v/>
      </c>
    </row>
    <row r="31" spans="1:53" ht="23.1" customHeight="1" x14ac:dyDescent="0.3">
      <c r="A31" s="7">
        <f t="shared" si="2"/>
        <v>43602</v>
      </c>
      <c r="B31" s="30">
        <f t="shared" si="7"/>
        <v>43602</v>
      </c>
      <c r="C31" s="41" t="e">
        <f>INDEX('[5]Base de Travail Mensuelle'!$1:$1048576,MATCH($U$8,'[5]Base de Travail Mensuelle'!$A:$A,0),MATCH(B31,'[5]Base de Travail Mensuelle'!$1:$1,0))</f>
        <v>#N/A</v>
      </c>
      <c r="D31" s="40" t="e">
        <f>INDEX([5]Pointage!$1:$1048576,MATCH($U$8,[5]Pointage!$A:$A,0),MATCH(B31,[5]Pointage!$1:$1,0))</f>
        <v>#N/A</v>
      </c>
      <c r="E31" s="24" t="str">
        <f>IF(ISERROR(FIND("|",$D31,1)),IFERROR(VLOOKUP($D31,[5]RIPPEURS!$K:$K,1,FALSE),""),LEFT($D31,FIND("|",$D31,1)-2))</f>
        <v/>
      </c>
      <c r="F31" s="169" t="e">
        <f>IF(ISERROR(FIND("|",$D31,1)),IFERROR(VLOOKUP($D31,[5]RIPPEURS!$K:$K,1,FALSE),$D31),LEFT($D31,FIND("|",$D31,1)-2))</f>
        <v>#N/A</v>
      </c>
      <c r="G31" s="36" t="str">
        <f>IF(ISERROR(FIND("|",D31,1)),IFERROR(VLOOKUP($D31,[5]RIPPEURS!$K:$N,4,FALSE),""),MID(D31,FIND("|",D31,1)+2,999))</f>
        <v/>
      </c>
      <c r="H31" s="52" t="str">
        <f t="shared" si="3"/>
        <v>-</v>
      </c>
      <c r="I31" s="48" t="str">
        <f t="shared" si="0"/>
        <v>-</v>
      </c>
      <c r="J31" s="48" t="str">
        <f t="shared" si="4"/>
        <v>-</v>
      </c>
      <c r="K31" s="48" t="str">
        <f t="shared" si="5"/>
        <v>-</v>
      </c>
      <c r="L31" s="74" t="str">
        <f>IF(AND(M31&gt;0,M31&lt;99),"-",IFERROR(HeureHN(H31,I31,B31,HSN_deb,HSN_fin,TRUE)+IF(J31="-",0,HeureHN(J31,K31,B31,HSN_deb,HSN_fin,TRUE)),"-"))</f>
        <v>-</v>
      </c>
      <c r="M31" s="75" t="str">
        <f>IFERROR(Heuredim(H31,I31,B31,HSN_deb,HSN_fin,TRUE)+IF(J31="-",0,Heuredim(J31,K31,B31,HSN_deb,HSN_fin,TRUE)),"-")</f>
        <v>-</v>
      </c>
      <c r="N31" s="76" t="str">
        <f>IFERROR(HeureHN(H31,I31,B31,HSNu_deb,HSNu_fin,TRUE)+IF(J31="-",0,HeureHN(J31,K31,B31,HSNu_deb,HSNu_fin,TRUE)),"-")</f>
        <v>-</v>
      </c>
      <c r="O31" s="73">
        <f t="shared" si="6"/>
        <v>0</v>
      </c>
      <c r="P31" s="81">
        <f>IFERROR(HeureHN(H31,I31,B31,HPN_deb,HPN_fin,TRUE)+IF(J31="-",0,HeureHN(J31,K31,B31,HPN_deb,HPN_fin,TRUE)),"0")+IFERROR(VLOOKUP($F31,[5]RIPPEURS!$A:$E,5,FALSE),"0")+IFERROR(VLOOKUP(LEFT($F31,FIND("&amp;",$F31,1)-2),[5]RIPPEURS!$A:$E,5,FALSE),"0")</f>
        <v>0</v>
      </c>
      <c r="Q31" s="65">
        <f>IFERROR(VLOOKUP($F31,[5]RIPPEURS!$A:$F,6,FALSE),1)</f>
        <v>1</v>
      </c>
      <c r="R31" s="88"/>
      <c r="S31" s="89"/>
      <c r="T31" s="181">
        <f t="shared" si="8"/>
        <v>3</v>
      </c>
      <c r="U31" s="182">
        <f t="shared" si="26"/>
        <v>43592</v>
      </c>
      <c r="V31" s="183" t="str">
        <f t="shared" si="27"/>
        <v/>
      </c>
      <c r="W31" s="184" t="str">
        <f t="shared" si="28"/>
        <v>-</v>
      </c>
      <c r="X31" s="185" t="str">
        <f t="shared" si="9"/>
        <v>-</v>
      </c>
      <c r="Y31" s="186" t="str">
        <f t="shared" si="29"/>
        <v>-</v>
      </c>
      <c r="Z31" s="187">
        <f t="shared" si="30"/>
        <v>0</v>
      </c>
      <c r="AA31" s="188">
        <f t="shared" si="10"/>
        <v>0</v>
      </c>
      <c r="AB31" s="225">
        <f t="shared" si="11"/>
        <v>1</v>
      </c>
      <c r="AC31" s="16" t="str">
        <f t="shared" si="31"/>
        <v/>
      </c>
      <c r="AF31" s="181">
        <f t="shared" si="12"/>
        <v>3</v>
      </c>
      <c r="AG31" s="182">
        <f t="shared" si="32"/>
        <v>43592</v>
      </c>
      <c r="AH31" s="183" t="str">
        <f t="shared" si="13"/>
        <v/>
      </c>
      <c r="AI31" s="184" t="str">
        <f t="shared" si="14"/>
        <v/>
      </c>
      <c r="AJ31" s="185" t="str">
        <f t="shared" si="15"/>
        <v/>
      </c>
      <c r="AK31" s="186" t="str">
        <f t="shared" si="16"/>
        <v/>
      </c>
      <c r="AL31" s="187" t="str">
        <f t="shared" si="17"/>
        <v/>
      </c>
      <c r="AM31" s="205"/>
      <c r="AN31" s="205"/>
      <c r="AO31" s="16" t="str">
        <f t="shared" si="18"/>
        <v/>
      </c>
      <c r="AR31" s="181">
        <f t="shared" si="19"/>
        <v>3</v>
      </c>
      <c r="AS31" s="182">
        <f t="shared" si="33"/>
        <v>43592</v>
      </c>
      <c r="AT31" s="183" t="str">
        <f t="shared" si="20"/>
        <v/>
      </c>
      <c r="AU31" s="184" t="str">
        <f t="shared" si="21"/>
        <v/>
      </c>
      <c r="AV31" s="185" t="str">
        <f t="shared" si="22"/>
        <v/>
      </c>
      <c r="AW31" s="186" t="str">
        <f t="shared" si="23"/>
        <v/>
      </c>
      <c r="AX31" s="187" t="str">
        <f t="shared" si="24"/>
        <v/>
      </c>
      <c r="AY31" s="205"/>
      <c r="AZ31" s="205"/>
      <c r="BA31" s="16" t="str">
        <f t="shared" si="25"/>
        <v/>
      </c>
    </row>
    <row r="32" spans="1:53" ht="23.1" customHeight="1" x14ac:dyDescent="0.3">
      <c r="A32" s="7">
        <f t="shared" si="2"/>
        <v>43603</v>
      </c>
      <c r="B32" s="30">
        <f t="shared" si="7"/>
        <v>43603</v>
      </c>
      <c r="C32" s="39" t="e">
        <f>INDEX('[5]Base de Travail Mensuelle'!$1:$1048576,MATCH($U$8,'[5]Base de Travail Mensuelle'!$A:$A,0),MATCH(B32,'[5]Base de Travail Mensuelle'!$1:$1,0))</f>
        <v>#N/A</v>
      </c>
      <c r="D32" s="40" t="e">
        <f>INDEX([5]Pointage!$1:$1048576,MATCH($U$8,[5]Pointage!$A:$A,0),MATCH(B32,[5]Pointage!$1:$1,0))</f>
        <v>#N/A</v>
      </c>
      <c r="E32" s="24" t="str">
        <f>IF(ISERROR(FIND("|",$D32,1)),IFERROR(VLOOKUP($D32,[6]RIPPEURS!$K:$K,1,FALSE),""),LEFT($D32,FIND("|",$D32,1)-2))</f>
        <v/>
      </c>
      <c r="F32" s="169" t="e">
        <f>IF(ISERROR(FIND("|",$D32,1)),IFERROR(VLOOKUP($D32,[6]RIPPEURS!$K:$K,1,FALSE),$D32),LEFT($D32,FIND("|",$D32,1)-2))</f>
        <v>#N/A</v>
      </c>
      <c r="G32" s="36" t="str">
        <f>IF(ISERROR(FIND("|",D32,1)),IFERROR(VLOOKUP($D32,[5]RIPPEURS!$K:$N,4,FALSE),""),MID(D32,FIND("|",D32,1)+2,999))</f>
        <v/>
      </c>
      <c r="H32" s="52" t="str">
        <f t="shared" si="3"/>
        <v>-</v>
      </c>
      <c r="I32" s="48" t="str">
        <f t="shared" si="0"/>
        <v>-</v>
      </c>
      <c r="J32" s="48" t="str">
        <f t="shared" si="4"/>
        <v>-</v>
      </c>
      <c r="K32" s="48" t="str">
        <f t="shared" si="5"/>
        <v>-</v>
      </c>
      <c r="L32" s="74" t="str">
        <f>IF(AND(M32&gt;0,M32&lt;99),"-",IFERROR(HeureHN(H32,I32,B32,HSN_deb,HSN_fin,TRUE)+IF(J32="-",0,HeureHN(J32,K32,B32,HSN_deb,HSN_fin,TRUE)),"-"))</f>
        <v>-</v>
      </c>
      <c r="M32" s="75" t="str">
        <f>IFERROR(Heuredim(H32,I32,B32,HSN_deb,HSN_fin,TRUE)+IF(J32="-",0,Heuredim(J32,K32,B32,HSN_deb,HSN_fin,TRUE)),"-")</f>
        <v>-</v>
      </c>
      <c r="N32" s="76" t="str">
        <f>IFERROR(HeureHN(H32,I32,B32,HSNu_deb,HSNu_fin,TRUE)+IF(J32="-",0,HeureHN(J32,K32,B32,HSNu_deb,HSNu_fin,TRUE)),"-")</f>
        <v>-</v>
      </c>
      <c r="O32" s="73">
        <f t="shared" si="6"/>
        <v>0</v>
      </c>
      <c r="P32" s="81">
        <f>IFERROR(HeureHN(H32,I32,B32,HPN_deb,HPN_fin,TRUE)+IF(J32="-",0,HeureHN(J32,K32,B32,HPN_deb,HPN_fin,TRUE)),"0")+IFERROR(VLOOKUP($F32,[5]RIPPEURS!$A:$E,5,FALSE),"0")+IFERROR(VLOOKUP(LEFT($F32,FIND("&amp;",$F32,1)-2),[5]RIPPEURS!$A:$E,5,FALSE),"0")</f>
        <v>0</v>
      </c>
      <c r="Q32" s="65">
        <f>IFERROR(VLOOKUP($F32,[5]RIPPEURS!$A:$F,6,FALSE),1)</f>
        <v>1</v>
      </c>
      <c r="R32" s="88"/>
      <c r="S32" s="89"/>
      <c r="T32" s="181">
        <f t="shared" si="8"/>
        <v>4</v>
      </c>
      <c r="U32" s="182">
        <f t="shared" si="26"/>
        <v>43593</v>
      </c>
      <c r="V32" s="183" t="str">
        <f t="shared" si="27"/>
        <v/>
      </c>
      <c r="W32" s="184" t="str">
        <f t="shared" si="28"/>
        <v>-</v>
      </c>
      <c r="X32" s="185" t="str">
        <f t="shared" si="9"/>
        <v>-</v>
      </c>
      <c r="Y32" s="186" t="str">
        <f t="shared" si="29"/>
        <v>-</v>
      </c>
      <c r="Z32" s="187">
        <f t="shared" si="30"/>
        <v>0</v>
      </c>
      <c r="AA32" s="188">
        <f t="shared" si="10"/>
        <v>0</v>
      </c>
      <c r="AB32" s="225">
        <f t="shared" si="11"/>
        <v>1</v>
      </c>
      <c r="AC32" s="16" t="str">
        <f t="shared" si="31"/>
        <v/>
      </c>
      <c r="AF32" s="181">
        <f t="shared" si="12"/>
        <v>4</v>
      </c>
      <c r="AG32" s="182">
        <f t="shared" si="32"/>
        <v>43593</v>
      </c>
      <c r="AH32" s="183" t="str">
        <f t="shared" si="13"/>
        <v/>
      </c>
      <c r="AI32" s="184" t="str">
        <f t="shared" si="14"/>
        <v/>
      </c>
      <c r="AJ32" s="185" t="str">
        <f t="shared" si="15"/>
        <v/>
      </c>
      <c r="AK32" s="186" t="str">
        <f t="shared" si="16"/>
        <v/>
      </c>
      <c r="AL32" s="187" t="str">
        <f t="shared" si="17"/>
        <v/>
      </c>
      <c r="AM32" s="205"/>
      <c r="AN32" s="205"/>
      <c r="AO32" s="16" t="str">
        <f t="shared" si="18"/>
        <v/>
      </c>
      <c r="AR32" s="181">
        <f t="shared" si="19"/>
        <v>4</v>
      </c>
      <c r="AS32" s="182">
        <f t="shared" si="33"/>
        <v>43593</v>
      </c>
      <c r="AT32" s="183" t="str">
        <f t="shared" si="20"/>
        <v/>
      </c>
      <c r="AU32" s="184" t="str">
        <f t="shared" si="21"/>
        <v/>
      </c>
      <c r="AV32" s="185" t="str">
        <f t="shared" si="22"/>
        <v/>
      </c>
      <c r="AW32" s="186" t="str">
        <f t="shared" si="23"/>
        <v/>
      </c>
      <c r="AX32" s="187" t="str">
        <f t="shared" si="24"/>
        <v/>
      </c>
      <c r="AY32" s="205"/>
      <c r="AZ32" s="205"/>
      <c r="BA32" s="16" t="str">
        <f t="shared" si="25"/>
        <v/>
      </c>
    </row>
    <row r="33" spans="1:53" ht="23.1" customHeight="1" x14ac:dyDescent="0.3">
      <c r="A33" s="7">
        <f t="shared" si="2"/>
        <v>43604</v>
      </c>
      <c r="B33" s="30">
        <f t="shared" si="7"/>
        <v>43604</v>
      </c>
      <c r="C33" s="39" t="e">
        <f>INDEX('[5]Base de Travail Mensuelle'!$1:$1048576,MATCH($U$8,'[5]Base de Travail Mensuelle'!$A:$A,0),MATCH(B33,'[5]Base de Travail Mensuelle'!$1:$1,0))</f>
        <v>#N/A</v>
      </c>
      <c r="D33" s="40" t="e">
        <f>INDEX([5]Pointage!$1:$1048576,MATCH($U$8,[5]Pointage!$A:$A,0),MATCH(B33,[5]Pointage!$1:$1,0))</f>
        <v>#N/A</v>
      </c>
      <c r="E33" s="24" t="str">
        <f>IF(ISERROR(FIND("|",$D33,1)),IFERROR(VLOOKUP($D33,[5]RIPPEURS!$K:$K,1,FALSE),""),LEFT($D33,FIND("|",$D33,1)-2))</f>
        <v/>
      </c>
      <c r="F33" s="169" t="e">
        <f>IF(ISERROR(FIND("|",$D33,1)),IFERROR(VLOOKUP($D33,[5]RIPPEURS!$K:$K,1,FALSE),$D33),LEFT($D33,FIND("|",$D33,1)-2))</f>
        <v>#N/A</v>
      </c>
      <c r="G33" s="36" t="str">
        <f>IF(ISERROR(FIND("|",D33,1)),IFERROR(VLOOKUP($D33,[5]RIPPEURS!$K:$N,4,FALSE),""),MID(D33,FIND("|",D33,1)+2,999))</f>
        <v/>
      </c>
      <c r="H33" s="52" t="str">
        <f t="shared" si="3"/>
        <v>-</v>
      </c>
      <c r="I33" s="48" t="str">
        <f t="shared" si="0"/>
        <v>-</v>
      </c>
      <c r="J33" s="48" t="str">
        <f t="shared" si="4"/>
        <v>-</v>
      </c>
      <c r="K33" s="48" t="str">
        <f t="shared" si="5"/>
        <v>-</v>
      </c>
      <c r="L33" s="74" t="str">
        <f>IF(AND(M33&gt;0,M33&lt;99),"-",IFERROR(HeureHN(H33,I33,B33,HSN_deb,HSN_fin,TRUE)+IF(J33="-",0,HeureHN(J33,K33,B33,HSN_deb,HSN_fin,TRUE)),"-"))</f>
        <v>-</v>
      </c>
      <c r="M33" s="75" t="str">
        <f>IFERROR(Heuredim(H33,I33,B33,HSN_deb,HSN_fin,TRUE)+IF(J33="-",0,Heuredim(J33,K33,B33,HSN_deb,HSN_fin,TRUE)),"-")</f>
        <v>-</v>
      </c>
      <c r="N33" s="76" t="str">
        <f>IFERROR(HeureHN(H33,I33,B33,HSNu_deb,HSNu_fin,TRUE)+IF(J33="-",0,HeureHN(J33,K33,B33,HSNu_deb,HSNu_fin,TRUE)),"-")</f>
        <v>-</v>
      </c>
      <c r="O33" s="73">
        <f t="shared" si="6"/>
        <v>0</v>
      </c>
      <c r="P33" s="81">
        <f>IFERROR(HeureHN(H33,I33,B33,HPN_deb,HPN_fin,TRUE)+IF(J33="-",0,HeureHN(J33,K33,B33,HPN_deb,HPN_fin,TRUE)),"0")+IFERROR(VLOOKUP($F33,[5]RIPPEURS!$A:$E,5,FALSE),"0")+IFERROR(VLOOKUP(LEFT($F33,FIND("&amp;",$F33,1)-2),[5]RIPPEURS!$A:$E,5,FALSE),"0")</f>
        <v>0</v>
      </c>
      <c r="Q33" s="65">
        <f>IFERROR(VLOOKUP($F33,[5]RIPPEURS!$A:$F,6,FALSE),1)</f>
        <v>1</v>
      </c>
      <c r="R33" s="88"/>
      <c r="S33" s="89"/>
      <c r="T33" s="181">
        <f t="shared" si="8"/>
        <v>5</v>
      </c>
      <c r="U33" s="182">
        <f t="shared" si="26"/>
        <v>43594</v>
      </c>
      <c r="V33" s="183" t="str">
        <f t="shared" si="27"/>
        <v/>
      </c>
      <c r="W33" s="184" t="str">
        <f t="shared" si="28"/>
        <v>-</v>
      </c>
      <c r="X33" s="185" t="str">
        <f t="shared" si="9"/>
        <v>-</v>
      </c>
      <c r="Y33" s="186" t="str">
        <f t="shared" si="29"/>
        <v>-</v>
      </c>
      <c r="Z33" s="187">
        <f t="shared" si="30"/>
        <v>0</v>
      </c>
      <c r="AA33" s="188">
        <f t="shared" si="10"/>
        <v>0</v>
      </c>
      <c r="AB33" s="225">
        <f t="shared" si="11"/>
        <v>1</v>
      </c>
      <c r="AC33" s="16" t="str">
        <f t="shared" si="31"/>
        <v/>
      </c>
      <c r="AF33" s="181">
        <f t="shared" si="12"/>
        <v>5</v>
      </c>
      <c r="AG33" s="182">
        <f t="shared" si="32"/>
        <v>43594</v>
      </c>
      <c r="AH33" s="183" t="str">
        <f t="shared" si="13"/>
        <v/>
      </c>
      <c r="AI33" s="184" t="str">
        <f t="shared" si="14"/>
        <v/>
      </c>
      <c r="AJ33" s="185" t="str">
        <f t="shared" si="15"/>
        <v/>
      </c>
      <c r="AK33" s="186" t="str">
        <f t="shared" si="16"/>
        <v/>
      </c>
      <c r="AL33" s="187" t="str">
        <f t="shared" si="17"/>
        <v/>
      </c>
      <c r="AM33" s="205"/>
      <c r="AN33" s="205"/>
      <c r="AO33" s="16" t="str">
        <f t="shared" si="18"/>
        <v/>
      </c>
      <c r="AR33" s="181">
        <f t="shared" si="19"/>
        <v>5</v>
      </c>
      <c r="AS33" s="182">
        <f t="shared" si="33"/>
        <v>43594</v>
      </c>
      <c r="AT33" s="183" t="str">
        <f t="shared" si="20"/>
        <v/>
      </c>
      <c r="AU33" s="184" t="str">
        <f t="shared" si="21"/>
        <v/>
      </c>
      <c r="AV33" s="185" t="str">
        <f t="shared" si="22"/>
        <v/>
      </c>
      <c r="AW33" s="186" t="str">
        <f t="shared" si="23"/>
        <v/>
      </c>
      <c r="AX33" s="187" t="str">
        <f t="shared" si="24"/>
        <v/>
      </c>
      <c r="AY33" s="205"/>
      <c r="AZ33" s="205"/>
      <c r="BA33" s="16" t="str">
        <f t="shared" si="25"/>
        <v/>
      </c>
    </row>
    <row r="34" spans="1:53" ht="23.1" customHeight="1" x14ac:dyDescent="0.3">
      <c r="A34" s="7">
        <f t="shared" si="2"/>
        <v>43605</v>
      </c>
      <c r="B34" s="30">
        <f t="shared" si="7"/>
        <v>43605</v>
      </c>
      <c r="C34" s="39" t="e">
        <f>INDEX('[5]Base de Travail Mensuelle'!$1:$1048576,MATCH($U$8,'[5]Base de Travail Mensuelle'!$A:$A,0),MATCH(B34,'[5]Base de Travail Mensuelle'!$1:$1,0))</f>
        <v>#N/A</v>
      </c>
      <c r="D34" s="40" t="e">
        <f>INDEX([5]Pointage!$1:$1048576,MATCH($U$8,[5]Pointage!$A:$A,0),MATCH(B34,[5]Pointage!$1:$1,0))</f>
        <v>#N/A</v>
      </c>
      <c r="E34" s="24" t="str">
        <f>IF(ISERROR(FIND("|",$D34,1)),IFERROR(VLOOKUP($D34,[5]RIPPEURS!$K:$K,1,FALSE),""),LEFT($D34,FIND("|",$D34,1)-2))</f>
        <v/>
      </c>
      <c r="F34" s="169" t="e">
        <f>IF(ISERROR(FIND("|",$D34,1)),IFERROR(VLOOKUP($D34,[5]RIPPEURS!$K:$K,1,FALSE),$D34),LEFT($D34,FIND("|",$D34,1)-2))</f>
        <v>#N/A</v>
      </c>
      <c r="G34" s="36" t="str">
        <f>IF(ISERROR(FIND("|",D34,1)),IFERROR(VLOOKUP($D34,[5]RIPPEURS!$K:$N,4,FALSE),""),MID(D34,FIND("|",D34,1)+2,999))</f>
        <v/>
      </c>
      <c r="H34" s="52" t="str">
        <f t="shared" si="3"/>
        <v>-</v>
      </c>
      <c r="I34" s="48" t="str">
        <f t="shared" si="0"/>
        <v>-</v>
      </c>
      <c r="J34" s="48" t="str">
        <f t="shared" si="4"/>
        <v>-</v>
      </c>
      <c r="K34" s="48" t="str">
        <f t="shared" si="5"/>
        <v>-</v>
      </c>
      <c r="L34" s="74" t="str">
        <f>IF(AND(M34&gt;0,M34&lt;99),"-",IFERROR(HeureHN(H34,I34,B34,HSN_deb,HSN_fin,TRUE)+IF(J34="-",0,HeureHN(J34,K34,B34,HSN_deb,HSN_fin,TRUE)),"-"))</f>
        <v>-</v>
      </c>
      <c r="M34" s="75" t="str">
        <f>IFERROR(Heuredim(H34,I34,B34,HSN_deb,HSN_fin,TRUE)+IF(J34="-",0,Heuredim(J34,K34,B34,HSN_deb,HSN_fin,TRUE)),"-")</f>
        <v>-</v>
      </c>
      <c r="N34" s="76" t="str">
        <f>IFERROR(HeureHN(H34,I34,B34,HSNu_deb,HSNu_fin,TRUE)+IF(J34="-",0,HeureHN(J34,K34,B34,HSNu_deb,HSNu_fin,TRUE)),"-")</f>
        <v>-</v>
      </c>
      <c r="O34" s="73">
        <f t="shared" si="6"/>
        <v>0</v>
      </c>
      <c r="P34" s="81">
        <f>IFERROR(HeureHN(H34,I34,B34,HPN_deb,HPN_fin,TRUE)+IF(J34="-",0,HeureHN(J34,K34,B34,HPN_deb,HPN_fin,TRUE)),"0")+IFERROR(VLOOKUP($F34,[5]RIPPEURS!$A:$E,5,FALSE),"0")+IFERROR(VLOOKUP(LEFT($F34,FIND("&amp;",$F34,1)-2),[5]RIPPEURS!$A:$E,5,FALSE),"0")</f>
        <v>0</v>
      </c>
      <c r="Q34" s="65">
        <f>IFERROR(VLOOKUP($F34,[5]RIPPEURS!$A:$F,6,FALSE),1)</f>
        <v>1</v>
      </c>
      <c r="R34" s="88"/>
      <c r="S34" s="89"/>
      <c r="T34" s="181">
        <f t="shared" si="8"/>
        <v>6</v>
      </c>
      <c r="U34" s="182">
        <f t="shared" si="26"/>
        <v>43595</v>
      </c>
      <c r="V34" s="183" t="str">
        <f t="shared" si="27"/>
        <v/>
      </c>
      <c r="W34" s="184" t="str">
        <f t="shared" si="28"/>
        <v>-</v>
      </c>
      <c r="X34" s="185" t="str">
        <f t="shared" si="9"/>
        <v>-</v>
      </c>
      <c r="Y34" s="186" t="str">
        <f t="shared" si="29"/>
        <v>-</v>
      </c>
      <c r="Z34" s="187">
        <f t="shared" si="30"/>
        <v>0</v>
      </c>
      <c r="AA34" s="188">
        <f t="shared" si="10"/>
        <v>0</v>
      </c>
      <c r="AB34" s="225">
        <f t="shared" si="11"/>
        <v>1</v>
      </c>
      <c r="AC34" s="16" t="str">
        <f t="shared" si="31"/>
        <v/>
      </c>
      <c r="AF34" s="181">
        <f t="shared" si="12"/>
        <v>6</v>
      </c>
      <c r="AG34" s="182">
        <f t="shared" si="32"/>
        <v>43595</v>
      </c>
      <c r="AH34" s="183" t="str">
        <f t="shared" si="13"/>
        <v/>
      </c>
      <c r="AI34" s="184" t="str">
        <f t="shared" si="14"/>
        <v/>
      </c>
      <c r="AJ34" s="185" t="str">
        <f t="shared" si="15"/>
        <v/>
      </c>
      <c r="AK34" s="186" t="str">
        <f t="shared" si="16"/>
        <v/>
      </c>
      <c r="AL34" s="187" t="str">
        <f t="shared" si="17"/>
        <v/>
      </c>
      <c r="AM34" s="205"/>
      <c r="AN34" s="205"/>
      <c r="AO34" s="16" t="str">
        <f t="shared" si="18"/>
        <v/>
      </c>
      <c r="AR34" s="181">
        <f t="shared" si="19"/>
        <v>6</v>
      </c>
      <c r="AS34" s="182">
        <f t="shared" si="33"/>
        <v>43595</v>
      </c>
      <c r="AT34" s="183" t="str">
        <f t="shared" si="20"/>
        <v/>
      </c>
      <c r="AU34" s="184" t="str">
        <f t="shared" si="21"/>
        <v/>
      </c>
      <c r="AV34" s="185" t="str">
        <f t="shared" si="22"/>
        <v/>
      </c>
      <c r="AW34" s="186" t="str">
        <f t="shared" si="23"/>
        <v/>
      </c>
      <c r="AX34" s="187" t="str">
        <f t="shared" si="24"/>
        <v/>
      </c>
      <c r="AY34" s="205"/>
      <c r="AZ34" s="205"/>
      <c r="BA34" s="16" t="str">
        <f t="shared" si="25"/>
        <v/>
      </c>
    </row>
    <row r="35" spans="1:53" ht="23.1" customHeight="1" thickBot="1" x14ac:dyDescent="0.35">
      <c r="A35" s="31">
        <f t="shared" ref="A35" si="34">B35</f>
        <v>43606</v>
      </c>
      <c r="B35" s="32">
        <f t="shared" si="7"/>
        <v>43606</v>
      </c>
      <c r="C35" s="42" t="e">
        <f>INDEX('[5]Base de Travail Mensuelle'!$1:$1048576,MATCH($U$8,'[5]Base de Travail Mensuelle'!$A:$A,0),MATCH(B35,'[5]Base de Travail Mensuelle'!$1:$1,0))</f>
        <v>#N/A</v>
      </c>
      <c r="D35" s="43" t="e">
        <f>INDEX([5]Pointage!$1:$1048576,MATCH($U$8,[5]Pointage!$A:$A,0),MATCH(B35,[5]Pointage!$1:$1,0))</f>
        <v>#N/A</v>
      </c>
      <c r="E35" s="25"/>
      <c r="F35" s="170"/>
      <c r="G35" s="37"/>
      <c r="H35" s="53" t="str">
        <f t="shared" si="3"/>
        <v>-</v>
      </c>
      <c r="I35" s="54" t="str">
        <f t="shared" si="0"/>
        <v>-</v>
      </c>
      <c r="J35" s="54" t="str">
        <f t="shared" si="4"/>
        <v>-</v>
      </c>
      <c r="K35" s="54" t="str">
        <f t="shared" si="5"/>
        <v>-</v>
      </c>
      <c r="L35" s="77" t="str">
        <f>IF(AND(M35&gt;0,M35&lt;99),"-",IFERROR(HeureHN(H35,I35,B35,HSN_deb,HSN_fin,TRUE)+IF(J35="-",0,HeureHN(J35,K35,B35,HSN_deb,HSN_fin,TRUE)),"-"))</f>
        <v>-</v>
      </c>
      <c r="M35" s="78" t="str">
        <f>IFERROR(Heuredim(H35,I35,B35,HSN_deb,HSN_fin,TRUE)+IF(J35="-",0,Heuredim(J35,K35,B35,HSN_deb,HSN_fin,TRUE)),"-")</f>
        <v>-</v>
      </c>
      <c r="N35" s="79" t="str">
        <f>IFERROR(HeureHN(H35,I35,B35,HSNu_deb,HSNu_fin,TRUE)+IF(J35="-",0,HeureHN(J35,K35,B35,HSNu_deb,HSNu_fin,TRUE)),"-")</f>
        <v>-</v>
      </c>
      <c r="O35" s="80">
        <f t="shared" si="6"/>
        <v>0</v>
      </c>
      <c r="P35" s="82">
        <f>IFERROR(HeureHN(H35,I35,B35,HPN_deb,HPN_fin,TRUE)+IF(J35="-",0,HeureHN(J35,K35,B35,HPN_deb,HPN_fin,TRUE)),"0")+IFERROR(VLOOKUP($F35,[5]RIPPEURS!$A:$E,5,FALSE),"0")+IFERROR(VLOOKUP(LEFT($F35,FIND("&amp;",$F35,1)-2),[5]RIPPEURS!$A:$E,5,FALSE),"0")</f>
        <v>0</v>
      </c>
      <c r="Q35" s="66">
        <f>IFERROR(VLOOKUP($F35,[5]RIPPEURS!$A:$F,6,FALSE),1)</f>
        <v>1</v>
      </c>
      <c r="R35" s="88"/>
      <c r="S35" s="89"/>
      <c r="T35" s="181">
        <f t="shared" si="8"/>
        <v>7</v>
      </c>
      <c r="U35" s="182">
        <f t="shared" si="26"/>
        <v>43596</v>
      </c>
      <c r="V35" s="183" t="str">
        <f t="shared" si="27"/>
        <v/>
      </c>
      <c r="W35" s="184" t="str">
        <f t="shared" si="28"/>
        <v>-</v>
      </c>
      <c r="X35" s="185" t="str">
        <f t="shared" si="9"/>
        <v>-</v>
      </c>
      <c r="Y35" s="186" t="str">
        <f t="shared" si="29"/>
        <v>-</v>
      </c>
      <c r="Z35" s="187">
        <f t="shared" si="30"/>
        <v>0</v>
      </c>
      <c r="AA35" s="188">
        <f t="shared" si="10"/>
        <v>0</v>
      </c>
      <c r="AB35" s="225">
        <f t="shared" si="11"/>
        <v>1</v>
      </c>
      <c r="AC35" s="16" t="str">
        <f t="shared" si="31"/>
        <v/>
      </c>
      <c r="AF35" s="181">
        <f t="shared" si="12"/>
        <v>7</v>
      </c>
      <c r="AG35" s="182">
        <f t="shared" si="32"/>
        <v>43596</v>
      </c>
      <c r="AH35" s="183" t="str">
        <f t="shared" si="13"/>
        <v/>
      </c>
      <c r="AI35" s="184" t="str">
        <f t="shared" si="14"/>
        <v/>
      </c>
      <c r="AJ35" s="185" t="str">
        <f t="shared" si="15"/>
        <v/>
      </c>
      <c r="AK35" s="186" t="str">
        <f t="shared" si="16"/>
        <v/>
      </c>
      <c r="AL35" s="187" t="str">
        <f t="shared" si="17"/>
        <v/>
      </c>
      <c r="AM35" s="205"/>
      <c r="AN35" s="205"/>
      <c r="AO35" s="16" t="str">
        <f t="shared" si="18"/>
        <v/>
      </c>
      <c r="AR35" s="181">
        <f t="shared" si="19"/>
        <v>7</v>
      </c>
      <c r="AS35" s="182">
        <f t="shared" si="33"/>
        <v>43596</v>
      </c>
      <c r="AT35" s="183" t="str">
        <f t="shared" si="20"/>
        <v/>
      </c>
      <c r="AU35" s="184" t="str">
        <f t="shared" si="21"/>
        <v/>
      </c>
      <c r="AV35" s="185" t="str">
        <f t="shared" si="22"/>
        <v/>
      </c>
      <c r="AW35" s="186" t="str">
        <f t="shared" si="23"/>
        <v/>
      </c>
      <c r="AX35" s="187" t="str">
        <f t="shared" si="24"/>
        <v/>
      </c>
      <c r="AY35" s="205"/>
      <c r="AZ35" s="205"/>
      <c r="BA35" s="16" t="str">
        <f t="shared" si="25"/>
        <v/>
      </c>
    </row>
    <row r="36" spans="1:53" ht="23.1" customHeight="1" thickBot="1" x14ac:dyDescent="0.3">
      <c r="A36" s="2"/>
      <c r="B36" s="2"/>
      <c r="C36" s="44"/>
      <c r="D36" s="2"/>
      <c r="E36" s="2"/>
      <c r="F36" s="2"/>
      <c r="G36" s="2"/>
      <c r="H36" s="62"/>
      <c r="I36" s="62"/>
      <c r="J36" s="62"/>
      <c r="K36" s="62"/>
      <c r="L36" s="83">
        <f>SUM(L5:L35)</f>
        <v>0</v>
      </c>
      <c r="M36" s="84">
        <f>SUM(M5:M35)</f>
        <v>0</v>
      </c>
      <c r="N36" s="84">
        <f>SUM(N5:N35)</f>
        <v>0</v>
      </c>
      <c r="O36" s="85">
        <f>SUM(O5:O35)</f>
        <v>0</v>
      </c>
      <c r="P36" s="86">
        <f t="shared" ref="P36" si="35">SUM(P5:P35)</f>
        <v>0</v>
      </c>
      <c r="Q36" s="64">
        <f>SUM(Q5:Q35)</f>
        <v>31</v>
      </c>
      <c r="T36" s="181">
        <f t="shared" si="8"/>
        <v>1</v>
      </c>
      <c r="U36" s="182">
        <f t="shared" si="26"/>
        <v>43597</v>
      </c>
      <c r="V36" s="183" t="str">
        <f t="shared" si="27"/>
        <v/>
      </c>
      <c r="W36" s="184" t="str">
        <f t="shared" si="28"/>
        <v>-</v>
      </c>
      <c r="X36" s="185" t="str">
        <f t="shared" si="9"/>
        <v>-</v>
      </c>
      <c r="Y36" s="186" t="str">
        <f t="shared" si="29"/>
        <v>-</v>
      </c>
      <c r="Z36" s="187">
        <f t="shared" si="30"/>
        <v>0</v>
      </c>
      <c r="AA36" s="188">
        <f t="shared" si="10"/>
        <v>0</v>
      </c>
      <c r="AB36" s="225">
        <f t="shared" si="11"/>
        <v>1</v>
      </c>
      <c r="AC36" s="16" t="str">
        <f t="shared" si="31"/>
        <v/>
      </c>
      <c r="AF36" s="181">
        <f t="shared" si="12"/>
        <v>1</v>
      </c>
      <c r="AG36" s="182">
        <f t="shared" si="32"/>
        <v>43597</v>
      </c>
      <c r="AH36" s="183" t="str">
        <f t="shared" si="13"/>
        <v/>
      </c>
      <c r="AI36" s="184" t="str">
        <f t="shared" si="14"/>
        <v/>
      </c>
      <c r="AJ36" s="185" t="str">
        <f t="shared" si="15"/>
        <v/>
      </c>
      <c r="AK36" s="186" t="str">
        <f t="shared" si="16"/>
        <v/>
      </c>
      <c r="AL36" s="187" t="str">
        <f t="shared" si="17"/>
        <v/>
      </c>
      <c r="AM36" s="205"/>
      <c r="AN36" s="205"/>
      <c r="AO36" s="16" t="str">
        <f t="shared" si="18"/>
        <v/>
      </c>
      <c r="AR36" s="181">
        <f t="shared" si="19"/>
        <v>1</v>
      </c>
      <c r="AS36" s="182">
        <f t="shared" si="33"/>
        <v>43597</v>
      </c>
      <c r="AT36" s="183" t="str">
        <f t="shared" si="20"/>
        <v/>
      </c>
      <c r="AU36" s="184" t="str">
        <f t="shared" si="21"/>
        <v/>
      </c>
      <c r="AV36" s="185" t="str">
        <f t="shared" si="22"/>
        <v/>
      </c>
      <c r="AW36" s="186" t="str">
        <f t="shared" si="23"/>
        <v/>
      </c>
      <c r="AX36" s="187" t="str">
        <f t="shared" si="24"/>
        <v/>
      </c>
      <c r="AY36" s="205"/>
      <c r="AZ36" s="205"/>
      <c r="BA36" s="16" t="str">
        <f t="shared" si="25"/>
        <v/>
      </c>
    </row>
    <row r="37" spans="1:53" ht="23.1" customHeight="1" x14ac:dyDescent="0.25">
      <c r="A37" s="2"/>
      <c r="B37" s="2"/>
      <c r="C37" s="2"/>
      <c r="D37" s="2"/>
      <c r="E37" s="2"/>
      <c r="F37" s="2"/>
      <c r="G37" s="2"/>
      <c r="H37" s="62"/>
      <c r="I37" s="62"/>
      <c r="J37" s="62"/>
      <c r="K37" s="62"/>
      <c r="L37" s="67"/>
      <c r="M37" s="67"/>
      <c r="N37" s="67"/>
      <c r="O37" s="50"/>
      <c r="P37" s="50"/>
      <c r="Q37" s="50"/>
      <c r="T37" s="181">
        <f t="shared" si="8"/>
        <v>2</v>
      </c>
      <c r="U37" s="182">
        <f t="shared" si="26"/>
        <v>43598</v>
      </c>
      <c r="V37" s="183" t="str">
        <f t="shared" si="27"/>
        <v/>
      </c>
      <c r="W37" s="184" t="str">
        <f t="shared" si="28"/>
        <v>-</v>
      </c>
      <c r="X37" s="185" t="str">
        <f t="shared" si="9"/>
        <v>-</v>
      </c>
      <c r="Y37" s="186" t="str">
        <f t="shared" si="29"/>
        <v>-</v>
      </c>
      <c r="Z37" s="187">
        <f t="shared" si="30"/>
        <v>0</v>
      </c>
      <c r="AA37" s="188">
        <f t="shared" si="10"/>
        <v>0</v>
      </c>
      <c r="AB37" s="225">
        <f t="shared" si="11"/>
        <v>1</v>
      </c>
      <c r="AC37" s="16" t="str">
        <f t="shared" si="31"/>
        <v/>
      </c>
      <c r="AF37" s="181">
        <f t="shared" si="12"/>
        <v>2</v>
      </c>
      <c r="AG37" s="182">
        <f t="shared" si="32"/>
        <v>43598</v>
      </c>
      <c r="AH37" s="183" t="str">
        <f t="shared" si="13"/>
        <v/>
      </c>
      <c r="AI37" s="184" t="str">
        <f t="shared" si="14"/>
        <v/>
      </c>
      <c r="AJ37" s="185" t="str">
        <f t="shared" si="15"/>
        <v/>
      </c>
      <c r="AK37" s="186" t="str">
        <f t="shared" si="16"/>
        <v/>
      </c>
      <c r="AL37" s="187" t="str">
        <f t="shared" si="17"/>
        <v/>
      </c>
      <c r="AM37" s="205"/>
      <c r="AN37" s="205"/>
      <c r="AO37" s="16" t="str">
        <f t="shared" si="18"/>
        <v/>
      </c>
      <c r="AR37" s="181">
        <f t="shared" si="19"/>
        <v>2</v>
      </c>
      <c r="AS37" s="182">
        <f t="shared" si="33"/>
        <v>43598</v>
      </c>
      <c r="AT37" s="183" t="str">
        <f t="shared" si="20"/>
        <v/>
      </c>
      <c r="AU37" s="184" t="str">
        <f t="shared" si="21"/>
        <v/>
      </c>
      <c r="AV37" s="185" t="str">
        <f t="shared" si="22"/>
        <v/>
      </c>
      <c r="AW37" s="186" t="str">
        <f t="shared" si="23"/>
        <v/>
      </c>
      <c r="AX37" s="187" t="str">
        <f t="shared" si="24"/>
        <v/>
      </c>
      <c r="AY37" s="205"/>
      <c r="AZ37" s="205"/>
      <c r="BA37" s="16" t="str">
        <f t="shared" si="25"/>
        <v/>
      </c>
    </row>
    <row r="38" spans="1:53" ht="23.1" customHeight="1" x14ac:dyDescent="0.25">
      <c r="A38" s="2"/>
      <c r="B38" s="2"/>
      <c r="C38" s="2"/>
      <c r="D38" s="2"/>
      <c r="E38" s="2"/>
      <c r="F38" s="2"/>
      <c r="G38" s="2"/>
      <c r="H38" s="62"/>
      <c r="I38" s="62"/>
      <c r="J38" s="62"/>
      <c r="K38" s="62"/>
      <c r="L38" s="67"/>
      <c r="M38" s="67"/>
      <c r="N38" s="67"/>
      <c r="O38" s="50"/>
      <c r="P38" s="50"/>
      <c r="Q38" s="50"/>
      <c r="T38" s="181">
        <f t="shared" si="8"/>
        <v>3</v>
      </c>
      <c r="U38" s="182">
        <f t="shared" si="26"/>
        <v>43599</v>
      </c>
      <c r="V38" s="183" t="str">
        <f t="shared" si="27"/>
        <v/>
      </c>
      <c r="W38" s="184" t="str">
        <f t="shared" si="28"/>
        <v>-</v>
      </c>
      <c r="X38" s="185" t="str">
        <f t="shared" si="9"/>
        <v>-</v>
      </c>
      <c r="Y38" s="186" t="str">
        <f t="shared" si="29"/>
        <v>-</v>
      </c>
      <c r="Z38" s="187">
        <f t="shared" si="30"/>
        <v>0</v>
      </c>
      <c r="AA38" s="188">
        <f t="shared" si="10"/>
        <v>0</v>
      </c>
      <c r="AB38" s="225">
        <f t="shared" si="11"/>
        <v>1</v>
      </c>
      <c r="AC38" s="16" t="str">
        <f t="shared" si="31"/>
        <v/>
      </c>
      <c r="AF38" s="181">
        <f t="shared" si="12"/>
        <v>3</v>
      </c>
      <c r="AG38" s="182">
        <f t="shared" si="32"/>
        <v>43599</v>
      </c>
      <c r="AH38" s="183" t="str">
        <f t="shared" si="13"/>
        <v/>
      </c>
      <c r="AI38" s="184" t="str">
        <f t="shared" si="14"/>
        <v/>
      </c>
      <c r="AJ38" s="185" t="str">
        <f t="shared" si="15"/>
        <v/>
      </c>
      <c r="AK38" s="186" t="str">
        <f t="shared" si="16"/>
        <v/>
      </c>
      <c r="AL38" s="187" t="str">
        <f t="shared" si="17"/>
        <v/>
      </c>
      <c r="AM38" s="205"/>
      <c r="AN38" s="205"/>
      <c r="AO38" s="16" t="str">
        <f t="shared" si="18"/>
        <v/>
      </c>
      <c r="AR38" s="181">
        <f t="shared" si="19"/>
        <v>3</v>
      </c>
      <c r="AS38" s="182">
        <f t="shared" si="33"/>
        <v>43599</v>
      </c>
      <c r="AT38" s="183" t="str">
        <f t="shared" si="20"/>
        <v/>
      </c>
      <c r="AU38" s="184" t="str">
        <f t="shared" si="21"/>
        <v/>
      </c>
      <c r="AV38" s="185" t="str">
        <f t="shared" si="22"/>
        <v/>
      </c>
      <c r="AW38" s="186" t="str">
        <f t="shared" si="23"/>
        <v/>
      </c>
      <c r="AX38" s="187" t="str">
        <f t="shared" si="24"/>
        <v/>
      </c>
      <c r="AY38" s="205"/>
      <c r="AZ38" s="205"/>
      <c r="BA38" s="16" t="str">
        <f t="shared" si="25"/>
        <v/>
      </c>
    </row>
    <row r="39" spans="1:53" ht="23.1" customHeight="1" x14ac:dyDescent="0.25">
      <c r="A39" s="2"/>
      <c r="B39" s="2"/>
      <c r="C39" s="2"/>
      <c r="D39" s="2"/>
      <c r="E39" s="2"/>
      <c r="F39" s="2"/>
      <c r="G39" s="2"/>
      <c r="H39" s="62"/>
      <c r="I39" s="62"/>
      <c r="J39" s="62"/>
      <c r="K39" s="62"/>
      <c r="L39" s="67"/>
      <c r="M39" s="67"/>
      <c r="N39" s="67"/>
      <c r="O39" s="50"/>
      <c r="P39" s="50"/>
      <c r="Q39" s="50"/>
      <c r="T39" s="181">
        <f t="shared" si="8"/>
        <v>4</v>
      </c>
      <c r="U39" s="182">
        <f t="shared" si="26"/>
        <v>43600</v>
      </c>
      <c r="V39" s="183" t="str">
        <f t="shared" si="27"/>
        <v/>
      </c>
      <c r="W39" s="184" t="str">
        <f t="shared" si="28"/>
        <v>-</v>
      </c>
      <c r="X39" s="185" t="str">
        <f t="shared" si="9"/>
        <v>-</v>
      </c>
      <c r="Y39" s="186" t="str">
        <f t="shared" si="29"/>
        <v>-</v>
      </c>
      <c r="Z39" s="187">
        <f t="shared" si="30"/>
        <v>0</v>
      </c>
      <c r="AA39" s="188">
        <f t="shared" si="10"/>
        <v>0</v>
      </c>
      <c r="AB39" s="225">
        <f t="shared" si="11"/>
        <v>1</v>
      </c>
      <c r="AC39" s="16" t="str">
        <f t="shared" si="31"/>
        <v/>
      </c>
      <c r="AF39" s="181">
        <f t="shared" si="12"/>
        <v>4</v>
      </c>
      <c r="AG39" s="182">
        <f t="shared" si="32"/>
        <v>43600</v>
      </c>
      <c r="AH39" s="183" t="str">
        <f t="shared" si="13"/>
        <v/>
      </c>
      <c r="AI39" s="184" t="str">
        <f t="shared" si="14"/>
        <v/>
      </c>
      <c r="AJ39" s="185" t="str">
        <f t="shared" si="15"/>
        <v/>
      </c>
      <c r="AK39" s="186" t="str">
        <f t="shared" si="16"/>
        <v/>
      </c>
      <c r="AL39" s="187" t="str">
        <f t="shared" si="17"/>
        <v/>
      </c>
      <c r="AM39" s="205"/>
      <c r="AN39" s="205"/>
      <c r="AO39" s="16" t="str">
        <f t="shared" si="18"/>
        <v/>
      </c>
      <c r="AR39" s="181">
        <f t="shared" si="19"/>
        <v>4</v>
      </c>
      <c r="AS39" s="182">
        <f t="shared" si="33"/>
        <v>43600</v>
      </c>
      <c r="AT39" s="183" t="str">
        <f t="shared" si="20"/>
        <v/>
      </c>
      <c r="AU39" s="184" t="str">
        <f t="shared" si="21"/>
        <v/>
      </c>
      <c r="AV39" s="185" t="str">
        <f t="shared" si="22"/>
        <v/>
      </c>
      <c r="AW39" s="186" t="str">
        <f t="shared" si="23"/>
        <v/>
      </c>
      <c r="AX39" s="187" t="str">
        <f t="shared" si="24"/>
        <v/>
      </c>
      <c r="AY39" s="205"/>
      <c r="AZ39" s="205"/>
      <c r="BA39" s="16" t="str">
        <f t="shared" si="25"/>
        <v/>
      </c>
    </row>
    <row r="40" spans="1:53" ht="23.1" customHeight="1" x14ac:dyDescent="0.25">
      <c r="A40" s="2"/>
      <c r="B40" s="2"/>
      <c r="C40" s="2"/>
      <c r="D40" s="2"/>
      <c r="E40" s="2"/>
      <c r="F40" s="2"/>
      <c r="G40" s="2"/>
      <c r="H40" s="62"/>
      <c r="I40" s="62"/>
      <c r="J40" s="62"/>
      <c r="K40" s="62"/>
      <c r="M40" s="87"/>
      <c r="O40" s="51"/>
      <c r="P40" s="51"/>
      <c r="Q40" s="51"/>
      <c r="T40" s="181">
        <f t="shared" si="8"/>
        <v>5</v>
      </c>
      <c r="U40" s="182">
        <f t="shared" si="26"/>
        <v>43601</v>
      </c>
      <c r="V40" s="183" t="str">
        <f t="shared" si="27"/>
        <v/>
      </c>
      <c r="W40" s="184" t="str">
        <f t="shared" si="28"/>
        <v>-</v>
      </c>
      <c r="X40" s="185" t="str">
        <f t="shared" si="9"/>
        <v>-</v>
      </c>
      <c r="Y40" s="186" t="str">
        <f t="shared" si="29"/>
        <v>-</v>
      </c>
      <c r="Z40" s="187">
        <f t="shared" si="30"/>
        <v>0</v>
      </c>
      <c r="AA40" s="188">
        <f t="shared" si="10"/>
        <v>0</v>
      </c>
      <c r="AB40" s="225">
        <f t="shared" si="11"/>
        <v>1</v>
      </c>
      <c r="AC40" s="16" t="str">
        <f t="shared" si="31"/>
        <v/>
      </c>
      <c r="AF40" s="181">
        <f t="shared" si="12"/>
        <v>5</v>
      </c>
      <c r="AG40" s="182">
        <f t="shared" si="32"/>
        <v>43601</v>
      </c>
      <c r="AH40" s="183" t="str">
        <f t="shared" si="13"/>
        <v/>
      </c>
      <c r="AI40" s="184" t="str">
        <f t="shared" si="14"/>
        <v/>
      </c>
      <c r="AJ40" s="185" t="str">
        <f t="shared" si="15"/>
        <v/>
      </c>
      <c r="AK40" s="186" t="str">
        <f t="shared" si="16"/>
        <v/>
      </c>
      <c r="AL40" s="187" t="str">
        <f t="shared" si="17"/>
        <v/>
      </c>
      <c r="AM40" s="205"/>
      <c r="AN40" s="205"/>
      <c r="AO40" s="16" t="str">
        <f t="shared" si="18"/>
        <v/>
      </c>
      <c r="AR40" s="181">
        <f t="shared" si="19"/>
        <v>5</v>
      </c>
      <c r="AS40" s="182">
        <f t="shared" si="33"/>
        <v>43601</v>
      </c>
      <c r="AT40" s="183" t="str">
        <f t="shared" si="20"/>
        <v/>
      </c>
      <c r="AU40" s="184" t="str">
        <f t="shared" si="21"/>
        <v/>
      </c>
      <c r="AV40" s="185" t="str">
        <f t="shared" si="22"/>
        <v/>
      </c>
      <c r="AW40" s="186" t="str">
        <f t="shared" si="23"/>
        <v/>
      </c>
      <c r="AX40" s="187" t="str">
        <f t="shared" si="24"/>
        <v/>
      </c>
      <c r="AY40" s="205"/>
      <c r="AZ40" s="205"/>
      <c r="BA40" s="16" t="str">
        <f t="shared" si="25"/>
        <v/>
      </c>
    </row>
    <row r="41" spans="1:53" ht="23.1" customHeight="1" x14ac:dyDescent="0.25">
      <c r="A41" s="2"/>
      <c r="B41" s="2"/>
      <c r="C41" s="2"/>
      <c r="D41" s="2"/>
      <c r="E41" s="2"/>
      <c r="F41" s="2"/>
      <c r="G41" s="2"/>
      <c r="H41" s="51"/>
      <c r="I41" s="51"/>
      <c r="J41" s="51"/>
      <c r="K41" s="51"/>
      <c r="M41" s="87"/>
      <c r="O41" s="51"/>
      <c r="P41" s="51"/>
      <c r="Q41" s="51"/>
      <c r="T41" s="181">
        <f t="shared" si="8"/>
        <v>6</v>
      </c>
      <c r="U41" s="182">
        <f t="shared" si="26"/>
        <v>43602</v>
      </c>
      <c r="V41" s="183" t="str">
        <f t="shared" si="27"/>
        <v/>
      </c>
      <c r="W41" s="184" t="str">
        <f t="shared" si="28"/>
        <v>-</v>
      </c>
      <c r="X41" s="185" t="str">
        <f t="shared" si="9"/>
        <v>-</v>
      </c>
      <c r="Y41" s="186" t="str">
        <f t="shared" si="29"/>
        <v>-</v>
      </c>
      <c r="Z41" s="187">
        <f t="shared" si="30"/>
        <v>0</v>
      </c>
      <c r="AA41" s="188">
        <f t="shared" si="10"/>
        <v>0</v>
      </c>
      <c r="AB41" s="225">
        <f t="shared" si="11"/>
        <v>1</v>
      </c>
      <c r="AC41" s="16" t="str">
        <f t="shared" si="31"/>
        <v/>
      </c>
      <c r="AF41" s="181">
        <f t="shared" si="12"/>
        <v>6</v>
      </c>
      <c r="AG41" s="182">
        <f t="shared" si="32"/>
        <v>43602</v>
      </c>
      <c r="AH41" s="183" t="str">
        <f t="shared" si="13"/>
        <v/>
      </c>
      <c r="AI41" s="184" t="str">
        <f t="shared" si="14"/>
        <v/>
      </c>
      <c r="AJ41" s="185" t="str">
        <f t="shared" si="15"/>
        <v/>
      </c>
      <c r="AK41" s="186" t="str">
        <f t="shared" si="16"/>
        <v/>
      </c>
      <c r="AL41" s="187" t="str">
        <f t="shared" si="17"/>
        <v/>
      </c>
      <c r="AM41" s="205"/>
      <c r="AN41" s="205"/>
      <c r="AO41" s="16" t="str">
        <f t="shared" si="18"/>
        <v/>
      </c>
      <c r="AR41" s="181">
        <f t="shared" si="19"/>
        <v>6</v>
      </c>
      <c r="AS41" s="182">
        <f t="shared" si="33"/>
        <v>43602</v>
      </c>
      <c r="AT41" s="183" t="str">
        <f t="shared" si="20"/>
        <v/>
      </c>
      <c r="AU41" s="184" t="str">
        <f t="shared" si="21"/>
        <v/>
      </c>
      <c r="AV41" s="185" t="str">
        <f t="shared" si="22"/>
        <v/>
      </c>
      <c r="AW41" s="186" t="str">
        <f t="shared" si="23"/>
        <v/>
      </c>
      <c r="AX41" s="187" t="str">
        <f t="shared" si="24"/>
        <v/>
      </c>
      <c r="AY41" s="205"/>
      <c r="AZ41" s="205"/>
      <c r="BA41" s="16" t="str">
        <f t="shared" si="25"/>
        <v/>
      </c>
    </row>
    <row r="42" spans="1:53" ht="23.1" customHeight="1" x14ac:dyDescent="0.25">
      <c r="A42" s="17"/>
      <c r="B42" s="17"/>
      <c r="C42" s="17"/>
      <c r="H42" s="51"/>
      <c r="I42" s="51"/>
      <c r="J42" s="51"/>
      <c r="K42" s="51"/>
      <c r="M42" s="87"/>
      <c r="O42" s="51"/>
      <c r="P42" s="51"/>
      <c r="Q42" s="51"/>
      <c r="T42" s="181">
        <f t="shared" si="8"/>
        <v>7</v>
      </c>
      <c r="U42" s="182">
        <f t="shared" si="26"/>
        <v>43603</v>
      </c>
      <c r="V42" s="183" t="str">
        <f t="shared" si="27"/>
        <v/>
      </c>
      <c r="W42" s="184" t="str">
        <f t="shared" si="28"/>
        <v>-</v>
      </c>
      <c r="X42" s="185" t="str">
        <f t="shared" si="9"/>
        <v>-</v>
      </c>
      <c r="Y42" s="186" t="str">
        <f t="shared" si="29"/>
        <v>-</v>
      </c>
      <c r="Z42" s="187">
        <f t="shared" si="30"/>
        <v>0</v>
      </c>
      <c r="AA42" s="188">
        <f t="shared" si="10"/>
        <v>0</v>
      </c>
      <c r="AB42" s="225">
        <f t="shared" si="11"/>
        <v>1</v>
      </c>
      <c r="AC42" s="16" t="str">
        <f t="shared" si="31"/>
        <v/>
      </c>
      <c r="AF42" s="181">
        <f t="shared" si="12"/>
        <v>7</v>
      </c>
      <c r="AG42" s="182">
        <f t="shared" si="32"/>
        <v>43603</v>
      </c>
      <c r="AH42" s="183" t="str">
        <f t="shared" si="13"/>
        <v/>
      </c>
      <c r="AI42" s="184" t="str">
        <f t="shared" si="14"/>
        <v/>
      </c>
      <c r="AJ42" s="185" t="str">
        <f t="shared" si="15"/>
        <v/>
      </c>
      <c r="AK42" s="186" t="str">
        <f t="shared" si="16"/>
        <v/>
      </c>
      <c r="AL42" s="187" t="str">
        <f t="shared" si="17"/>
        <v/>
      </c>
      <c r="AM42" s="205"/>
      <c r="AN42" s="205"/>
      <c r="AO42" s="16" t="str">
        <f t="shared" si="18"/>
        <v/>
      </c>
      <c r="AR42" s="181">
        <f t="shared" si="19"/>
        <v>7</v>
      </c>
      <c r="AS42" s="182">
        <f t="shared" si="33"/>
        <v>43603</v>
      </c>
      <c r="AT42" s="183" t="str">
        <f t="shared" si="20"/>
        <v/>
      </c>
      <c r="AU42" s="184" t="str">
        <f t="shared" si="21"/>
        <v/>
      </c>
      <c r="AV42" s="185" t="str">
        <f t="shared" si="22"/>
        <v/>
      </c>
      <c r="AW42" s="186" t="str">
        <f t="shared" si="23"/>
        <v/>
      </c>
      <c r="AX42" s="187" t="str">
        <f t="shared" si="24"/>
        <v/>
      </c>
      <c r="AY42" s="205"/>
      <c r="AZ42" s="205"/>
      <c r="BA42" s="16" t="str">
        <f t="shared" si="25"/>
        <v/>
      </c>
    </row>
    <row r="43" spans="1:53" ht="23.1" customHeight="1" x14ac:dyDescent="0.25">
      <c r="A43" s="17"/>
      <c r="B43" s="17"/>
      <c r="C43" s="17"/>
      <c r="H43" s="51"/>
      <c r="I43" s="51"/>
      <c r="J43" s="51"/>
      <c r="K43" s="51"/>
      <c r="O43" s="51"/>
      <c r="P43" s="51"/>
      <c r="Q43" s="51"/>
      <c r="T43" s="181">
        <f t="shared" si="8"/>
        <v>1</v>
      </c>
      <c r="U43" s="182">
        <f t="shared" si="26"/>
        <v>43604</v>
      </c>
      <c r="V43" s="183" t="str">
        <f t="shared" si="27"/>
        <v/>
      </c>
      <c r="W43" s="184" t="str">
        <f t="shared" si="28"/>
        <v>-</v>
      </c>
      <c r="X43" s="185" t="str">
        <f t="shared" si="9"/>
        <v>-</v>
      </c>
      <c r="Y43" s="186" t="str">
        <f t="shared" si="29"/>
        <v>-</v>
      </c>
      <c r="Z43" s="187">
        <f t="shared" si="30"/>
        <v>0</v>
      </c>
      <c r="AA43" s="188">
        <f t="shared" si="10"/>
        <v>0</v>
      </c>
      <c r="AB43" s="225">
        <f t="shared" si="11"/>
        <v>1</v>
      </c>
      <c r="AC43" s="16" t="str">
        <f t="shared" si="31"/>
        <v/>
      </c>
      <c r="AF43" s="181">
        <f t="shared" si="12"/>
        <v>1</v>
      </c>
      <c r="AG43" s="182">
        <f t="shared" si="32"/>
        <v>43604</v>
      </c>
      <c r="AH43" s="183" t="str">
        <f t="shared" si="13"/>
        <v/>
      </c>
      <c r="AI43" s="184" t="str">
        <f t="shared" si="14"/>
        <v/>
      </c>
      <c r="AJ43" s="185" t="str">
        <f t="shared" si="15"/>
        <v/>
      </c>
      <c r="AK43" s="186" t="str">
        <f t="shared" si="16"/>
        <v/>
      </c>
      <c r="AL43" s="187" t="str">
        <f t="shared" si="17"/>
        <v/>
      </c>
      <c r="AM43" s="205"/>
      <c r="AN43" s="205"/>
      <c r="AO43" s="16" t="str">
        <f t="shared" si="18"/>
        <v/>
      </c>
      <c r="AR43" s="181">
        <f t="shared" si="19"/>
        <v>1</v>
      </c>
      <c r="AS43" s="182">
        <f t="shared" si="33"/>
        <v>43604</v>
      </c>
      <c r="AT43" s="183" t="str">
        <f t="shared" si="20"/>
        <v/>
      </c>
      <c r="AU43" s="184" t="str">
        <f t="shared" si="21"/>
        <v/>
      </c>
      <c r="AV43" s="185" t="str">
        <f t="shared" si="22"/>
        <v/>
      </c>
      <c r="AW43" s="186" t="str">
        <f t="shared" si="23"/>
        <v/>
      </c>
      <c r="AX43" s="187" t="str">
        <f t="shared" si="24"/>
        <v/>
      </c>
      <c r="AY43" s="205"/>
      <c r="AZ43" s="205"/>
      <c r="BA43" s="16" t="str">
        <f t="shared" si="25"/>
        <v/>
      </c>
    </row>
    <row r="44" spans="1:53" ht="23.1" customHeight="1" thickBot="1" x14ac:dyDescent="0.3">
      <c r="A44" s="17"/>
      <c r="B44" s="17"/>
      <c r="C44" s="17"/>
      <c r="H44" s="51"/>
      <c r="I44" s="51"/>
      <c r="J44" s="51"/>
      <c r="K44" s="51"/>
      <c r="O44" s="51"/>
      <c r="P44" s="51"/>
      <c r="Q44" s="51"/>
      <c r="T44" s="181">
        <f t="shared" si="8"/>
        <v>2</v>
      </c>
      <c r="U44" s="182">
        <f t="shared" si="26"/>
        <v>43605</v>
      </c>
      <c r="V44" s="183" t="str">
        <f t="shared" si="27"/>
        <v/>
      </c>
      <c r="W44" s="184" t="str">
        <f t="shared" si="28"/>
        <v>-</v>
      </c>
      <c r="X44" s="185" t="str">
        <f t="shared" si="9"/>
        <v>-</v>
      </c>
      <c r="Y44" s="186" t="str">
        <f t="shared" si="29"/>
        <v>-</v>
      </c>
      <c r="Z44" s="187">
        <f t="shared" si="30"/>
        <v>0</v>
      </c>
      <c r="AA44" s="188">
        <f t="shared" si="10"/>
        <v>0</v>
      </c>
      <c r="AB44" s="225">
        <f t="shared" si="11"/>
        <v>1</v>
      </c>
      <c r="AC44" s="16" t="str">
        <f t="shared" si="31"/>
        <v/>
      </c>
      <c r="AF44" s="181">
        <f t="shared" si="12"/>
        <v>2</v>
      </c>
      <c r="AG44" s="182">
        <f t="shared" si="32"/>
        <v>43605</v>
      </c>
      <c r="AH44" s="183" t="str">
        <f t="shared" si="13"/>
        <v/>
      </c>
      <c r="AI44" s="184" t="str">
        <f t="shared" si="14"/>
        <v/>
      </c>
      <c r="AJ44" s="185" t="str">
        <f t="shared" si="15"/>
        <v/>
      </c>
      <c r="AK44" s="186" t="str">
        <f t="shared" si="16"/>
        <v/>
      </c>
      <c r="AL44" s="187" t="str">
        <f t="shared" si="17"/>
        <v/>
      </c>
      <c r="AM44" s="205"/>
      <c r="AN44" s="205"/>
      <c r="AO44" s="16" t="str">
        <f t="shared" si="18"/>
        <v/>
      </c>
      <c r="AR44" s="181">
        <f t="shared" si="19"/>
        <v>2</v>
      </c>
      <c r="AS44" s="182">
        <f t="shared" si="33"/>
        <v>43605</v>
      </c>
      <c r="AT44" s="183" t="str">
        <f t="shared" si="20"/>
        <v/>
      </c>
      <c r="AU44" s="184" t="str">
        <f t="shared" si="21"/>
        <v/>
      </c>
      <c r="AV44" s="185" t="str">
        <f t="shared" si="22"/>
        <v/>
      </c>
      <c r="AW44" s="186" t="str">
        <f t="shared" si="23"/>
        <v/>
      </c>
      <c r="AX44" s="187" t="str">
        <f t="shared" si="24"/>
        <v/>
      </c>
      <c r="AY44" s="205"/>
      <c r="AZ44" s="205"/>
      <c r="BA44" s="16" t="str">
        <f t="shared" si="25"/>
        <v/>
      </c>
    </row>
    <row r="45" spans="1:53" ht="23.1" hidden="1" customHeight="1" thickBot="1" x14ac:dyDescent="0.3">
      <c r="A45" s="17"/>
      <c r="B45" s="17"/>
      <c r="C45" s="17"/>
      <c r="H45" s="51"/>
      <c r="I45" s="51"/>
      <c r="J45" s="51"/>
      <c r="K45" s="51"/>
      <c r="O45" s="51"/>
      <c r="P45" s="51"/>
      <c r="Q45" s="51"/>
      <c r="T45" s="181">
        <f t="shared" si="8"/>
        <v>3</v>
      </c>
      <c r="U45" s="182">
        <f t="shared" si="26"/>
        <v>43606</v>
      </c>
      <c r="V45" s="183">
        <f t="shared" ref="V45" si="36">IF(ISNUMBER(SEARCH("HS presta. Except",$E35)),"",IF(ISNUMBER(SEARCH("RECUP CREDIT",$E35)),$G35,IF(ISNUMBER(SEARCH("Presta Except",$E35)),"",$G35)))</f>
        <v>0</v>
      </c>
      <c r="W45" s="184" t="str">
        <f t="shared" ref="W45" si="37">IF(ISNUMBER(SEARCH("HS presta. Except",$E35)),"",IF(ISNUMBER(SEARCH("RECUP CREDIT",$E35)),$L35,IF(ISNUMBER(SEARCH("Presta Except",$E35)),"",$L35)))</f>
        <v>-</v>
      </c>
      <c r="X45" s="185" t="str">
        <f t="shared" si="9"/>
        <v>-</v>
      </c>
      <c r="Y45" s="186" t="str">
        <f t="shared" ref="Y45" si="38">IF(ISNUMBER(SEARCH("HS presta. Except",$E35)),"",IF(ISNUMBER(SEARCH("RECUP CREDIT",$E35)),$N35,IF(ISNUMBER(SEARCH("Presta Except",$E35)),"",$N35)))</f>
        <v>-</v>
      </c>
      <c r="Z45" s="187">
        <f t="shared" ref="Z45" si="39">IF(ISNUMBER(SEARCH("HS presta. Except",$E35)),"",IF(ISNUMBER(SEARCH("RECUP CREDIT",$E35)),$O35,IF(ISNUMBER(SEARCH("Presta Except",$E35)),"",$O35)))</f>
        <v>0</v>
      </c>
      <c r="AA45" s="188">
        <f t="shared" si="10"/>
        <v>0</v>
      </c>
      <c r="AB45" s="189">
        <f t="shared" si="11"/>
        <v>1</v>
      </c>
      <c r="AC45" s="190">
        <f t="shared" ref="AC45" si="40">IF(ISNUMBER(SEARCH("HS presta. Except",$E35)),"",IF(ISNUMBER(SEARCH("RECUP CREDIT",$E35)),$E35,IF(ISNUMBER(SEARCH("Presta Except",$E35)),"",$E35)))</f>
        <v>0</v>
      </c>
      <c r="AF45" s="181">
        <f t="shared" si="12"/>
        <v>3</v>
      </c>
      <c r="AG45" s="182">
        <f t="shared" si="32"/>
        <v>43606</v>
      </c>
      <c r="AH45" s="183" t="str">
        <f t="shared" si="13"/>
        <v/>
      </c>
      <c r="AI45" s="184" t="str">
        <f t="shared" si="14"/>
        <v/>
      </c>
      <c r="AJ45" s="185" t="str">
        <f t="shared" si="15"/>
        <v/>
      </c>
      <c r="AK45" s="186" t="str">
        <f t="shared" si="16"/>
        <v/>
      </c>
      <c r="AL45" s="187" t="str">
        <f t="shared" si="17"/>
        <v/>
      </c>
      <c r="AM45" s="205"/>
      <c r="AN45" s="205"/>
      <c r="AO45" s="190" t="str">
        <f t="shared" si="18"/>
        <v/>
      </c>
      <c r="AR45" s="181">
        <f t="shared" si="19"/>
        <v>3</v>
      </c>
      <c r="AS45" s="182">
        <f t="shared" si="33"/>
        <v>43606</v>
      </c>
      <c r="AT45" s="183" t="str">
        <f t="shared" ref="AT45" si="41">IF(ISNUMBER(SEARCH("RECUP CREDIT",$E35)),$G35,"")</f>
        <v/>
      </c>
      <c r="AU45" s="184" t="str">
        <f t="shared" ref="AU45" si="42">IF(ISNUMBER(SEARCH("RECUP CREDIT",$E35)),$L35,"")</f>
        <v/>
      </c>
      <c r="AV45" s="185" t="str">
        <f t="shared" ref="AV45" si="43">IF(ISNUMBER(SEARCH("RECUP CREDIT",$E35)),$M35,"")</f>
        <v/>
      </c>
      <c r="AW45" s="186" t="str">
        <f t="shared" ref="AW45" si="44">IF(ISNUMBER(SEARCH("RECUP CREDIT",$E35)),$N35,"")</f>
        <v/>
      </c>
      <c r="AX45" s="187" t="str">
        <f t="shared" ref="AX45" si="45">IF(ISNUMBER(SEARCH("RECUP CREDIT",$E35)),$O35,"")</f>
        <v/>
      </c>
      <c r="AY45" s="205"/>
      <c r="AZ45" s="205"/>
      <c r="BA45" s="16" t="str">
        <f t="shared" ref="BA45" si="46">IF(ISNUMBER(SEARCH("RECUP CREDIT",$E35)),$E35,"")</f>
        <v/>
      </c>
    </row>
    <row r="46" spans="1:53" ht="23.1" customHeight="1" x14ac:dyDescent="0.25">
      <c r="A46" s="17"/>
      <c r="B46" s="17"/>
      <c r="C46" s="17"/>
      <c r="H46" s="51"/>
      <c r="I46" s="51"/>
      <c r="J46" s="51"/>
      <c r="K46" s="51"/>
      <c r="O46" s="51"/>
      <c r="P46" s="51"/>
      <c r="Q46" s="51"/>
      <c r="T46" s="240" t="s">
        <v>24</v>
      </c>
      <c r="U46" s="241"/>
      <c r="V46" s="191"/>
      <c r="W46" s="192">
        <f t="shared" ref="W46:AB46" si="47">SUBTOTAL(109,W15:W45)</f>
        <v>0</v>
      </c>
      <c r="X46" s="193">
        <f t="shared" si="47"/>
        <v>0</v>
      </c>
      <c r="Y46" s="194">
        <f t="shared" si="47"/>
        <v>0</v>
      </c>
      <c r="Z46" s="195">
        <f t="shared" si="47"/>
        <v>0</v>
      </c>
      <c r="AA46" s="196">
        <f t="shared" si="47"/>
        <v>0</v>
      </c>
      <c r="AB46" s="197">
        <f t="shared" si="47"/>
        <v>30</v>
      </c>
      <c r="AC46" s="198"/>
      <c r="AF46" s="240" t="s">
        <v>24</v>
      </c>
      <c r="AG46" s="241"/>
      <c r="AH46" s="191"/>
      <c r="AI46" s="192">
        <f t="shared" ref="AI46:AN46" si="48">SUBTOTAL(109,AI15:AI45)</f>
        <v>0</v>
      </c>
      <c r="AJ46" s="193">
        <f t="shared" si="48"/>
        <v>0</v>
      </c>
      <c r="AK46" s="194">
        <f t="shared" si="48"/>
        <v>0</v>
      </c>
      <c r="AL46" s="195">
        <f t="shared" si="48"/>
        <v>0</v>
      </c>
      <c r="AM46" s="206">
        <f t="shared" si="48"/>
        <v>0</v>
      </c>
      <c r="AN46" s="206">
        <f t="shared" si="48"/>
        <v>0</v>
      </c>
      <c r="AO46" s="198"/>
      <c r="AR46" s="240" t="s">
        <v>24</v>
      </c>
      <c r="AS46" s="241"/>
      <c r="AT46" s="191"/>
      <c r="AU46" s="192">
        <f t="shared" ref="AU46:AZ46" si="49">SUBTOTAL(109,AU15:AU45)</f>
        <v>0</v>
      </c>
      <c r="AV46" s="193">
        <f t="shared" si="49"/>
        <v>0</v>
      </c>
      <c r="AW46" s="194">
        <f t="shared" si="49"/>
        <v>0</v>
      </c>
      <c r="AX46" s="195">
        <f t="shared" si="49"/>
        <v>0</v>
      </c>
      <c r="AY46" s="206">
        <f t="shared" si="49"/>
        <v>0</v>
      </c>
      <c r="AZ46" s="210">
        <f t="shared" si="49"/>
        <v>0</v>
      </c>
      <c r="BA46" s="198"/>
    </row>
    <row r="47" spans="1:53" ht="23.1" customHeight="1" thickBot="1" x14ac:dyDescent="0.3">
      <c r="A47" s="17"/>
      <c r="B47" s="17"/>
      <c r="C47" s="17"/>
      <c r="H47" s="51"/>
      <c r="I47" s="51"/>
      <c r="J47" s="51"/>
      <c r="K47" s="51"/>
      <c r="O47" s="51"/>
      <c r="P47" s="51"/>
      <c r="Q47" s="51"/>
      <c r="T47" s="309" t="s">
        <v>25</v>
      </c>
      <c r="U47" s="310"/>
      <c r="V47" s="199"/>
      <c r="W47" s="200"/>
      <c r="X47" s="201"/>
      <c r="Y47" s="201"/>
      <c r="Z47" s="202">
        <f>Z46</f>
        <v>0</v>
      </c>
      <c r="AA47" s="203"/>
      <c r="AB47" s="203"/>
      <c r="AC47" s="204"/>
      <c r="AF47" s="309" t="s">
        <v>25</v>
      </c>
      <c r="AG47" s="310"/>
      <c r="AH47" s="199"/>
      <c r="AI47" s="180"/>
      <c r="AJ47" s="207"/>
      <c r="AK47" s="207"/>
      <c r="AL47" s="202">
        <f>AL46</f>
        <v>0</v>
      </c>
      <c r="AM47" s="203"/>
      <c r="AN47" s="203"/>
      <c r="AO47" s="204"/>
      <c r="AR47" s="242" t="s">
        <v>69</v>
      </c>
      <c r="AS47" s="243"/>
      <c r="AT47" s="244"/>
      <c r="AU47" s="245">
        <f>(AW46*2)/7+(AV46*1.8)/7+AU46/7</f>
        <v>0</v>
      </c>
      <c r="AV47" s="246"/>
      <c r="AW47" s="247"/>
      <c r="AX47" s="202">
        <f>AX46</f>
        <v>0</v>
      </c>
      <c r="AY47" s="203"/>
      <c r="AZ47" s="203"/>
      <c r="BA47" s="204"/>
    </row>
    <row r="48" spans="1:53" ht="24.75" customHeight="1" x14ac:dyDescent="0.25">
      <c r="A48" s="17"/>
      <c r="B48" s="17"/>
      <c r="C48" s="17"/>
      <c r="H48" s="51"/>
      <c r="I48" s="51"/>
      <c r="J48" s="51"/>
      <c r="K48" s="51"/>
      <c r="O48" s="51"/>
      <c r="P48" s="51"/>
      <c r="Q48" s="51"/>
      <c r="T48" s="18"/>
      <c r="U48" s="18"/>
      <c r="V48" s="19"/>
      <c r="W48" s="19"/>
      <c r="X48" s="19"/>
      <c r="Y48" s="19"/>
      <c r="Z48" s="19"/>
      <c r="AA48" s="19"/>
      <c r="AB48" s="19"/>
      <c r="AC48" s="19"/>
      <c r="AF48" s="18"/>
      <c r="AG48" s="18"/>
      <c r="AH48" s="19"/>
      <c r="AI48" s="19"/>
      <c r="AJ48" s="19"/>
      <c r="AK48" s="19"/>
      <c r="AL48" s="19"/>
      <c r="AM48" s="19"/>
      <c r="AN48" s="19"/>
      <c r="AO48" s="19"/>
      <c r="AR48" s="144"/>
      <c r="AS48" s="144"/>
      <c r="AT48" s="145"/>
      <c r="AU48" s="145"/>
      <c r="AV48" s="145"/>
      <c r="AW48" s="145"/>
      <c r="AX48" s="145"/>
      <c r="AY48" s="145"/>
      <c r="AZ48" s="145"/>
      <c r="BA48" s="145"/>
    </row>
    <row r="49" spans="1:53" ht="24.75" customHeight="1" x14ac:dyDescent="0.25">
      <c r="A49" s="17"/>
      <c r="B49" s="17"/>
      <c r="C49" s="17"/>
      <c r="H49" s="51"/>
      <c r="I49" s="51"/>
      <c r="J49" s="51"/>
      <c r="K49" s="51"/>
      <c r="O49" s="51"/>
      <c r="P49" s="51"/>
      <c r="Q49" s="51"/>
      <c r="T49" s="20"/>
      <c r="U49" s="20"/>
      <c r="V49" s="21"/>
      <c r="W49" s="21"/>
      <c r="X49" s="21"/>
      <c r="Y49" s="3"/>
      <c r="Z49" s="21"/>
      <c r="AA49" s="179" t="s">
        <v>26</v>
      </c>
      <c r="AB49" s="21"/>
      <c r="AC49" s="21"/>
      <c r="AF49" s="20"/>
      <c r="AG49" s="20"/>
      <c r="AH49" s="21"/>
      <c r="AI49" s="21"/>
      <c r="AJ49" s="21"/>
      <c r="AK49" s="3"/>
      <c r="AL49" s="21"/>
      <c r="AM49" s="179" t="s">
        <v>26</v>
      </c>
      <c r="AN49" s="21"/>
      <c r="AO49" s="21"/>
      <c r="AR49" s="148"/>
      <c r="AS49" s="148"/>
      <c r="AT49" s="149"/>
      <c r="AU49" s="149"/>
      <c r="AV49" s="149"/>
      <c r="AW49" s="98"/>
      <c r="AX49" s="149"/>
      <c r="AY49" s="179" t="s">
        <v>26</v>
      </c>
      <c r="AZ49" s="149"/>
      <c r="BA49" s="149"/>
    </row>
    <row r="50" spans="1:53" ht="24.75" customHeight="1" x14ac:dyDescent="0.25">
      <c r="A50" s="364"/>
      <c r="B50" s="17"/>
      <c r="C50" s="17"/>
      <c r="H50" s="51"/>
      <c r="I50" s="51"/>
      <c r="J50" s="51"/>
      <c r="K50" s="51"/>
      <c r="O50" s="51"/>
      <c r="P50" s="51"/>
      <c r="Q50" s="51"/>
      <c r="T50" s="20"/>
      <c r="U50" s="20"/>
      <c r="V50" s="21"/>
      <c r="W50" s="21"/>
      <c r="X50" s="21"/>
      <c r="Y50" s="3"/>
      <c r="Z50" s="21"/>
      <c r="AA50" s="179" t="s">
        <v>27</v>
      </c>
      <c r="AB50" s="21"/>
      <c r="AC50" s="21"/>
      <c r="AF50" s="20"/>
      <c r="AG50" s="20"/>
      <c r="AH50" s="21"/>
      <c r="AI50" s="21"/>
      <c r="AJ50" s="21"/>
      <c r="AK50" s="3"/>
      <c r="AL50" s="21"/>
      <c r="AM50" s="179" t="s">
        <v>27</v>
      </c>
      <c r="AN50" s="21"/>
      <c r="AO50" s="21"/>
      <c r="AR50" s="148"/>
      <c r="AS50" s="148"/>
      <c r="AT50" s="149"/>
      <c r="AU50" s="149"/>
      <c r="AV50" s="149"/>
      <c r="AW50" s="98"/>
      <c r="AX50" s="149"/>
      <c r="AY50" s="179" t="s">
        <v>27</v>
      </c>
      <c r="AZ50" s="149"/>
      <c r="BA50" s="149"/>
    </row>
    <row r="51" spans="1:53" ht="24.75" customHeight="1" x14ac:dyDescent="0.25">
      <c r="A51" s="17"/>
      <c r="B51" s="17"/>
      <c r="C51" s="17"/>
      <c r="H51" s="51"/>
      <c r="I51" s="51"/>
      <c r="J51" s="51"/>
      <c r="K51" s="51"/>
      <c r="O51" s="51"/>
      <c r="P51" s="51"/>
      <c r="Q51" s="51"/>
      <c r="T51" s="20"/>
      <c r="U51" s="20"/>
      <c r="V51" s="21"/>
      <c r="W51" s="21"/>
      <c r="X51" s="21"/>
      <c r="Y51" s="3"/>
      <c r="Z51" s="21"/>
      <c r="AA51" s="179" t="s">
        <v>36</v>
      </c>
      <c r="AB51" s="21"/>
      <c r="AC51" s="21"/>
      <c r="AF51" s="20"/>
      <c r="AG51" s="20"/>
      <c r="AH51" s="21"/>
      <c r="AI51" s="21"/>
      <c r="AJ51" s="21"/>
      <c r="AK51" s="3"/>
      <c r="AL51" s="21"/>
      <c r="AM51" s="179" t="s">
        <v>36</v>
      </c>
      <c r="AN51" s="21"/>
      <c r="AO51" s="21"/>
      <c r="AR51" s="148"/>
      <c r="AS51" s="148"/>
      <c r="AT51" s="149"/>
      <c r="AU51" s="149"/>
      <c r="AV51" s="149"/>
      <c r="AW51" s="98"/>
      <c r="AX51" s="149"/>
      <c r="AY51" s="179" t="s">
        <v>36</v>
      </c>
      <c r="AZ51" s="149"/>
      <c r="BA51" s="149"/>
    </row>
    <row r="52" spans="1:53" ht="24.75" customHeight="1" x14ac:dyDescent="0.25">
      <c r="A52" s="17"/>
      <c r="B52" s="17"/>
      <c r="C52" s="17"/>
      <c r="H52" s="51"/>
      <c r="I52" s="51"/>
      <c r="J52" s="51"/>
      <c r="K52" s="51"/>
      <c r="O52" s="51"/>
      <c r="P52" s="51"/>
      <c r="Q52" s="51"/>
      <c r="T52" s="3"/>
      <c r="U52" s="3"/>
      <c r="V52" s="3"/>
      <c r="W52" s="3"/>
      <c r="X52" s="3"/>
      <c r="Y52" s="3"/>
      <c r="Z52" s="3"/>
      <c r="AA52" s="3"/>
      <c r="AB52" s="3"/>
      <c r="AC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R52" s="98"/>
      <c r="AS52" s="98"/>
      <c r="AT52" s="98"/>
      <c r="AU52" s="98"/>
      <c r="AV52" s="98"/>
      <c r="AW52" s="98"/>
      <c r="AX52" s="98"/>
      <c r="AY52" s="98"/>
      <c r="AZ52" s="98"/>
      <c r="BA52" s="98"/>
    </row>
    <row r="53" spans="1:53" ht="24.75" customHeight="1" x14ac:dyDescent="0.25">
      <c r="A53" s="17"/>
      <c r="B53" s="17"/>
      <c r="C53" s="17"/>
      <c r="H53" s="51"/>
      <c r="I53" s="51"/>
      <c r="J53" s="51"/>
      <c r="K53" s="51"/>
      <c r="O53" s="51"/>
      <c r="P53" s="51"/>
      <c r="Q53" s="51"/>
      <c r="T53" s="308"/>
      <c r="U53" s="308"/>
      <c r="V53" s="308"/>
      <c r="W53" s="308"/>
      <c r="X53" s="308"/>
      <c r="Y53" s="308"/>
      <c r="Z53" s="308"/>
      <c r="AA53" s="308"/>
      <c r="AB53" s="308"/>
      <c r="AC53" s="308"/>
      <c r="AF53" s="308"/>
      <c r="AG53" s="308"/>
      <c r="AH53" s="308"/>
      <c r="AI53" s="308"/>
      <c r="AJ53" s="308"/>
      <c r="AK53" s="308"/>
      <c r="AL53" s="308"/>
      <c r="AM53" s="308"/>
      <c r="AN53" s="308"/>
      <c r="AO53" s="308"/>
      <c r="AR53" s="237"/>
      <c r="AS53" s="237"/>
      <c r="AT53" s="237"/>
      <c r="AU53" s="237"/>
      <c r="AV53" s="237"/>
      <c r="AW53" s="237"/>
      <c r="AX53" s="237"/>
      <c r="AY53" s="237"/>
      <c r="AZ53" s="237"/>
      <c r="BA53" s="237"/>
    </row>
    <row r="54" spans="1:53" ht="24.75" customHeight="1" x14ac:dyDescent="0.25">
      <c r="A54" s="17"/>
      <c r="B54" s="17"/>
      <c r="C54" s="17"/>
      <c r="H54" s="51"/>
      <c r="I54" s="51"/>
      <c r="J54" s="51"/>
      <c r="K54" s="51"/>
      <c r="O54" s="51"/>
      <c r="P54" s="51"/>
      <c r="Q54" s="51"/>
      <c r="T54" s="308"/>
      <c r="U54" s="308"/>
      <c r="V54" s="308"/>
      <c r="W54" s="308"/>
      <c r="X54" s="308"/>
      <c r="Y54" s="308"/>
      <c r="Z54" s="308"/>
      <c r="AA54" s="308"/>
      <c r="AB54" s="308"/>
      <c r="AC54" s="308"/>
      <c r="AF54" s="308"/>
      <c r="AG54" s="308"/>
      <c r="AH54" s="308"/>
      <c r="AI54" s="308"/>
      <c r="AJ54" s="308"/>
      <c r="AK54" s="308"/>
      <c r="AL54" s="308"/>
      <c r="AM54" s="308"/>
      <c r="AN54" s="308"/>
      <c r="AO54" s="308"/>
      <c r="AR54" s="237"/>
      <c r="AS54" s="237"/>
      <c r="AT54" s="237"/>
      <c r="AU54" s="237"/>
      <c r="AV54" s="237"/>
      <c r="AW54" s="237"/>
      <c r="AX54" s="237"/>
      <c r="AY54" s="237"/>
      <c r="AZ54" s="237"/>
      <c r="BA54" s="237"/>
    </row>
    <row r="55" spans="1:53" ht="24.75" customHeight="1" x14ac:dyDescent="0.25">
      <c r="A55" s="17"/>
      <c r="B55" s="17"/>
      <c r="C55" s="17"/>
      <c r="H55" s="51"/>
      <c r="I55" s="51"/>
      <c r="J55" s="51"/>
      <c r="K55" s="51"/>
      <c r="O55" s="51"/>
      <c r="P55" s="51"/>
      <c r="Q55" s="51"/>
      <c r="T55" s="308" t="s">
        <v>28</v>
      </c>
      <c r="U55" s="308"/>
      <c r="V55" s="308"/>
      <c r="W55" s="308"/>
      <c r="X55" s="308"/>
      <c r="Y55" s="308"/>
      <c r="Z55" s="308"/>
      <c r="AA55" s="308"/>
      <c r="AB55" s="308"/>
      <c r="AC55" s="308"/>
      <c r="AF55" s="308" t="s">
        <v>28</v>
      </c>
      <c r="AG55" s="308"/>
      <c r="AH55" s="308"/>
      <c r="AI55" s="308"/>
      <c r="AJ55" s="308"/>
      <c r="AK55" s="308"/>
      <c r="AL55" s="308"/>
      <c r="AM55" s="308"/>
      <c r="AN55" s="308"/>
      <c r="AO55" s="308"/>
      <c r="AR55" s="237" t="s">
        <v>28</v>
      </c>
      <c r="AS55" s="237"/>
      <c r="AT55" s="237"/>
      <c r="AU55" s="237"/>
      <c r="AV55" s="237"/>
      <c r="AW55" s="237"/>
      <c r="AX55" s="237"/>
      <c r="AY55" s="237"/>
      <c r="AZ55" s="237"/>
      <c r="BA55" s="237"/>
    </row>
    <row r="56" spans="1:53" ht="24.75" customHeight="1" x14ac:dyDescent="0.25">
      <c r="A56" s="17"/>
      <c r="B56" s="17"/>
      <c r="C56" s="17"/>
      <c r="H56" s="51"/>
      <c r="I56" s="51"/>
      <c r="J56" s="51"/>
      <c r="K56" s="51"/>
      <c r="O56" s="51"/>
      <c r="P56" s="51"/>
      <c r="Q56" s="51"/>
    </row>
    <row r="57" spans="1:53" ht="24.75" customHeight="1" x14ac:dyDescent="0.25">
      <c r="A57" s="17"/>
      <c r="B57" s="17"/>
      <c r="C57" s="17"/>
      <c r="H57" s="51"/>
      <c r="I57" s="51"/>
      <c r="J57" s="51"/>
      <c r="K57" s="51"/>
      <c r="O57" s="51"/>
      <c r="P57" s="51"/>
      <c r="Q57" s="51"/>
    </row>
    <row r="58" spans="1:53" ht="24.75" customHeight="1" x14ac:dyDescent="0.25">
      <c r="A58" s="17"/>
      <c r="B58" s="17"/>
      <c r="C58" s="17"/>
      <c r="H58" s="51"/>
      <c r="I58" s="51"/>
      <c r="J58" s="51"/>
      <c r="K58" s="51"/>
      <c r="O58" s="51"/>
      <c r="P58" s="51"/>
      <c r="Q58" s="51"/>
    </row>
    <row r="59" spans="1:53" ht="24.75" customHeight="1" x14ac:dyDescent="0.25">
      <c r="A59" s="17"/>
      <c r="B59" s="17"/>
      <c r="C59" s="17"/>
      <c r="H59" s="51"/>
      <c r="I59" s="51"/>
      <c r="J59" s="51"/>
      <c r="K59" s="51"/>
      <c r="O59" s="51"/>
      <c r="P59" s="51"/>
      <c r="Q59" s="51"/>
    </row>
    <row r="60" spans="1:53" ht="24.75" customHeight="1" x14ac:dyDescent="0.25">
      <c r="A60" s="17"/>
      <c r="B60" s="17"/>
      <c r="C60" s="17"/>
      <c r="H60" s="51"/>
      <c r="I60" s="51"/>
      <c r="J60" s="51"/>
      <c r="K60" s="51"/>
      <c r="O60" s="51"/>
      <c r="P60" s="51"/>
      <c r="Q60" s="51"/>
    </row>
    <row r="61" spans="1:53" ht="24.75" customHeight="1" x14ac:dyDescent="0.25">
      <c r="A61" s="17"/>
      <c r="B61" s="17"/>
      <c r="C61" s="17"/>
      <c r="H61" s="51"/>
      <c r="I61" s="51"/>
      <c r="J61" s="51"/>
      <c r="K61" s="51"/>
      <c r="O61" s="51"/>
      <c r="P61" s="51"/>
      <c r="Q61" s="51"/>
    </row>
    <row r="62" spans="1:53" ht="24.75" customHeight="1" x14ac:dyDescent="0.25">
      <c r="A62" s="17"/>
      <c r="B62" s="17"/>
      <c r="C62" s="17"/>
      <c r="H62" s="51"/>
      <c r="I62" s="51"/>
      <c r="J62" s="51"/>
      <c r="K62" s="51"/>
      <c r="O62" s="51"/>
      <c r="P62" s="51"/>
      <c r="Q62" s="51"/>
    </row>
    <row r="63" spans="1:53" ht="24.75" customHeight="1" x14ac:dyDescent="0.25">
      <c r="A63" s="17"/>
      <c r="B63" s="17"/>
      <c r="C63" s="17"/>
      <c r="H63" s="51"/>
      <c r="I63" s="51"/>
      <c r="J63" s="51"/>
      <c r="K63" s="51"/>
      <c r="O63" s="51"/>
      <c r="P63" s="51"/>
      <c r="Q63" s="51"/>
    </row>
    <row r="64" spans="1:53" ht="24.75" customHeight="1" x14ac:dyDescent="0.25">
      <c r="A64" s="17"/>
      <c r="B64" s="17"/>
      <c r="C64" s="17"/>
      <c r="H64" s="51"/>
      <c r="I64" s="51"/>
      <c r="J64" s="51"/>
      <c r="K64" s="51"/>
      <c r="O64" s="51"/>
      <c r="P64" s="51"/>
      <c r="Q64" s="51"/>
    </row>
    <row r="65" spans="1:19" ht="24.75" customHeight="1" x14ac:dyDescent="0.25">
      <c r="A65" s="17"/>
      <c r="B65" s="17"/>
      <c r="C65" s="17"/>
      <c r="H65" s="51"/>
      <c r="I65" s="51"/>
      <c r="J65" s="51"/>
      <c r="K65" s="51"/>
      <c r="O65" s="51"/>
      <c r="P65" s="51"/>
      <c r="Q65" s="51"/>
    </row>
    <row r="66" spans="1:19" ht="24.75" customHeight="1" x14ac:dyDescent="0.25">
      <c r="A66" s="17"/>
      <c r="B66" s="17"/>
      <c r="C66" s="17"/>
      <c r="H66" s="51"/>
      <c r="I66" s="51"/>
      <c r="J66" s="51"/>
      <c r="K66" s="51"/>
      <c r="O66" s="51"/>
      <c r="P66" s="51"/>
      <c r="Q66" s="51"/>
    </row>
    <row r="67" spans="1:19" ht="24.75" customHeight="1" x14ac:dyDescent="0.25">
      <c r="A67" s="17"/>
      <c r="B67" s="17"/>
      <c r="C67" s="17"/>
      <c r="H67" s="51"/>
      <c r="I67" s="51"/>
      <c r="J67" s="51"/>
      <c r="K67" s="51"/>
      <c r="O67" s="51"/>
      <c r="P67" s="51"/>
      <c r="Q67" s="51"/>
    </row>
    <row r="68" spans="1:19" ht="24.75" customHeight="1" x14ac:dyDescent="0.25">
      <c r="A68" s="17"/>
      <c r="B68" s="17"/>
      <c r="C68" s="17"/>
      <c r="H68" s="51"/>
      <c r="I68" s="51"/>
      <c r="J68" s="51"/>
      <c r="K68" s="51"/>
      <c r="O68" s="51"/>
      <c r="P68" s="51"/>
      <c r="Q68" s="51"/>
    </row>
    <row r="69" spans="1:19" x14ac:dyDescent="0.25">
      <c r="A69" s="17"/>
      <c r="B69" s="17"/>
      <c r="C69" s="17"/>
      <c r="L69" s="1"/>
      <c r="M69" s="2"/>
      <c r="N69" s="2"/>
      <c r="O69" s="49"/>
      <c r="P69" s="49"/>
      <c r="Q69" s="49"/>
      <c r="R69" s="2"/>
      <c r="S69" s="1"/>
    </row>
    <row r="70" spans="1:19" x14ac:dyDescent="0.25">
      <c r="A70" s="17"/>
      <c r="B70" s="17"/>
      <c r="C70" s="17"/>
      <c r="L70" s="1"/>
      <c r="M70" s="2"/>
      <c r="N70" s="2"/>
      <c r="O70" s="49"/>
      <c r="P70" s="49"/>
      <c r="Q70" s="49"/>
      <c r="R70" s="2"/>
      <c r="S70" s="1"/>
    </row>
    <row r="71" spans="1:19" x14ac:dyDescent="0.25">
      <c r="A71" s="17"/>
      <c r="B71" s="17"/>
      <c r="C71" s="17"/>
      <c r="L71" s="1"/>
      <c r="M71" s="2"/>
      <c r="N71" s="2"/>
      <c r="O71" s="49"/>
      <c r="P71" s="49"/>
      <c r="Q71" s="49"/>
      <c r="R71" s="2"/>
      <c r="S71" s="1"/>
    </row>
    <row r="72" spans="1:19" x14ac:dyDescent="0.25">
      <c r="A72" s="17"/>
      <c r="B72" s="17"/>
      <c r="C72" s="17"/>
      <c r="L72" s="1"/>
      <c r="M72" s="2"/>
      <c r="N72" s="2"/>
      <c r="O72" s="49"/>
      <c r="P72" s="49"/>
      <c r="Q72" s="49"/>
      <c r="R72" s="2"/>
      <c r="S72" s="1"/>
    </row>
    <row r="73" spans="1:19" x14ac:dyDescent="0.25">
      <c r="A73" s="17"/>
      <c r="B73" s="17"/>
      <c r="C73" s="17"/>
      <c r="L73" s="1"/>
      <c r="M73" s="2"/>
      <c r="N73" s="2"/>
      <c r="O73" s="49"/>
      <c r="P73" s="49"/>
      <c r="Q73" s="49"/>
      <c r="R73" s="2"/>
      <c r="S73" s="1"/>
    </row>
    <row r="74" spans="1:19" x14ac:dyDescent="0.25">
      <c r="A74" s="17"/>
      <c r="B74" s="17"/>
      <c r="C74" s="17"/>
      <c r="L74" s="1"/>
      <c r="M74" s="2"/>
      <c r="N74" s="2"/>
      <c r="O74" s="49"/>
      <c r="P74" s="49"/>
      <c r="Q74" s="49"/>
      <c r="R74" s="2"/>
      <c r="S74" s="1"/>
    </row>
    <row r="75" spans="1:19" x14ac:dyDescent="0.25">
      <c r="A75" s="17"/>
      <c r="B75" s="17"/>
      <c r="C75" s="17"/>
      <c r="L75" s="1"/>
      <c r="M75" s="2"/>
      <c r="N75" s="2"/>
      <c r="O75" s="49"/>
      <c r="P75" s="49"/>
      <c r="Q75" s="49"/>
      <c r="R75" s="2"/>
      <c r="S75" s="1"/>
    </row>
    <row r="76" spans="1:19" x14ac:dyDescent="0.25">
      <c r="A76" s="17"/>
      <c r="B76" s="17"/>
      <c r="C76" s="17"/>
      <c r="L76" s="1"/>
      <c r="M76" s="2"/>
      <c r="N76" s="2"/>
      <c r="O76" s="49"/>
      <c r="P76" s="49"/>
      <c r="Q76" s="49"/>
      <c r="R76" s="2"/>
      <c r="S76" s="1"/>
    </row>
    <row r="77" spans="1:19" x14ac:dyDescent="0.25">
      <c r="A77" s="17"/>
      <c r="B77" s="17"/>
      <c r="C77" s="17"/>
      <c r="L77" s="1"/>
      <c r="M77" s="2"/>
      <c r="N77" s="2"/>
      <c r="O77" s="49"/>
      <c r="P77" s="49"/>
      <c r="Q77" s="49"/>
      <c r="R77" s="2"/>
      <c r="S77" s="1"/>
    </row>
    <row r="78" spans="1:19" x14ac:dyDescent="0.25">
      <c r="A78" s="17"/>
      <c r="B78" s="17"/>
      <c r="C78" s="17"/>
      <c r="L78" s="1"/>
      <c r="M78" s="2"/>
      <c r="N78" s="2"/>
      <c r="O78" s="49"/>
      <c r="P78" s="49"/>
      <c r="Q78" s="49"/>
      <c r="R78" s="2"/>
      <c r="S78" s="1"/>
    </row>
    <row r="79" spans="1:19" x14ac:dyDescent="0.25">
      <c r="A79" s="17"/>
      <c r="B79" s="17"/>
      <c r="C79" s="17"/>
      <c r="L79" s="1"/>
      <c r="M79" s="2"/>
      <c r="N79" s="2"/>
      <c r="O79" s="49"/>
      <c r="P79" s="49"/>
      <c r="Q79" s="49"/>
      <c r="R79" s="2"/>
      <c r="S79" s="1"/>
    </row>
    <row r="80" spans="1:19" x14ac:dyDescent="0.25">
      <c r="A80" s="17"/>
      <c r="B80" s="17"/>
      <c r="C80" s="17"/>
      <c r="L80" s="1"/>
      <c r="M80" s="2"/>
      <c r="N80" s="2"/>
      <c r="O80" s="49"/>
      <c r="P80" s="49"/>
      <c r="Q80" s="49"/>
      <c r="R80" s="2"/>
      <c r="S80" s="1"/>
    </row>
    <row r="81" spans="1:19" x14ac:dyDescent="0.25">
      <c r="A81" s="17"/>
      <c r="B81" s="17"/>
      <c r="C81" s="17"/>
      <c r="L81" s="1"/>
      <c r="M81" s="2"/>
      <c r="N81" s="2"/>
      <c r="O81" s="49"/>
      <c r="P81" s="49"/>
      <c r="Q81" s="49"/>
      <c r="R81" s="2"/>
      <c r="S81" s="1"/>
    </row>
    <row r="82" spans="1:19" x14ac:dyDescent="0.25">
      <c r="A82" s="17"/>
      <c r="B82" s="17"/>
      <c r="C82" s="17"/>
      <c r="L82" s="1"/>
      <c r="M82" s="2"/>
      <c r="N82" s="2"/>
      <c r="O82" s="49"/>
      <c r="P82" s="49"/>
      <c r="Q82" s="49"/>
      <c r="R82" s="2"/>
      <c r="S82" s="1"/>
    </row>
    <row r="83" spans="1:19" x14ac:dyDescent="0.25">
      <c r="A83" s="17"/>
      <c r="B83" s="17"/>
      <c r="C83" s="17"/>
      <c r="L83" s="1"/>
      <c r="M83" s="2"/>
      <c r="N83" s="2"/>
      <c r="O83" s="49"/>
      <c r="P83" s="49"/>
      <c r="Q83" s="49"/>
      <c r="R83" s="2"/>
      <c r="S83" s="1"/>
    </row>
    <row r="84" spans="1:19" x14ac:dyDescent="0.25">
      <c r="A84" s="17"/>
      <c r="B84" s="17"/>
      <c r="C84" s="17"/>
      <c r="L84" s="1"/>
      <c r="M84" s="2"/>
      <c r="N84" s="2"/>
      <c r="O84" s="49"/>
      <c r="P84" s="49"/>
      <c r="Q84" s="49"/>
      <c r="R84" s="2"/>
      <c r="S84" s="1"/>
    </row>
    <row r="85" spans="1:19" x14ac:dyDescent="0.25">
      <c r="A85" s="17"/>
      <c r="B85" s="17"/>
      <c r="C85" s="17"/>
      <c r="L85" s="1"/>
      <c r="M85" s="2"/>
      <c r="N85" s="2"/>
      <c r="O85" s="49"/>
      <c r="P85" s="49"/>
      <c r="Q85" s="49"/>
      <c r="R85" s="2"/>
      <c r="S85" s="1"/>
    </row>
    <row r="86" spans="1:19" x14ac:dyDescent="0.25">
      <c r="A86" s="17"/>
      <c r="B86" s="17"/>
      <c r="C86" s="17"/>
      <c r="L86" s="1"/>
      <c r="M86" s="2"/>
      <c r="N86" s="2"/>
      <c r="O86" s="49"/>
      <c r="P86" s="49"/>
      <c r="Q86" s="49"/>
      <c r="R86" s="2"/>
      <c r="S86" s="1"/>
    </row>
    <row r="87" spans="1:19" x14ac:dyDescent="0.25">
      <c r="A87" s="17"/>
      <c r="B87" s="17"/>
      <c r="C87" s="17"/>
      <c r="L87" s="1"/>
      <c r="M87" s="2"/>
      <c r="N87" s="2"/>
      <c r="O87" s="49"/>
      <c r="P87" s="49"/>
      <c r="Q87" s="49"/>
      <c r="R87" s="2"/>
      <c r="S87" s="1"/>
    </row>
    <row r="88" spans="1:19" x14ac:dyDescent="0.25">
      <c r="A88" s="17"/>
      <c r="B88" s="17"/>
      <c r="C88" s="17"/>
      <c r="L88" s="1"/>
      <c r="M88" s="2"/>
      <c r="N88" s="2"/>
      <c r="O88" s="49"/>
      <c r="P88" s="49"/>
      <c r="Q88" s="49"/>
      <c r="R88" s="2"/>
      <c r="S88" s="1"/>
    </row>
    <row r="89" spans="1:19" x14ac:dyDescent="0.25">
      <c r="A89" s="17"/>
      <c r="B89" s="17"/>
      <c r="C89" s="17"/>
      <c r="L89" s="1"/>
      <c r="M89" s="2"/>
      <c r="N89" s="2"/>
      <c r="O89" s="49"/>
      <c r="P89" s="49"/>
      <c r="Q89" s="49"/>
      <c r="R89" s="2"/>
      <c r="S89" s="1"/>
    </row>
    <row r="90" spans="1:19" x14ac:dyDescent="0.25">
      <c r="A90" s="17"/>
      <c r="B90" s="17"/>
      <c r="C90" s="17"/>
      <c r="L90" s="1"/>
      <c r="M90" s="2"/>
      <c r="N90" s="2"/>
      <c r="O90" s="49"/>
      <c r="P90" s="49"/>
      <c r="Q90" s="49"/>
      <c r="R90" s="2"/>
      <c r="S90" s="1"/>
    </row>
    <row r="91" spans="1:19" x14ac:dyDescent="0.25">
      <c r="A91" s="17"/>
      <c r="B91" s="17"/>
      <c r="C91" s="17"/>
      <c r="L91" s="1"/>
      <c r="M91" s="2"/>
      <c r="N91" s="2"/>
      <c r="O91" s="49"/>
      <c r="P91" s="49"/>
      <c r="Q91" s="49"/>
      <c r="R91" s="2"/>
      <c r="S91" s="1"/>
    </row>
    <row r="92" spans="1:19" x14ac:dyDescent="0.25">
      <c r="A92" s="17"/>
      <c r="B92" s="17"/>
      <c r="C92" s="17"/>
      <c r="L92" s="1"/>
      <c r="M92" s="2"/>
      <c r="N92" s="2"/>
      <c r="O92" s="49"/>
      <c r="P92" s="49"/>
      <c r="Q92" s="49"/>
      <c r="R92" s="2"/>
      <c r="S92" s="1"/>
    </row>
    <row r="93" spans="1:19" x14ac:dyDescent="0.25">
      <c r="A93" s="17"/>
      <c r="B93" s="17"/>
      <c r="C93" s="17"/>
      <c r="L93" s="1"/>
      <c r="M93" s="2"/>
      <c r="N93" s="2"/>
      <c r="O93" s="49"/>
      <c r="P93" s="49"/>
      <c r="Q93" s="49"/>
      <c r="R93" s="2"/>
      <c r="S93" s="1"/>
    </row>
    <row r="94" spans="1:19" x14ac:dyDescent="0.25">
      <c r="A94" s="17"/>
      <c r="B94" s="17"/>
      <c r="C94" s="17"/>
      <c r="L94" s="1"/>
      <c r="M94" s="2"/>
      <c r="N94" s="2"/>
      <c r="O94" s="49"/>
      <c r="P94" s="49"/>
      <c r="Q94" s="49"/>
      <c r="R94" s="2"/>
      <c r="S94" s="1"/>
    </row>
    <row r="95" spans="1:19" x14ac:dyDescent="0.25">
      <c r="A95" s="17"/>
      <c r="B95" s="17"/>
      <c r="C95" s="17"/>
      <c r="L95" s="1"/>
      <c r="M95" s="2"/>
      <c r="N95" s="2"/>
      <c r="O95" s="49"/>
      <c r="P95" s="49"/>
      <c r="Q95" s="49"/>
      <c r="R95" s="2"/>
      <c r="S95" s="1"/>
    </row>
    <row r="96" spans="1:19" x14ac:dyDescent="0.25">
      <c r="A96" s="17"/>
      <c r="B96" s="17"/>
      <c r="C96" s="17"/>
      <c r="L96" s="1"/>
      <c r="M96" s="2"/>
      <c r="N96" s="2"/>
      <c r="O96" s="49"/>
      <c r="P96" s="49"/>
      <c r="Q96" s="49"/>
      <c r="R96" s="2"/>
      <c r="S96" s="1"/>
    </row>
    <row r="97" spans="12:19" x14ac:dyDescent="0.25">
      <c r="L97" s="1"/>
      <c r="M97" s="2"/>
      <c r="N97" s="2"/>
      <c r="O97" s="49"/>
      <c r="P97" s="49"/>
      <c r="Q97" s="49"/>
      <c r="R97" s="2"/>
      <c r="S97" s="1"/>
    </row>
    <row r="98" spans="12:19" x14ac:dyDescent="0.25">
      <c r="L98" s="1"/>
      <c r="M98" s="2"/>
      <c r="N98" s="2"/>
      <c r="O98" s="49"/>
      <c r="P98" s="49"/>
      <c r="Q98" s="49"/>
      <c r="R98" s="2"/>
      <c r="S98" s="1"/>
    </row>
    <row r="99" spans="12:19" x14ac:dyDescent="0.25">
      <c r="L99" s="1"/>
      <c r="M99" s="2"/>
      <c r="N99" s="2"/>
      <c r="O99" s="49"/>
      <c r="P99" s="49"/>
      <c r="Q99" s="49"/>
      <c r="R99" s="2"/>
      <c r="S99" s="1"/>
    </row>
    <row r="100" spans="12:19" x14ac:dyDescent="0.25">
      <c r="L100" s="1"/>
      <c r="M100" s="2"/>
      <c r="N100" s="2"/>
      <c r="O100" s="49"/>
      <c r="P100" s="49"/>
      <c r="Q100" s="49"/>
      <c r="R100" s="2"/>
      <c r="S100" s="1"/>
    </row>
    <row r="101" spans="12:19" x14ac:dyDescent="0.25">
      <c r="O101" s="51"/>
      <c r="P101" s="51"/>
      <c r="Q101" s="51"/>
    </row>
    <row r="102" spans="12:19" x14ac:dyDescent="0.25">
      <c r="O102" s="51"/>
      <c r="P102" s="51"/>
      <c r="Q102" s="51"/>
    </row>
    <row r="103" spans="12:19" x14ac:dyDescent="0.25">
      <c r="O103" s="51"/>
      <c r="P103" s="51"/>
      <c r="Q103" s="51"/>
    </row>
    <row r="104" spans="12:19" x14ac:dyDescent="0.25">
      <c r="O104" s="51"/>
      <c r="P104" s="51"/>
      <c r="Q104" s="51"/>
    </row>
    <row r="105" spans="12:19" x14ac:dyDescent="0.25">
      <c r="O105" s="51"/>
      <c r="P105" s="51"/>
      <c r="Q105" s="51"/>
    </row>
    <row r="106" spans="12:19" x14ac:dyDescent="0.25">
      <c r="O106" s="51"/>
      <c r="P106" s="51"/>
      <c r="Q106" s="51"/>
    </row>
    <row r="107" spans="12:19" x14ac:dyDescent="0.25">
      <c r="O107" s="51"/>
      <c r="P107" s="51"/>
      <c r="Q107" s="51"/>
    </row>
    <row r="108" spans="12:19" x14ac:dyDescent="0.25">
      <c r="O108" s="51"/>
      <c r="P108" s="51"/>
      <c r="Q108" s="51"/>
    </row>
    <row r="109" spans="12:19" x14ac:dyDescent="0.25">
      <c r="O109" s="51"/>
      <c r="P109" s="51"/>
      <c r="Q109" s="51"/>
    </row>
    <row r="110" spans="12:19" x14ac:dyDescent="0.25">
      <c r="O110" s="51"/>
      <c r="P110" s="51"/>
      <c r="Q110" s="51"/>
    </row>
    <row r="111" spans="12:19" x14ac:dyDescent="0.25">
      <c r="O111" s="51"/>
      <c r="P111" s="51"/>
      <c r="Q111" s="51"/>
    </row>
    <row r="112" spans="12:19" x14ac:dyDescent="0.25">
      <c r="O112" s="51"/>
      <c r="P112" s="51"/>
      <c r="Q112" s="51"/>
    </row>
    <row r="113" spans="15:17" x14ac:dyDescent="0.25">
      <c r="O113" s="51"/>
      <c r="P113" s="51"/>
      <c r="Q113" s="51"/>
    </row>
    <row r="114" spans="15:17" x14ac:dyDescent="0.25">
      <c r="O114" s="51"/>
      <c r="P114" s="51"/>
      <c r="Q114" s="51"/>
    </row>
    <row r="115" spans="15:17" x14ac:dyDescent="0.25">
      <c r="O115" s="51"/>
      <c r="P115" s="51"/>
      <c r="Q115" s="51"/>
    </row>
    <row r="116" spans="15:17" x14ac:dyDescent="0.25">
      <c r="O116" s="51"/>
      <c r="P116" s="51"/>
      <c r="Q116" s="51"/>
    </row>
    <row r="117" spans="15:17" x14ac:dyDescent="0.25">
      <c r="O117" s="51"/>
      <c r="P117" s="51"/>
      <c r="Q117" s="51"/>
    </row>
    <row r="118" spans="15:17" x14ac:dyDescent="0.25">
      <c r="O118" s="51"/>
      <c r="P118" s="51"/>
      <c r="Q118" s="51"/>
    </row>
    <row r="119" spans="15:17" x14ac:dyDescent="0.25">
      <c r="O119" s="51"/>
      <c r="P119" s="51"/>
      <c r="Q119" s="51"/>
    </row>
    <row r="120" spans="15:17" x14ac:dyDescent="0.25">
      <c r="O120" s="51"/>
      <c r="P120" s="51"/>
      <c r="Q120" s="51"/>
    </row>
    <row r="121" spans="15:17" x14ac:dyDescent="0.25">
      <c r="O121" s="51"/>
      <c r="P121" s="51"/>
      <c r="Q121" s="51"/>
    </row>
    <row r="122" spans="15:17" x14ac:dyDescent="0.25">
      <c r="O122" s="51"/>
      <c r="P122" s="51"/>
      <c r="Q122" s="51"/>
    </row>
    <row r="123" spans="15:17" x14ac:dyDescent="0.25">
      <c r="O123" s="51"/>
      <c r="P123" s="51"/>
      <c r="Q123" s="51"/>
    </row>
  </sheetData>
  <sheetProtection selectLockedCells="1" autoFilter="0"/>
  <mergeCells count="77">
    <mergeCell ref="AH4:AN5"/>
    <mergeCell ref="AT4:AZ5"/>
    <mergeCell ref="AF7:AI7"/>
    <mergeCell ref="AR7:AU7"/>
    <mergeCell ref="T7:W7"/>
    <mergeCell ref="T55:AC55"/>
    <mergeCell ref="AO13:AO14"/>
    <mergeCell ref="AF55:AO55"/>
    <mergeCell ref="AF46:AG46"/>
    <mergeCell ref="AF47:AG47"/>
    <mergeCell ref="AF53:AO53"/>
    <mergeCell ref="T47:U47"/>
    <mergeCell ref="T53:AC53"/>
    <mergeCell ref="W13:Z13"/>
    <mergeCell ref="AA13:AA14"/>
    <mergeCell ref="AB13:AB14"/>
    <mergeCell ref="AC13:AC14"/>
    <mergeCell ref="T13:U14"/>
    <mergeCell ref="V13:V14"/>
    <mergeCell ref="AM13:AM14"/>
    <mergeCell ref="AN13:AN14"/>
    <mergeCell ref="AF13:AG14"/>
    <mergeCell ref="AH13:AH14"/>
    <mergeCell ref="AI13:AL13"/>
    <mergeCell ref="AF54:AO54"/>
    <mergeCell ref="T54:AC54"/>
    <mergeCell ref="T46:U46"/>
    <mergeCell ref="D1:G2"/>
    <mergeCell ref="H1:I2"/>
    <mergeCell ref="J1:K2"/>
    <mergeCell ref="A3:B3"/>
    <mergeCell ref="A1:C2"/>
    <mergeCell ref="C3:K3"/>
    <mergeCell ref="T1:AC2"/>
    <mergeCell ref="Y8:Z8"/>
    <mergeCell ref="AA8:AC8"/>
    <mergeCell ref="V6:AB6"/>
    <mergeCell ref="V4:AB5"/>
    <mergeCell ref="L1:Q2"/>
    <mergeCell ref="L3:L4"/>
    <mergeCell ref="M3:M4"/>
    <mergeCell ref="N3:N4"/>
    <mergeCell ref="O3:O4"/>
    <mergeCell ref="P3:P4"/>
    <mergeCell ref="Y9:Z9"/>
    <mergeCell ref="AA9:AC9"/>
    <mergeCell ref="Y10:Z10"/>
    <mergeCell ref="AA10:AC10"/>
    <mergeCell ref="Q3:Q4"/>
    <mergeCell ref="AR55:BA55"/>
    <mergeCell ref="BA13:BA14"/>
    <mergeCell ref="AR46:AS46"/>
    <mergeCell ref="AR47:AT47"/>
    <mergeCell ref="AU47:AW47"/>
    <mergeCell ref="AR53:BA53"/>
    <mergeCell ref="AR13:AS14"/>
    <mergeCell ref="AT13:AT14"/>
    <mergeCell ref="AU13:AX13"/>
    <mergeCell ref="AY13:AY14"/>
    <mergeCell ref="AZ13:AZ14"/>
    <mergeCell ref="AR54:BA54"/>
    <mergeCell ref="AR1:BA2"/>
    <mergeCell ref="AT6:AZ6"/>
    <mergeCell ref="AM8:AO8"/>
    <mergeCell ref="AK10:AL10"/>
    <mergeCell ref="AM10:AO10"/>
    <mergeCell ref="AM9:AO9"/>
    <mergeCell ref="AY8:BA8"/>
    <mergeCell ref="AK8:AL8"/>
    <mergeCell ref="AK9:AL9"/>
    <mergeCell ref="AF1:AO2"/>
    <mergeCell ref="AH6:AN6"/>
    <mergeCell ref="AW8:AX8"/>
    <mergeCell ref="AW9:AX9"/>
    <mergeCell ref="AY9:BA9"/>
    <mergeCell ref="AW10:AX10"/>
    <mergeCell ref="AY10:BA10"/>
  </mergeCells>
  <conditionalFormatting sqref="A5:B5 A6:A16 B6:B34 A18:A34 A35:B35">
    <cfRule type="expression" dxfId="148" priority="407">
      <formula>WEEKDAY($B5)=1</formula>
    </cfRule>
    <cfRule type="expression" dxfId="147" priority="408">
      <formula>WEEKDAY($B5)=7</formula>
    </cfRule>
  </conditionalFormatting>
  <conditionalFormatting sqref="T56:AE68 AD1:AE55 L37:S68 R1:S36 A41:B41 A36:K40 C40:G41 H69:AE100 AP1:AQ100 AF56:AO100 AR56:BA100 A42:G96 BB1:BD100 H41:K68">
    <cfRule type="containsBlanks" dxfId="146" priority="410" stopIfTrue="1">
      <formula>LEN(TRIM(A1))=0</formula>
    </cfRule>
  </conditionalFormatting>
  <conditionalFormatting sqref="O5:O35">
    <cfRule type="cellIs" dxfId="145" priority="179" stopIfTrue="1" operator="lessThanOrEqual">
      <formula>0</formula>
    </cfRule>
  </conditionalFormatting>
  <conditionalFormatting sqref="A17">
    <cfRule type="expression" dxfId="144" priority="163">
      <formula>WEEKDAY($B17)=1</formula>
    </cfRule>
    <cfRule type="expression" dxfId="143" priority="164">
      <formula>WEEKDAY($B17)=7</formula>
    </cfRule>
  </conditionalFormatting>
  <conditionalFormatting sqref="E5:F35">
    <cfRule type="containsText" dxfId="142" priority="48" operator="containsText" text="AT">
      <formula>NOT(ISERROR(SEARCH("AT",E5)))</formula>
    </cfRule>
    <cfRule type="containsText" dxfId="141" priority="49" operator="containsText" text="Maladie">
      <formula>NOT(ISERROR(SEARCH("Maladie",E5)))</formula>
    </cfRule>
    <cfRule type="containsText" dxfId="140" priority="91" operator="containsText" text="RTT">
      <formula>NOT(ISERROR(SEARCH("RTT",E5)))</formula>
    </cfRule>
    <cfRule type="containsText" dxfId="139" priority="124" operator="containsText" text="1/2 Congés">
      <formula>NOT(ISERROR(SEARCH("1/2 Congés",E5)))</formula>
    </cfRule>
    <cfRule type="containsText" dxfId="138" priority="126" operator="containsText" text="1/2 RTT">
      <formula>NOT(ISERROR(SEARCH("1/2 RTT",E5)))</formula>
    </cfRule>
    <cfRule type="beginsWith" dxfId="137" priority="133" stopIfTrue="1" operator="beginsWith" text="0">
      <formula>LEFT(E5,LEN("0"))="0"</formula>
    </cfRule>
  </conditionalFormatting>
  <conditionalFormatting sqref="E5:F35">
    <cfRule type="containsText" dxfId="136" priority="131" operator="containsText" text="Absent">
      <formula>NOT(ISERROR(SEARCH("Absent",E5)))</formula>
    </cfRule>
    <cfRule type="containsText" dxfId="135" priority="132" operator="containsText" text="Congés">
      <formula>NOT(ISERROR(SEARCH("Congés",E5)))</formula>
    </cfRule>
  </conditionalFormatting>
  <conditionalFormatting sqref="E5:K35">
    <cfRule type="expression" dxfId="134" priority="47">
      <formula>WEEKDAY($B5)=1</formula>
    </cfRule>
    <cfRule type="containsText" dxfId="133" priority="95" operator="containsText" text="AUTRE COP">
      <formula>NOT(ISERROR(SEARCH("AUTRE COP",E5)))</formula>
    </cfRule>
  </conditionalFormatting>
  <conditionalFormatting sqref="C30:D31 C35:D35 D32:D34 D12:D29 C5:D11">
    <cfRule type="expression" dxfId="132" priority="109">
      <formula>AND(C5&lt;&gt;"Repos",C5&lt;&gt;"Congés",C5&lt;&gt;"Congés Exp",C5&lt;&gt;"RTT",C5&lt;&gt;"Maladie",C5&lt;&gt;"1/2 Congés Matin",C5&lt;&gt;"1/2 Congés AM")</formula>
    </cfRule>
  </conditionalFormatting>
  <conditionalFormatting sqref="C12:D29">
    <cfRule type="expression" dxfId="131" priority="107">
      <formula>AND(C12&lt;&gt;"REPOS",C12&lt;&gt;"Congés",C12&lt;&gt;"Congés Exp",C12&lt;&gt;"RTT",C12&lt;&gt;"Maladie",C12&lt;&gt;"1/2 Congés Matin",C12&lt;&gt;"1/2 Congés AM")</formula>
    </cfRule>
    <cfRule type="expression" dxfId="130" priority="108">
      <formula>OR(C12="REPOS",C12="Congés",C12="Congés Exp",C12="RTT",C12="Maladie",C12="1/2 Congés Matin",C12="1/2 Congés AM")</formula>
    </cfRule>
  </conditionalFormatting>
  <conditionalFormatting sqref="C32:D34">
    <cfRule type="expression" dxfId="129" priority="105">
      <formula>AND(C32&lt;&gt;"Repos",C32&lt;&gt;"Congés",C32&lt;&gt;"Maladie",C32&lt;&gt;"1/2 Congés Matin",C32&lt;&gt;"1/2 Congés AM")</formula>
    </cfRule>
    <cfRule type="expression" dxfId="128" priority="106">
      <formula>OR(C32="Repos",C32="Congés",C32="Maladie",C32="1/2 Congés Matin",C32="1/2 Congés AM")</formula>
    </cfRule>
  </conditionalFormatting>
  <conditionalFormatting sqref="C5:D12">
    <cfRule type="expression" dxfId="127" priority="98">
      <formula>WEEKDAY($B5)=7</formula>
    </cfRule>
    <cfRule type="expression" dxfId="126" priority="100">
      <formula>AND(C5:D35&lt;&gt;"REPOS",C5:D35&lt;&gt;"RTT",C5:D35&lt;&gt;"Congés",C5:D35&lt;&gt;"Congés Exp",C5:D35&lt;&gt;"Maladie")</formula>
    </cfRule>
    <cfRule type="expression" dxfId="125" priority="110">
      <formula>OR(C5="Repos",C5="Congés",C5="Congés Exp",C5="RTT",C5="Maladie",C5="1/2 Congés Matin",C5="1/2 Congés AM")</formula>
    </cfRule>
  </conditionalFormatting>
  <conditionalFormatting sqref="C5:D35">
    <cfRule type="expression" dxfId="124" priority="99">
      <formula>WEEKDAY($B5)=1</formula>
    </cfRule>
  </conditionalFormatting>
  <conditionalFormatting sqref="D12">
    <cfRule type="expression" dxfId="123" priority="103">
      <formula>AND(D12&lt;&gt;"REPOS",D12&lt;&gt;"Congés",D12&lt;&gt;"Congés Exp",D12&lt;&gt;"RTT",D12&lt;&gt;"Maladie",D12&lt;&gt;"1/2 Congés AM",D12&lt;&gt;"1/2 Congés Matin")</formula>
    </cfRule>
    <cfRule type="expression" dxfId="122" priority="104">
      <formula>OR(D12="REPOS",D12="Congés",D12="Congés Exp",D12="RTT",D12="Maladie",D12="1/2 Congés AM",D12="1/2 Congés Matin")</formula>
    </cfRule>
  </conditionalFormatting>
  <conditionalFormatting sqref="C17:D35">
    <cfRule type="expression" dxfId="121" priority="189084">
      <formula>WEEKDAY($B17)=7</formula>
    </cfRule>
    <cfRule type="expression" dxfId="120" priority="189085">
      <formula>AND(C17:D43&lt;&gt;"REPOS",C17:D43&lt;&gt;"RTT",C17:D43&lt;&gt;"Congés",C17:D43&lt;&gt;"Congés Exp",C17:D43&lt;&gt;"Maladie")</formula>
    </cfRule>
    <cfRule type="expression" dxfId="119" priority="189086">
      <formula>OR(C17="Repos",C17="Congés",C17="Congés Exp",C17="RTT",C17="Maladie",C17="1/2 Congés Matin",C17="1/2 Congés AM")</formula>
    </cfRule>
  </conditionalFormatting>
  <conditionalFormatting sqref="C13:D16">
    <cfRule type="expression" dxfId="118" priority="189087">
      <formula>WEEKDAY($B13)=7</formula>
    </cfRule>
    <cfRule type="expression" dxfId="117" priority="189088">
      <formula>AND(C13:D42&lt;&gt;"REPOS",C13:D42&lt;&gt;"RTT",C13:D42&lt;&gt;"Congés",C13:D42&lt;&gt;"Congés Exp",C13:D42&lt;&gt;"Maladie")</formula>
    </cfRule>
    <cfRule type="expression" dxfId="116" priority="189089">
      <formula>OR(C13="Repos",C13="Congés",C13="Congés Exp",C13="RTT",C13="Maladie",C13="1/2 Congés Matin",C13="1/2 Congés AM")</formula>
    </cfRule>
  </conditionalFormatting>
  <conditionalFormatting sqref="T15:U15 U16 T16:T45 U18:U45">
    <cfRule type="expression" dxfId="115" priority="42" stopIfTrue="1">
      <formula>WEEKDAY($A5)=1</formula>
    </cfRule>
  </conditionalFormatting>
  <conditionalFormatting sqref="Z46">
    <cfRule type="cellIs" dxfId="114" priority="41" stopIfTrue="1" operator="greaterThan">
      <formula>35</formula>
    </cfRule>
  </conditionalFormatting>
  <conditionalFormatting sqref="X47:AB47 Z15:Z45">
    <cfRule type="cellIs" dxfId="113" priority="40" stopIfTrue="1" operator="greaterThan">
      <formula>0</formula>
    </cfRule>
  </conditionalFormatting>
  <conditionalFormatting sqref="AA46:AB46">
    <cfRule type="cellIs" dxfId="112" priority="39" stopIfTrue="1" operator="greaterThan">
      <formula>0</formula>
    </cfRule>
  </conditionalFormatting>
  <conditionalFormatting sqref="W15:W45">
    <cfRule type="cellIs" dxfId="111" priority="38" stopIfTrue="1" operator="notEqual">
      <formula>"nulle"</formula>
    </cfRule>
  </conditionalFormatting>
  <conditionalFormatting sqref="X15:X45">
    <cfRule type="cellIs" dxfId="110" priority="37" stopIfTrue="1" operator="notEqual">
      <formula>"nulle"</formula>
    </cfRule>
  </conditionalFormatting>
  <conditionalFormatting sqref="Y15:Y45">
    <cfRule type="cellIs" dxfId="109" priority="36" stopIfTrue="1" operator="notEqual">
      <formula>"nulle"</formula>
    </cfRule>
  </conditionalFormatting>
  <conditionalFormatting sqref="Z15:Z45">
    <cfRule type="cellIs" dxfId="108" priority="35" stopIfTrue="1" operator="greaterThan">
      <formula>0</formula>
    </cfRule>
  </conditionalFormatting>
  <conditionalFormatting sqref="W15:W45">
    <cfRule type="cellIs" dxfId="107" priority="34" stopIfTrue="1" operator="notEqual">
      <formula>"nulle"</formula>
    </cfRule>
  </conditionalFormatting>
  <conditionalFormatting sqref="X15:X45">
    <cfRule type="cellIs" dxfId="106" priority="33" stopIfTrue="1" operator="notEqual">
      <formula>"nulle"</formula>
    </cfRule>
  </conditionalFormatting>
  <conditionalFormatting sqref="Y15:Y45">
    <cfRule type="cellIs" dxfId="105" priority="32" stopIfTrue="1" operator="notEqual">
      <formula>"nulle"</formula>
    </cfRule>
  </conditionalFormatting>
  <conditionalFormatting sqref="Z46">
    <cfRule type="cellIs" dxfId="104" priority="31" stopIfTrue="1" operator="greaterThan">
      <formula>0</formula>
    </cfRule>
  </conditionalFormatting>
  <conditionalFormatting sqref="AC15:AC45">
    <cfRule type="cellIs" dxfId="103" priority="30" stopIfTrue="1" operator="equal">
      <formula>0</formula>
    </cfRule>
  </conditionalFormatting>
  <conditionalFormatting sqref="U17">
    <cfRule type="expression" dxfId="102" priority="29" stopIfTrue="1">
      <formula>WEEKDAY($A5)=1</formula>
    </cfRule>
  </conditionalFormatting>
  <conditionalFormatting sqref="AF15:AG15 AG16 AF16:AF45 AG18:AG45">
    <cfRule type="expression" dxfId="101" priority="28" stopIfTrue="1">
      <formula>WEEKDAY($A5)=1</formula>
    </cfRule>
  </conditionalFormatting>
  <conditionalFormatting sqref="AL46">
    <cfRule type="cellIs" dxfId="100" priority="27" stopIfTrue="1" operator="greaterThan">
      <formula>35</formula>
    </cfRule>
  </conditionalFormatting>
  <conditionalFormatting sqref="AJ47:AN47 AL15:AL45">
    <cfRule type="cellIs" dxfId="99" priority="26" stopIfTrue="1" operator="greaterThan">
      <formula>0</formula>
    </cfRule>
  </conditionalFormatting>
  <conditionalFormatting sqref="AM46:AN46">
    <cfRule type="cellIs" dxfId="98" priority="25" stopIfTrue="1" operator="greaterThan">
      <formula>0</formula>
    </cfRule>
  </conditionalFormatting>
  <conditionalFormatting sqref="AI15:AI45">
    <cfRule type="cellIs" dxfId="97" priority="24" stopIfTrue="1" operator="notEqual">
      <formula>"nulle"</formula>
    </cfRule>
  </conditionalFormatting>
  <conditionalFormatting sqref="AJ15:AJ45">
    <cfRule type="cellIs" dxfId="96" priority="23" stopIfTrue="1" operator="notEqual">
      <formula>"nulle"</formula>
    </cfRule>
  </conditionalFormatting>
  <conditionalFormatting sqref="AK15:AK45">
    <cfRule type="cellIs" dxfId="95" priority="22" stopIfTrue="1" operator="notEqual">
      <formula>"nulle"</formula>
    </cfRule>
  </conditionalFormatting>
  <conditionalFormatting sqref="AL15:AL45">
    <cfRule type="cellIs" dxfId="94" priority="21" stopIfTrue="1" operator="greaterThan">
      <formula>0</formula>
    </cfRule>
  </conditionalFormatting>
  <conditionalFormatting sqref="AI15:AI45">
    <cfRule type="cellIs" dxfId="93" priority="20" stopIfTrue="1" operator="notEqual">
      <formula>"nulle"</formula>
    </cfRule>
  </conditionalFormatting>
  <conditionalFormatting sqref="AJ15:AJ45">
    <cfRule type="cellIs" dxfId="92" priority="19" stopIfTrue="1" operator="notEqual">
      <formula>"nulle"</formula>
    </cfRule>
  </conditionalFormatting>
  <conditionalFormatting sqref="AK15:AK45">
    <cfRule type="cellIs" dxfId="91" priority="18" stopIfTrue="1" operator="notEqual">
      <formula>"nulle"</formula>
    </cfRule>
  </conditionalFormatting>
  <conditionalFormatting sqref="AL46">
    <cfRule type="cellIs" dxfId="90" priority="17" stopIfTrue="1" operator="greaterThan">
      <formula>0</formula>
    </cfRule>
  </conditionalFormatting>
  <conditionalFormatting sqref="AO15:AO45">
    <cfRule type="cellIs" dxfId="89" priority="16" stopIfTrue="1" operator="equal">
      <formula>0</formula>
    </cfRule>
  </conditionalFormatting>
  <conditionalFormatting sqref="AG17">
    <cfRule type="expression" dxfId="88" priority="15" stopIfTrue="1">
      <formula>WEEKDAY($A5)=1</formula>
    </cfRule>
  </conditionalFormatting>
  <conditionalFormatting sqref="AR15:AS15 AS16 AR16:AR45 AS18:AS45">
    <cfRule type="expression" dxfId="87" priority="14" stopIfTrue="1">
      <formula>WEEKDAY($A5)=1</formula>
    </cfRule>
  </conditionalFormatting>
  <conditionalFormatting sqref="AX46">
    <cfRule type="cellIs" dxfId="86" priority="13" stopIfTrue="1" operator="greaterThan">
      <formula>35</formula>
    </cfRule>
  </conditionalFormatting>
  <conditionalFormatting sqref="AX47:AZ47 AX15:AX45">
    <cfRule type="cellIs" dxfId="85" priority="12" stopIfTrue="1" operator="greaterThan">
      <formula>0</formula>
    </cfRule>
  </conditionalFormatting>
  <conditionalFormatting sqref="AY46:AZ46">
    <cfRule type="cellIs" dxfId="84" priority="11" stopIfTrue="1" operator="greaterThan">
      <formula>0</formula>
    </cfRule>
  </conditionalFormatting>
  <conditionalFormatting sqref="AU15:AU45">
    <cfRule type="cellIs" dxfId="83" priority="10" stopIfTrue="1" operator="notEqual">
      <formula>"nulle"</formula>
    </cfRule>
  </conditionalFormatting>
  <conditionalFormatting sqref="AV15:AV45">
    <cfRule type="cellIs" dxfId="82" priority="9" stopIfTrue="1" operator="notEqual">
      <formula>"nulle"</formula>
    </cfRule>
  </conditionalFormatting>
  <conditionalFormatting sqref="AW15:AW45">
    <cfRule type="cellIs" dxfId="81" priority="8" stopIfTrue="1" operator="notEqual">
      <formula>"nulle"</formula>
    </cfRule>
  </conditionalFormatting>
  <conditionalFormatting sqref="AX15:AX45">
    <cfRule type="cellIs" dxfId="80" priority="7" stopIfTrue="1" operator="greaterThan">
      <formula>0</formula>
    </cfRule>
  </conditionalFormatting>
  <conditionalFormatting sqref="AU15:AU45">
    <cfRule type="cellIs" dxfId="79" priority="6" stopIfTrue="1" operator="notEqual">
      <formula>"nulle"</formula>
    </cfRule>
  </conditionalFormatting>
  <conditionalFormatting sqref="AV15:AV45">
    <cfRule type="cellIs" dxfId="78" priority="5" stopIfTrue="1" operator="notEqual">
      <formula>"nulle"</formula>
    </cfRule>
  </conditionalFormatting>
  <conditionalFormatting sqref="AW15:AW45">
    <cfRule type="cellIs" dxfId="77" priority="4" stopIfTrue="1" operator="notEqual">
      <formula>"nulle"</formula>
    </cfRule>
  </conditionalFormatting>
  <conditionalFormatting sqref="AX46">
    <cfRule type="cellIs" dxfId="76" priority="3" stopIfTrue="1" operator="greaterThan">
      <formula>0</formula>
    </cfRule>
  </conditionalFormatting>
  <conditionalFormatting sqref="BA15:BA45">
    <cfRule type="cellIs" dxfId="75" priority="2" stopIfTrue="1" operator="equal">
      <formula>0</formula>
    </cfRule>
  </conditionalFormatting>
  <conditionalFormatting sqref="AS17">
    <cfRule type="expression" dxfId="74" priority="1" stopIfTrue="1">
      <formula>WEEKDAY($A5)=1</formula>
    </cfRule>
  </conditionalFormatting>
  <dataValidations count="1">
    <dataValidation type="list" allowBlank="1" showInputMessage="1" showErrorMessage="1" sqref="A1">
      <formula1>AGENTS_MATIN</formula1>
    </dataValidation>
  </dataValidations>
  <printOptions horizontalCentered="1" verticalCentered="1"/>
  <pageMargins left="0.196850393700787" right="0.196850393700787" top="0.27559055118110198" bottom="0.27559055118110198" header="0.15748031496063" footer="0.15748031496063"/>
  <pageSetup paperSize="9" scale="54" firstPageNumber="0" orientation="portrait" cellComments="atEnd" horizontalDpi="300" verticalDpi="300" r:id="rId1"/>
  <headerFooter>
    <oddFooter>&amp;CImprimée le &amp;D</oddFooter>
  </headerFooter>
  <rowBreaks count="1" manualBreakCount="1">
    <brk id="35" max="16383" man="1"/>
  </rowBreaks>
  <colBreaks count="1" manualBreakCount="1">
    <brk id="11" max="1048575" man="1"/>
  </colBreaks>
  <ignoredErrors>
    <ignoredError sqref="AH15:AO47 AT45:BA46 V46:AC47 AA25:AB25 AA16:AB24 V45:X45 Y45:AC45 AA15:AB15 AA26:AB44 V15:Y44 AC15:AC44 AT15:BA44" unlocked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1">
    <pageSetUpPr fitToPage="1"/>
  </sheetPr>
  <dimension ref="A1:BA123"/>
  <sheetViews>
    <sheetView showZeros="0" zoomScale="50" zoomScaleNormal="50" zoomScaleSheetLayoutView="70" zoomScalePageLayoutView="50" workbookViewId="0">
      <selection activeCell="AA10" sqref="AA10:AC10"/>
    </sheetView>
  </sheetViews>
  <sheetFormatPr baseColWidth="10" defaultColWidth="10.875" defaultRowHeight="15.75" x14ac:dyDescent="0.25"/>
  <cols>
    <col min="1" max="1" width="22" style="97" customWidth="1"/>
    <col min="2" max="2" width="26.125" style="97" customWidth="1"/>
    <col min="3" max="3" width="39" style="97" hidden="1" customWidth="1"/>
    <col min="4" max="4" width="45.5" style="97" customWidth="1"/>
    <col min="5" max="5" width="37.5" style="97" customWidth="1"/>
    <col min="6" max="6" width="37.5" style="97" hidden="1" customWidth="1"/>
    <col min="7" max="7" width="31.875" style="97" customWidth="1"/>
    <col min="8" max="11" width="7" style="150" customWidth="1"/>
    <col min="12" max="14" width="8.625" style="141" customWidth="1"/>
    <col min="15" max="15" width="8.625" style="97" customWidth="1"/>
    <col min="16" max="16" width="8.625" style="151" customWidth="1"/>
    <col min="17" max="17" width="10.5" style="97" customWidth="1"/>
    <col min="18" max="18" width="10.875" style="97"/>
    <col min="20" max="20" width="18.625" style="97" bestFit="1" customWidth="1"/>
    <col min="21" max="21" width="11.5" style="97" bestFit="1" customWidth="1"/>
    <col min="22" max="22" width="25" style="97" customWidth="1"/>
    <col min="23" max="28" width="10.875" style="97"/>
    <col min="29" max="29" width="50.625" style="97" customWidth="1"/>
    <col min="30" max="31" width="10.875" style="97"/>
    <col min="32" max="32" width="17.125" style="97" bestFit="1" customWidth="1"/>
    <col min="33" max="33" width="10.875" style="97"/>
    <col min="34" max="34" width="25" style="97" customWidth="1"/>
    <col min="35" max="40" width="10.875" style="97"/>
    <col min="41" max="41" width="50.625" style="97" customWidth="1"/>
    <col min="42" max="42" width="10.875" style="97" customWidth="1"/>
    <col min="43" max="43" width="10.875" style="97"/>
    <col min="44" max="44" width="17.125" style="97" bestFit="1" customWidth="1"/>
    <col min="45" max="45" width="10.875" style="97"/>
    <col min="46" max="46" width="25" style="97" customWidth="1"/>
    <col min="47" max="52" width="10.875" style="97"/>
    <col min="53" max="53" width="50.625" style="97" customWidth="1"/>
    <col min="54" max="16384" width="10.875" style="97"/>
  </cols>
  <sheetData>
    <row r="1" spans="1:53" ht="20.100000000000001" customHeight="1" x14ac:dyDescent="0.25">
      <c r="A1" s="343" t="s">
        <v>78</v>
      </c>
      <c r="B1" s="344"/>
      <c r="C1" s="344"/>
      <c r="D1" s="284" t="str">
        <f>VLOOKUP(A3,PERIODES!A:D,2,FALSE)</f>
        <v>Période du 21 Avril au 20 Mai 2019</v>
      </c>
      <c r="E1" s="284"/>
      <c r="F1" s="284"/>
      <c r="G1" s="285"/>
      <c r="H1" s="350" t="s">
        <v>73</v>
      </c>
      <c r="I1" s="351"/>
      <c r="J1" s="351" t="e">
        <f>VLOOKUP(A1,Agents!D:E,2,FALSE)</f>
        <v>#N/A</v>
      </c>
      <c r="K1" s="354"/>
      <c r="L1" s="349" t="s">
        <v>0</v>
      </c>
      <c r="M1" s="349"/>
      <c r="N1" s="349"/>
      <c r="O1" s="349"/>
      <c r="P1" s="349"/>
      <c r="Q1" s="349"/>
      <c r="T1" s="226" t="s">
        <v>10</v>
      </c>
      <c r="U1" s="226"/>
      <c r="V1" s="226"/>
      <c r="W1" s="226"/>
      <c r="X1" s="226"/>
      <c r="Y1" s="226"/>
      <c r="Z1" s="226"/>
      <c r="AA1" s="226"/>
      <c r="AB1" s="226"/>
      <c r="AC1" s="226"/>
      <c r="AF1" s="226" t="s">
        <v>10</v>
      </c>
      <c r="AG1" s="226"/>
      <c r="AH1" s="226"/>
      <c r="AI1" s="226"/>
      <c r="AJ1" s="226"/>
      <c r="AK1" s="226"/>
      <c r="AL1" s="226"/>
      <c r="AM1" s="226"/>
      <c r="AN1" s="226"/>
      <c r="AO1" s="226"/>
      <c r="AR1" s="226" t="s">
        <v>68</v>
      </c>
      <c r="AS1" s="226"/>
      <c r="AT1" s="226"/>
      <c r="AU1" s="226"/>
      <c r="AV1" s="226"/>
      <c r="AW1" s="226"/>
      <c r="AX1" s="226"/>
      <c r="AY1" s="226"/>
      <c r="AZ1" s="226"/>
      <c r="BA1" s="226"/>
    </row>
    <row r="2" spans="1:53" ht="20.100000000000001" customHeight="1" thickBot="1" x14ac:dyDescent="0.3">
      <c r="A2" s="345"/>
      <c r="B2" s="346"/>
      <c r="C2" s="346"/>
      <c r="D2" s="347"/>
      <c r="E2" s="347"/>
      <c r="F2" s="347"/>
      <c r="G2" s="348"/>
      <c r="H2" s="352"/>
      <c r="I2" s="353"/>
      <c r="J2" s="353"/>
      <c r="K2" s="355"/>
      <c r="L2" s="349"/>
      <c r="M2" s="349"/>
      <c r="N2" s="349"/>
      <c r="O2" s="349"/>
      <c r="P2" s="349"/>
      <c r="Q2" s="349"/>
      <c r="T2" s="226"/>
      <c r="U2" s="226"/>
      <c r="V2" s="226"/>
      <c r="W2" s="226"/>
      <c r="X2" s="226"/>
      <c r="Y2" s="226"/>
      <c r="Z2" s="226"/>
      <c r="AA2" s="226"/>
      <c r="AB2" s="226"/>
      <c r="AC2" s="226"/>
      <c r="AF2" s="226"/>
      <c r="AG2" s="226"/>
      <c r="AH2" s="226"/>
      <c r="AI2" s="226"/>
      <c r="AJ2" s="226"/>
      <c r="AK2" s="226"/>
      <c r="AL2" s="226"/>
      <c r="AM2" s="226"/>
      <c r="AN2" s="226"/>
      <c r="AO2" s="226"/>
      <c r="AR2" s="226"/>
      <c r="AS2" s="226"/>
      <c r="AT2" s="226"/>
      <c r="AU2" s="226"/>
      <c r="AV2" s="226"/>
      <c r="AW2" s="226"/>
      <c r="AX2" s="226"/>
      <c r="AY2" s="226"/>
      <c r="AZ2" s="226"/>
      <c r="BA2" s="226"/>
    </row>
    <row r="3" spans="1:53" ht="20.100000000000001" customHeight="1" thickBot="1" x14ac:dyDescent="0.35">
      <c r="A3" s="333">
        <v>43586</v>
      </c>
      <c r="B3" s="334"/>
      <c r="C3" s="335"/>
      <c r="D3" s="336"/>
      <c r="E3" s="337"/>
      <c r="F3" s="337"/>
      <c r="G3" s="338"/>
      <c r="H3" s="57"/>
      <c r="I3" s="57"/>
      <c r="J3" s="57"/>
      <c r="K3" s="57"/>
      <c r="L3" s="339" t="s">
        <v>52</v>
      </c>
      <c r="M3" s="341" t="s">
        <v>53</v>
      </c>
      <c r="N3" s="356" t="s">
        <v>22</v>
      </c>
      <c r="O3" s="358" t="s">
        <v>1</v>
      </c>
      <c r="P3" s="360" t="s">
        <v>2</v>
      </c>
      <c r="Q3" s="362" t="s">
        <v>3</v>
      </c>
      <c r="T3" s="173"/>
      <c r="U3" s="173"/>
      <c r="V3" s="173"/>
      <c r="W3" s="173"/>
      <c r="X3" s="173"/>
      <c r="Y3" s="173"/>
      <c r="Z3" s="173"/>
      <c r="AA3" s="173"/>
      <c r="AB3" s="173"/>
      <c r="AC3" s="173"/>
      <c r="AF3" s="173"/>
      <c r="AG3" s="173"/>
      <c r="AH3" s="173"/>
      <c r="AI3" s="173"/>
      <c r="AJ3" s="173"/>
      <c r="AK3" s="173"/>
      <c r="AL3" s="173"/>
      <c r="AM3" s="173"/>
      <c r="AN3" s="173"/>
      <c r="AO3" s="173"/>
      <c r="AR3" s="173"/>
      <c r="AS3" s="173"/>
      <c r="AT3" s="173"/>
      <c r="AU3" s="173"/>
      <c r="AV3" s="173"/>
      <c r="AW3" s="173"/>
      <c r="AX3" s="173"/>
      <c r="AY3" s="173"/>
      <c r="AZ3" s="173"/>
      <c r="BA3" s="173"/>
    </row>
    <row r="4" spans="1:53" ht="20.100000000000001" customHeight="1" thickBot="1" x14ac:dyDescent="0.3">
      <c r="A4" s="99" t="s">
        <v>4</v>
      </c>
      <c r="B4" s="100" t="s">
        <v>5</v>
      </c>
      <c r="C4" s="101" t="s">
        <v>6</v>
      </c>
      <c r="D4" s="102" t="s">
        <v>7</v>
      </c>
      <c r="E4" s="103" t="s">
        <v>8</v>
      </c>
      <c r="F4" s="171"/>
      <c r="G4" s="104" t="s">
        <v>9</v>
      </c>
      <c r="H4" s="58"/>
      <c r="I4" s="59"/>
      <c r="J4" s="59"/>
      <c r="K4" s="105"/>
      <c r="L4" s="340"/>
      <c r="M4" s="342"/>
      <c r="N4" s="357"/>
      <c r="O4" s="359"/>
      <c r="P4" s="361"/>
      <c r="Q4" s="363"/>
      <c r="T4" s="173"/>
      <c r="U4" s="173"/>
      <c r="V4" s="277" t="str">
        <f>D1</f>
        <v>Période du 21 Avril au 20 Mai 2019</v>
      </c>
      <c r="W4" s="278"/>
      <c r="X4" s="278"/>
      <c r="Y4" s="278"/>
      <c r="Z4" s="278"/>
      <c r="AA4" s="278"/>
      <c r="AB4" s="279"/>
      <c r="AC4" s="173"/>
      <c r="AF4" s="173"/>
      <c r="AG4" s="173"/>
      <c r="AH4" s="311" t="str">
        <f>$D1 &amp; " PRESTATION EXCEPTIONNELLE"</f>
        <v>Période du 21 Avril au 20 Mai 2019 PRESTATION EXCEPTIONNELLE</v>
      </c>
      <c r="AI4" s="312"/>
      <c r="AJ4" s="312"/>
      <c r="AK4" s="312"/>
      <c r="AL4" s="312"/>
      <c r="AM4" s="312"/>
      <c r="AN4" s="313"/>
      <c r="AO4" s="173"/>
      <c r="AR4" s="173"/>
      <c r="AS4" s="173"/>
      <c r="AT4" s="277" t="str">
        <f>$D1 &amp; " RECUPERATION"</f>
        <v>Période du 21 Avril au 20 Mai 2019 RECUPERATION</v>
      </c>
      <c r="AU4" s="278"/>
      <c r="AV4" s="278"/>
      <c r="AW4" s="278"/>
      <c r="AX4" s="278"/>
      <c r="AY4" s="278"/>
      <c r="AZ4" s="279"/>
      <c r="BA4" s="173"/>
    </row>
    <row r="5" spans="1:53" ht="20.100000000000001" customHeight="1" x14ac:dyDescent="0.3">
      <c r="A5" s="106">
        <f>B5</f>
        <v>43576</v>
      </c>
      <c r="B5" s="107">
        <f>VLOOKUP(A3,PERIODES!A:E,5,FALSE)</f>
        <v>43576</v>
      </c>
      <c r="C5" s="108" t="e">
        <f>INDEX('[5]Base de Travail Mensuelle'!$1:$1048576,MATCH($U$8,'[5]Base de Travail Mensuelle'!$A:$A,0),MATCH($B5,'[5]Base de Travail Mensuelle'!$1:$1,0))</f>
        <v>#N/A</v>
      </c>
      <c r="D5" s="109" t="e">
        <f>INDEX([5]Pointage!$1:$1048576,MATCH($U$8,[5]Pointage!$A:$A,0),MATCH(B5,[5]Pointage!$1:$1,0))</f>
        <v>#N/A</v>
      </c>
      <c r="E5" s="26" t="str">
        <f>IF(ISERROR(FIND("|",$D5,1)),IFERROR(VLOOKUP($D5,[5]RESPONSABLE!$K:$K,1,FALSE),""),LEFT($D5,FIND("|",$D5,1)-2))</f>
        <v/>
      </c>
      <c r="F5" s="168" t="e">
        <f>IF(ISERROR(FIND("|",$D5,1)),IFERROR(VLOOKUP($D5,[5]RESPONSABLE!$K:$K,1,FALSE),$D5),LEFT($D5,FIND("|",$D5,1)-2))</f>
        <v>#N/A</v>
      </c>
      <c r="G5" s="110" t="str">
        <f>IF(ISERROR(FIND("|",D5,1)),IFERROR(VLOOKUP($D5,[5]RESPONSABLE!$K:$N,4,FALSE),""),MID(D5,FIND("|",D5,1)+2,999))</f>
        <v/>
      </c>
      <c r="H5" s="111" t="str">
        <f>IFERROR(TIMEVALUE(LEFT(G5,FIND("-",G5,1)-1)),"-")</f>
        <v>-</v>
      </c>
      <c r="I5" s="112" t="str">
        <f>IFERROR(TIMEVALUE(MID(G5,FIND("-",G5,1)+1,5)),"-")</f>
        <v>-</v>
      </c>
      <c r="J5" s="112" t="str">
        <f>IFERROR(IF(ISERROR(FIND("/",G5,1)),"-",TIMEVALUE(MID(G5,FIND("/",G5,1)+2,5))),"-")</f>
        <v>-</v>
      </c>
      <c r="K5" s="113" t="str">
        <f>IFERROR(IF(ISERROR(FIND("/",G5,1)),"-",TIMEVALUE(MID(G5,FIND("/",G5,1)+8,5))),"-")</f>
        <v>-</v>
      </c>
      <c r="L5" s="90" t="str">
        <f>IF(AND(M5&gt;0,M5&lt;99),"-",IFERROR(HeureHN(H5,I5,B5,HSN_deb,HSN_fin,TRUE)+IF(J5="-",0,HeureHN(J5,K5,B5,HSN_deb,HSN_fin,TRUE)),"-"))</f>
        <v>-</v>
      </c>
      <c r="M5" s="91" t="str">
        <f>IFERROR(Heuredim(H5,I5,B5,HSN_deb,HSN_fin,TRUE)+IF(J5="-",0,Heuredim(J5,K5,B5,HSN_deb,HSN_fin,TRUE)),"-")</f>
        <v>-</v>
      </c>
      <c r="N5" s="92" t="str">
        <f>IFERROR(HeureHN(H5,I5,B5,HSNu_deb,HSNu_fin,TRUE)+IF(J5="-",0,HeureHN(J5,K5,B5,HSNu_deb,HSNu_fin,TRUE)),"-")</f>
        <v>-</v>
      </c>
      <c r="O5" s="93">
        <f t="shared" ref="O5:O35" si="0">SUM(L5:N5)</f>
        <v>0</v>
      </c>
      <c r="P5" s="81">
        <f>IFERROR(HeureHN(H5,I5,B5,HPN_deb,HPN_fin,TRUE)+IF(J5="-",0,HeureHN(J5,K5,B5,HPN_deb,HPN_fin,TRUE)),"0")+IFERROR(VLOOKUP($F5,[5]RESPONSABLE!$A:$E,5,FALSE),"0")+IFERROR(VLOOKUP(LEFT($F5,FIND("&amp;",$F5,1)-2),[5]RESPONSABLE!$A:$E,5,FALSE),"0")</f>
        <v>0</v>
      </c>
      <c r="Q5" s="95">
        <f>IFERROR(VLOOKUP($F5,[5]RESPONSABLE!$A:$F,6,FALSE),0)</f>
        <v>0</v>
      </c>
      <c r="T5" s="173"/>
      <c r="U5" s="174"/>
      <c r="V5" s="280"/>
      <c r="W5" s="281"/>
      <c r="X5" s="281"/>
      <c r="Y5" s="281"/>
      <c r="Z5" s="281"/>
      <c r="AA5" s="281"/>
      <c r="AB5" s="282"/>
      <c r="AC5" s="175"/>
      <c r="AF5" s="173"/>
      <c r="AG5" s="174"/>
      <c r="AH5" s="314"/>
      <c r="AI5" s="315"/>
      <c r="AJ5" s="315"/>
      <c r="AK5" s="315"/>
      <c r="AL5" s="315"/>
      <c r="AM5" s="315"/>
      <c r="AN5" s="316"/>
      <c r="AO5" s="175"/>
      <c r="AR5" s="173"/>
      <c r="AS5" s="174"/>
      <c r="AT5" s="280"/>
      <c r="AU5" s="281"/>
      <c r="AV5" s="281"/>
      <c r="AW5" s="281"/>
      <c r="AX5" s="281"/>
      <c r="AY5" s="281"/>
      <c r="AZ5" s="282"/>
      <c r="BA5" s="175"/>
    </row>
    <row r="6" spans="1:53" ht="20.100000000000001" customHeight="1" x14ac:dyDescent="0.3">
      <c r="A6" s="7">
        <f t="shared" ref="A6:A35" si="1">B6</f>
        <v>43577</v>
      </c>
      <c r="B6" s="30">
        <f>B5+1</f>
        <v>43577</v>
      </c>
      <c r="C6" s="114" t="e">
        <f>INDEX('[5]Base de Travail Mensuelle'!$1:$1048576,MATCH($U$8,'[5]Base de Travail Mensuelle'!$A:$A,0),MATCH($B6,'[5]Base de Travail Mensuelle'!$1:$1,0))</f>
        <v>#N/A</v>
      </c>
      <c r="D6" s="115" t="e">
        <f>INDEX([5]Pointage!$1:$1048576,MATCH($U$8,[5]Pointage!$A:$A,0),MATCH(B6,[5]Pointage!$1:$1,0))</f>
        <v>#N/A</v>
      </c>
      <c r="E6" s="24" t="str">
        <f>IF(ISERROR(FIND("|",$D6,1)),IFERROR(VLOOKUP($D6,[5]RESPONSABLE!$K:$K,1,FALSE),""),LEFT($D6,FIND("|",$D6,1)-2))</f>
        <v/>
      </c>
      <c r="F6" s="169" t="e">
        <f>IF(ISERROR(FIND("|",$D6,1)),IFERROR(VLOOKUP($D6,[5]RESPONSABLE!$K:$K,1,FALSE),$D6),LEFT($D6,FIND("|",$D6,1)-2))</f>
        <v>#N/A</v>
      </c>
      <c r="G6" s="116" t="str">
        <f>IF(ISERROR(FIND("|",D6,1)),IFERROR(VLOOKUP($D6,[5]RESPONSABLE!$K:$N,4,FALSE),""),MID(D6,FIND("|",D6,1)+2,999))</f>
        <v/>
      </c>
      <c r="H6" s="117" t="str">
        <f t="shared" ref="H6:H35" si="2">IFERROR(TIMEVALUE(LEFT(G6,FIND("-",G6,1)-1)),"-")</f>
        <v>-</v>
      </c>
      <c r="I6" s="118" t="str">
        <f t="shared" ref="I6:I35" si="3">IFERROR(TIMEVALUE(MID(G6,FIND("-",G6,1)+1,5)),"-")</f>
        <v>-</v>
      </c>
      <c r="J6" s="118" t="str">
        <f t="shared" ref="J6:J35" si="4">IFERROR(IF(ISERROR(FIND("/",G6,1)),"-",TIMEVALUE(MID(G6,FIND("/",G6,1)+2,5))),"-")</f>
        <v>-</v>
      </c>
      <c r="K6" s="119" t="str">
        <f t="shared" ref="K6:K35" si="5">IFERROR(IF(ISERROR(FIND("/",G6,1)),"-",TIMEVALUE(MID(G6,FIND("/",G6,1)+8,5))),"-")</f>
        <v>-</v>
      </c>
      <c r="L6" s="74" t="str">
        <f>IF(AND(M6&gt;0,M6&lt;99),"-",IFERROR(HeureHN(H6,I6,B6,HSN_deb,HSN_fin,TRUE)+IF(J6="-",0,HeureHN(J6,K6,B6,HSN_deb,HSN_fin,TRUE)),"-"))</f>
        <v>-</v>
      </c>
      <c r="M6" s="75" t="str">
        <f>IFERROR(Heuredim(H6,I6,B6,HSN_deb,HSN_fin,TRUE)+IF(J6="-",0,Heuredim(J6,K6,B6,HSN_deb,HSN_fin,TRUE)),"-")</f>
        <v>-</v>
      </c>
      <c r="N6" s="76" t="str">
        <f>IFERROR(HeureHN(H6,I6,B6,HSNu_deb,HSNu_fin,TRUE)+IF(J6="-",0,HeureHN(J6,K6,B6,HSNu_deb,HSNu_fin,TRUE)),"-")</f>
        <v>-</v>
      </c>
      <c r="O6" s="73">
        <f t="shared" si="0"/>
        <v>0</v>
      </c>
      <c r="P6" s="81">
        <f>IFERROR(HeureHN(H6,I6,B6,HPN_deb,HPN_fin,TRUE)+IF(J6="-",0,HeureHN(J6,K6,B6,HPN_deb,HPN_fin,TRUE)),"0")+IFERROR(VLOOKUP($F6,[5]RESPONSABLE!$A:$E,5,FALSE),"0")+IFERROR(VLOOKUP(LEFT($F6,FIND("&amp;",$F6,1)-2),[5]RESPONSABLE!$A:$E,5,FALSE),"0")</f>
        <v>0</v>
      </c>
      <c r="Q6" s="65">
        <f>IFERROR(VLOOKUP($F6,[5]RESPONSABLE!$A:$F,6,FALSE),0)</f>
        <v>0</v>
      </c>
      <c r="T6" s="173"/>
      <c r="U6" s="173"/>
      <c r="V6" s="227"/>
      <c r="W6" s="227"/>
      <c r="X6" s="227"/>
      <c r="Y6" s="227"/>
      <c r="Z6" s="227"/>
      <c r="AA6" s="227"/>
      <c r="AB6" s="227"/>
      <c r="AC6" s="173"/>
      <c r="AF6" s="173"/>
      <c r="AG6" s="173"/>
      <c r="AH6" s="234"/>
      <c r="AI6" s="235"/>
      <c r="AJ6" s="235"/>
      <c r="AK6" s="235"/>
      <c r="AL6" s="235"/>
      <c r="AM6" s="235"/>
      <c r="AN6" s="236"/>
      <c r="AO6" s="173"/>
      <c r="AR6" s="173"/>
      <c r="AS6" s="173"/>
      <c r="AT6" s="227"/>
      <c r="AU6" s="227"/>
      <c r="AV6" s="227"/>
      <c r="AW6" s="227"/>
      <c r="AX6" s="227"/>
      <c r="AY6" s="227"/>
      <c r="AZ6" s="227"/>
      <c r="BA6" s="173"/>
    </row>
    <row r="7" spans="1:53" ht="20.100000000000001" customHeight="1" x14ac:dyDescent="0.3">
      <c r="A7" s="7">
        <f t="shared" si="1"/>
        <v>43578</v>
      </c>
      <c r="B7" s="30">
        <f t="shared" ref="B7:B35" si="6">B6+1</f>
        <v>43578</v>
      </c>
      <c r="C7" s="114" t="e">
        <f>INDEX('[5]Base de Travail Mensuelle'!$1:$1048576,MATCH($U$8,'[5]Base de Travail Mensuelle'!$A:$A,0),MATCH($B7,'[5]Base de Travail Mensuelle'!$1:$1,0))</f>
        <v>#N/A</v>
      </c>
      <c r="D7" s="115" t="e">
        <f>INDEX([5]Pointage!$1:$1048576,MATCH($U$8,[5]Pointage!$A:$A,0),MATCH(B7,[5]Pointage!$1:$1,0))</f>
        <v>#N/A</v>
      </c>
      <c r="E7" s="24" t="str">
        <f>IF(ISERROR(FIND("|",$D7,1)),IFERROR(VLOOKUP($D7,[5]RESPONSABLE!$K:$K,1,FALSE),""),LEFT($D7,FIND("|",$D7,1)-2))</f>
        <v/>
      </c>
      <c r="F7" s="169" t="e">
        <f>IF(ISERROR(FIND("|",$D7,1)),IFERROR(VLOOKUP($D7,[5]RESPONSABLE!$K:$K,1,FALSE),$D7),LEFT($D7,FIND("|",$D7,1)-2))</f>
        <v>#N/A</v>
      </c>
      <c r="G7" s="116" t="str">
        <f>IF(ISERROR(FIND("|",D7,1)),IFERROR(VLOOKUP($D7,[5]RESPONSABLE!$K:$N,4,FALSE),""),MID(D7,FIND("|",D7,1)+2,999))</f>
        <v/>
      </c>
      <c r="H7" s="117" t="str">
        <f t="shared" si="2"/>
        <v>-</v>
      </c>
      <c r="I7" s="118" t="str">
        <f t="shared" si="3"/>
        <v>-</v>
      </c>
      <c r="J7" s="118" t="str">
        <f t="shared" si="4"/>
        <v>-</v>
      </c>
      <c r="K7" s="119" t="str">
        <f t="shared" si="5"/>
        <v>-</v>
      </c>
      <c r="L7" s="74" t="str">
        <f>IF(AND(M7&gt;0,M7&lt;99),"-",IFERROR(HeureHN(H7,I7,B7,HSN_deb,HSN_fin,TRUE)+IF(J7="-",0,HeureHN(J7,K7,B7,HSN_deb,HSN_fin,TRUE)),"-"))</f>
        <v>-</v>
      </c>
      <c r="M7" s="75" t="str">
        <f>IFERROR(Heuredim(H7,I7,B7,HSN_deb,HSN_fin,TRUE)+IF(J7="-",0,Heuredim(J7,K7,B7,HSN_deb,HSN_fin,TRUE)),"-")</f>
        <v>-</v>
      </c>
      <c r="N7" s="76" t="str">
        <f>IFERROR(HeureHN(H7,I7,B7,HSNu_deb,HSNu_fin,TRUE)+IF(J7="-",0,HeureHN(J7,K7,B7,HSNu_deb,HSNu_fin,TRUE)),"-")</f>
        <v>-</v>
      </c>
      <c r="O7" s="73">
        <f t="shared" si="0"/>
        <v>0</v>
      </c>
      <c r="P7" s="81">
        <f>IFERROR(HeureHN(H7,I7,B7,HPN_deb,HPN_fin,TRUE)+IF(J7="-",0,HeureHN(J7,K7,B7,HPN_deb,HPN_fin,TRUE)),"0")+IFERROR(VLOOKUP($F7,[5]RESPONSABLE!$A:$E,5,FALSE),"0")+IFERROR(VLOOKUP(LEFT($F7,FIND("&amp;",$F7,1)-2),[5]RESPONSABLE!$A:$E,5,FALSE),"0")</f>
        <v>0</v>
      </c>
      <c r="Q7" s="65">
        <f>IFERROR(VLOOKUP($F7,[5]RESPONSABLE!$A:$F,6,FALSE),0)</f>
        <v>0</v>
      </c>
      <c r="T7" s="317"/>
      <c r="U7" s="318"/>
      <c r="V7" s="318"/>
      <c r="W7" s="319"/>
      <c r="X7" s="8"/>
      <c r="Y7" s="8"/>
      <c r="Z7" s="8"/>
      <c r="AA7" s="8"/>
      <c r="AB7" s="8"/>
      <c r="AC7" s="172"/>
      <c r="AF7" s="317"/>
      <c r="AG7" s="318"/>
      <c r="AH7" s="318"/>
      <c r="AI7" s="319"/>
      <c r="AJ7" s="8"/>
      <c r="AK7" s="8"/>
      <c r="AL7" s="8"/>
      <c r="AM7" s="8"/>
      <c r="AN7" s="8"/>
      <c r="AO7" s="172"/>
      <c r="AR7" s="317"/>
      <c r="AS7" s="318"/>
      <c r="AT7" s="318"/>
      <c r="AU7" s="319"/>
      <c r="AV7" s="8"/>
      <c r="AW7" s="8"/>
      <c r="AX7" s="8"/>
      <c r="AY7" s="8"/>
      <c r="AZ7" s="8"/>
      <c r="BA7" s="172"/>
    </row>
    <row r="8" spans="1:53" ht="20.100000000000001" customHeight="1" x14ac:dyDescent="0.3">
      <c r="A8" s="7">
        <f t="shared" si="1"/>
        <v>43579</v>
      </c>
      <c r="B8" s="30">
        <f t="shared" si="6"/>
        <v>43579</v>
      </c>
      <c r="C8" s="114" t="e">
        <f>INDEX('[5]Base de Travail Mensuelle'!$1:$1048576,MATCH($U$8,'[5]Base de Travail Mensuelle'!$A:$A,0),MATCH($B8,'[5]Base de Travail Mensuelle'!$1:$1,0))</f>
        <v>#N/A</v>
      </c>
      <c r="D8" s="115" t="e">
        <f>INDEX([5]Pointage!$1:$1048576,MATCH($U$8,[5]Pointage!$A:$A,0),MATCH(B8,[5]Pointage!$1:$1,0))</f>
        <v>#N/A</v>
      </c>
      <c r="E8" s="24" t="str">
        <f>IF(ISERROR(FIND("|",$D8,1)),IFERROR(VLOOKUP($D8,[5]RESPONSABLE!$K:$K,1,FALSE),""),LEFT($D8,FIND("|",$D8,1)-2))</f>
        <v/>
      </c>
      <c r="F8" s="169" t="e">
        <f>IF(ISERROR(FIND("|",$D8,1)),IFERROR(VLOOKUP($D8,[5]RESPONSABLE!$K:$K,1,FALSE),$D8),LEFT($D8,FIND("|",$D8,1)-2))</f>
        <v>#N/A</v>
      </c>
      <c r="G8" s="116" t="str">
        <f>IF(ISERROR(FIND("|",D8,1)),IFERROR(VLOOKUP($D8,[5]RESPONSABLE!$K:$N,4,FALSE),""),MID(D8,FIND("|",D8,1)+2,999))</f>
        <v/>
      </c>
      <c r="H8" s="117" t="str">
        <f t="shared" si="2"/>
        <v>-</v>
      </c>
      <c r="I8" s="118" t="str">
        <f t="shared" si="3"/>
        <v>-</v>
      </c>
      <c r="J8" s="118" t="str">
        <f t="shared" si="4"/>
        <v>-</v>
      </c>
      <c r="K8" s="119" t="str">
        <f t="shared" si="5"/>
        <v>-</v>
      </c>
      <c r="L8" s="74" t="str">
        <f>IF(AND(M8&gt;0,M8&lt;99),"-",IFERROR(HeureHN(H8,I8,B8,HSN_deb,HSN_fin,TRUE)+IF(J8="-",0,HeureHN(J8,K8,B8,HSN_deb,HSN_fin,TRUE)),"-"))</f>
        <v>-</v>
      </c>
      <c r="M8" s="75" t="str">
        <f>IFERROR(Heuredim(H8,I8,B8,HSN_deb,HSN_fin,TRUE)+IF(J8="-",0,Heuredim(J8,K8,B8,HSN_deb,HSN_fin,TRUE)),"-")</f>
        <v>-</v>
      </c>
      <c r="N8" s="76" t="str">
        <f>IFERROR(HeureHN(H8,I8,B8,HSNu_deb,HSNu_fin,TRUE)+IF(J8="-",0,HeureHN(J8,K8,B8,HSNu_deb,HSNu_fin,TRUE)),"-")</f>
        <v>-</v>
      </c>
      <c r="O8" s="73">
        <f t="shared" si="0"/>
        <v>0</v>
      </c>
      <c r="P8" s="81">
        <f>IFERROR(HeureHN(H8,I8,B8,HPN_deb,HPN_fin,TRUE)+IF(J8="-",0,HeureHN(J8,K8,B8,HPN_deb,HPN_fin,TRUE)),"0")+IFERROR(VLOOKUP($F8,[5]RESPONSABLE!$A:$E,5,FALSE),"0")+IFERROR(VLOOKUP(LEFT($F8,FIND("&amp;",$F8,1)-2),[5]RESPONSABLE!$A:$E,5,FALSE),"0")</f>
        <v>0</v>
      </c>
      <c r="Q8" s="65">
        <f>IFERROR(VLOOKUP($F8,[5]RESPONSABLE!$A:$F,6,FALSE),0)</f>
        <v>0</v>
      </c>
      <c r="T8" s="176" t="s">
        <v>29</v>
      </c>
      <c r="U8" s="177" t="str">
        <f>MID($A1,FIND("|",$A1,1)+1,99)</f>
        <v>N0123024</v>
      </c>
      <c r="V8" s="178"/>
      <c r="W8" s="8"/>
      <c r="X8" s="8"/>
      <c r="Y8" s="231" t="s">
        <v>33</v>
      </c>
      <c r="Z8" s="231"/>
      <c r="AA8" s="228" t="str">
        <f>LEFT($A1,LEN($A1)-10)</f>
        <v>Cambra Jean-Luc</v>
      </c>
      <c r="AB8" s="229"/>
      <c r="AC8" s="230"/>
      <c r="AF8" s="176" t="s">
        <v>29</v>
      </c>
      <c r="AG8" s="177" t="str">
        <f>MID($A1,FIND("|",$A1,1)+1,99)</f>
        <v>N0123024</v>
      </c>
      <c r="AH8" s="178"/>
      <c r="AI8" s="8"/>
      <c r="AJ8" s="8"/>
      <c r="AK8" s="231" t="s">
        <v>33</v>
      </c>
      <c r="AL8" s="231"/>
      <c r="AM8" s="228" t="str">
        <f>LEFT($A1,LEN($A1)-10)</f>
        <v>Cambra Jean-Luc</v>
      </c>
      <c r="AN8" s="229"/>
      <c r="AO8" s="230"/>
      <c r="AR8" s="176" t="s">
        <v>29</v>
      </c>
      <c r="AS8" s="177" t="str">
        <f>MID($A1,FIND("|",$A1,1)+1,99)</f>
        <v>N0123024</v>
      </c>
      <c r="AT8" s="178"/>
      <c r="AU8" s="8"/>
      <c r="AV8" s="8"/>
      <c r="AW8" s="231" t="s">
        <v>33</v>
      </c>
      <c r="AX8" s="231"/>
      <c r="AY8" s="228" t="str">
        <f>LEFT($A1,LEN($A1)-10)</f>
        <v>Cambra Jean-Luc</v>
      </c>
      <c r="AZ8" s="229"/>
      <c r="BA8" s="230"/>
    </row>
    <row r="9" spans="1:53" ht="20.100000000000001" customHeight="1" x14ac:dyDescent="0.3">
      <c r="A9" s="7">
        <f t="shared" si="1"/>
        <v>43580</v>
      </c>
      <c r="B9" s="30">
        <f t="shared" si="6"/>
        <v>43580</v>
      </c>
      <c r="C9" s="114" t="e">
        <f>INDEX('[5]Base de Travail Mensuelle'!$1:$1048576,MATCH($U$8,'[5]Base de Travail Mensuelle'!$A:$A,0),MATCH($B9,'[5]Base de Travail Mensuelle'!$1:$1,0))</f>
        <v>#N/A</v>
      </c>
      <c r="D9" s="115" t="e">
        <f>INDEX([5]Pointage!$1:$1048576,MATCH($U$8,[5]Pointage!$A:$A,0),MATCH(B9,[5]Pointage!$1:$1,0))</f>
        <v>#N/A</v>
      </c>
      <c r="E9" s="24" t="str">
        <f>IF(ISERROR(FIND("|",$D9,1)),IFERROR(VLOOKUP($D9,[5]RESPONSABLE!$K:$K,1,FALSE),""),LEFT($D9,FIND("|",$D9,1)-2))</f>
        <v/>
      </c>
      <c r="F9" s="169" t="e">
        <f>IF(ISERROR(FIND("|",$D9,1)),IFERROR(VLOOKUP($D9,[5]RESPONSABLE!$K:$K,1,FALSE),$D9),LEFT($D9,FIND("|",$D9,1)-2))</f>
        <v>#N/A</v>
      </c>
      <c r="G9" s="116" t="str">
        <f>IF(ISERROR(FIND("|",D9,1)),IFERROR(VLOOKUP($D9,[5]RESPONSABLE!$K:$N,4,FALSE),""),MID(D9,FIND("|",D9,1)+2,999))</f>
        <v/>
      </c>
      <c r="H9" s="117" t="str">
        <f t="shared" si="2"/>
        <v>-</v>
      </c>
      <c r="I9" s="118" t="str">
        <f t="shared" si="3"/>
        <v>-</v>
      </c>
      <c r="J9" s="118" t="str">
        <f t="shared" si="4"/>
        <v>-</v>
      </c>
      <c r="K9" s="119" t="str">
        <f t="shared" si="5"/>
        <v>-</v>
      </c>
      <c r="L9" s="74" t="str">
        <f>IF(AND(M9&gt;0,M9&lt;99),"-",IFERROR(HeureHN(H9,I9,B9,HSN_deb,HSN_fin,TRUE)+IF(J9="-",0,HeureHN(J9,K9,B9,HSN_deb,HSN_fin,TRUE)),"-"))</f>
        <v>-</v>
      </c>
      <c r="M9" s="75" t="str">
        <f>IFERROR(Heuredim(H9,I9,B9,HSN_deb,HSN_fin,TRUE)+IF(J9="-",0,Heuredim(J9,K9,B9,HSN_deb,HSN_fin,TRUE)),"-")</f>
        <v>-</v>
      </c>
      <c r="N9" s="76" t="str">
        <f>IFERROR(HeureHN(H9,I9,B9,HSNu_deb,HSNu_fin,TRUE)+IF(J9="-",0,HeureHN(J9,K9,B9,HSNu_deb,HSNu_fin,TRUE)),"-")</f>
        <v>-</v>
      </c>
      <c r="O9" s="73">
        <f t="shared" si="0"/>
        <v>0</v>
      </c>
      <c r="P9" s="81">
        <f>IFERROR(HeureHN(H9,I9,B9,HPN_deb,HPN_fin,TRUE)+IF(J9="-",0,HeureHN(J9,K9,B9,HPN_deb,HPN_fin,TRUE)),"0")+IFERROR(VLOOKUP($F9,[5]RESPONSABLE!$A:$E,5,FALSE),"0")+IFERROR(VLOOKUP(LEFT($F9,FIND("&amp;",$F9,1)-2),[5]RESPONSABLE!$A:$E,5,FALSE),"0")</f>
        <v>0</v>
      </c>
      <c r="Q9" s="65">
        <f>IFERROR(VLOOKUP($F9,[5]RESPONSABLE!$A:$F,6,FALSE),0)</f>
        <v>0</v>
      </c>
      <c r="T9" s="176" t="s">
        <v>30</v>
      </c>
      <c r="U9" s="179" t="s">
        <v>11</v>
      </c>
      <c r="V9" s="178"/>
      <c r="W9" s="8"/>
      <c r="X9" s="8"/>
      <c r="Y9" s="231" t="s">
        <v>34</v>
      </c>
      <c r="Z9" s="231"/>
      <c r="AA9" s="233" t="e">
        <f>J1</f>
        <v>#N/A</v>
      </c>
      <c r="AB9" s="233"/>
      <c r="AC9" s="233"/>
      <c r="AF9" s="176" t="s">
        <v>30</v>
      </c>
      <c r="AG9" s="179" t="s">
        <v>11</v>
      </c>
      <c r="AH9" s="178"/>
      <c r="AI9" s="8"/>
      <c r="AJ9" s="8"/>
      <c r="AK9" s="231" t="s">
        <v>34</v>
      </c>
      <c r="AL9" s="231"/>
      <c r="AM9" s="233" t="e">
        <f>J1</f>
        <v>#N/A</v>
      </c>
      <c r="AN9" s="233"/>
      <c r="AO9" s="233"/>
      <c r="AR9" s="176" t="s">
        <v>30</v>
      </c>
      <c r="AS9" s="179" t="s">
        <v>11</v>
      </c>
      <c r="AT9" s="178"/>
      <c r="AU9" s="8"/>
      <c r="AV9" s="8"/>
      <c r="AW9" s="231" t="s">
        <v>34</v>
      </c>
      <c r="AX9" s="231"/>
      <c r="AY9" s="233" t="e">
        <f>+J1</f>
        <v>#N/A</v>
      </c>
      <c r="AZ9" s="233"/>
      <c r="BA9" s="233"/>
    </row>
    <row r="10" spans="1:53" ht="20.100000000000001" customHeight="1" x14ac:dyDescent="0.3">
      <c r="A10" s="7">
        <f t="shared" si="1"/>
        <v>43581</v>
      </c>
      <c r="B10" s="30">
        <f t="shared" si="6"/>
        <v>43581</v>
      </c>
      <c r="C10" s="114" t="e">
        <f>INDEX('[5]Base de Travail Mensuelle'!$1:$1048576,MATCH($U$8,'[5]Base de Travail Mensuelle'!$A:$A,0),MATCH($B10,'[5]Base de Travail Mensuelle'!$1:$1,0))</f>
        <v>#N/A</v>
      </c>
      <c r="D10" s="115" t="e">
        <f>INDEX([5]Pointage!$1:$1048576,MATCH($U$8,[5]Pointage!$A:$A,0),MATCH(B10,[5]Pointage!$1:$1,0))</f>
        <v>#N/A</v>
      </c>
      <c r="E10" s="24" t="str">
        <f>IF(ISERROR(FIND("|",$D10,1)),IFERROR(VLOOKUP($D10,[5]RESPONSABLE!$K:$K,1,FALSE),""),LEFT($D10,FIND("|",$D10,1)-2))</f>
        <v/>
      </c>
      <c r="F10" s="169" t="e">
        <f>IF(ISERROR(FIND("|",$D10,1)),IFERROR(VLOOKUP($D10,[5]RESPONSABLE!$K:$K,1,FALSE),$D10),LEFT($D10,FIND("|",$D10,1)-2))</f>
        <v>#N/A</v>
      </c>
      <c r="G10" s="116" t="str">
        <f>IF(ISERROR(FIND("|",D10,1)),IFERROR(VLOOKUP($D10,[5]RESPONSABLE!$K:$N,4,FALSE),""),MID(D10,FIND("|",D10,1)+2,999))</f>
        <v/>
      </c>
      <c r="H10" s="117" t="str">
        <f t="shared" si="2"/>
        <v>-</v>
      </c>
      <c r="I10" s="118" t="str">
        <f t="shared" si="3"/>
        <v>-</v>
      </c>
      <c r="J10" s="118" t="str">
        <f t="shared" si="4"/>
        <v>-</v>
      </c>
      <c r="K10" s="119" t="str">
        <f t="shared" si="5"/>
        <v>-</v>
      </c>
      <c r="L10" s="74" t="str">
        <f>IF(AND(M10&gt;0,M10&lt;99),"-",IFERROR(HeureHN(H10,I10,B10,HSN_deb,HSN_fin,TRUE)+IF(J10="-",0,HeureHN(J10,K10,B10,HSN_deb,HSN_fin,TRUE)),"-"))</f>
        <v>-</v>
      </c>
      <c r="M10" s="75" t="str">
        <f>IFERROR(Heuredim(H10,I10,B10,HSN_deb,HSN_fin,TRUE)+IF(J10="-",0,Heuredim(J10,K10,B10,HSN_deb,HSN_fin,TRUE)),"-")</f>
        <v>-</v>
      </c>
      <c r="N10" s="76" t="str">
        <f>IFERROR(HeureHN(H10,I10,B10,HSNu_deb,HSNu_fin,TRUE)+IF(J10="-",0,HeureHN(J10,K10,B10,HSNu_deb,HSNu_fin,TRUE)),"-")</f>
        <v>-</v>
      </c>
      <c r="O10" s="73">
        <f t="shared" si="0"/>
        <v>0</v>
      </c>
      <c r="P10" s="81">
        <f>IFERROR(HeureHN(H10,I10,B10,HPN_deb,HPN_fin,TRUE)+IF(J10="-",0,HeureHN(J10,K10,B10,HPN_deb,HPN_fin,TRUE)),"0")+IFERROR(VLOOKUP($F10,[5]RESPONSABLE!$A:$E,5,FALSE),"0")+IFERROR(VLOOKUP(LEFT($F10,FIND("&amp;",$F10,1)-2),[5]RESPONSABLE!$A:$E,5,FALSE),"0")</f>
        <v>0</v>
      </c>
      <c r="Q10" s="65">
        <f>IFERROR(VLOOKUP($F10,[5]RESPONSABLE!$A:$F,6,FALSE),0)</f>
        <v>0</v>
      </c>
      <c r="T10" s="176" t="s">
        <v>31</v>
      </c>
      <c r="U10" s="179" t="s">
        <v>12</v>
      </c>
      <c r="V10" s="178"/>
      <c r="W10" s="8"/>
      <c r="X10" s="8"/>
      <c r="Y10" s="231" t="s">
        <v>35</v>
      </c>
      <c r="Z10" s="231"/>
      <c r="AA10" s="232"/>
      <c r="AB10" s="232"/>
      <c r="AC10" s="232"/>
      <c r="AF10" s="176" t="s">
        <v>31</v>
      </c>
      <c r="AG10" s="179" t="s">
        <v>12</v>
      </c>
      <c r="AH10" s="178"/>
      <c r="AI10" s="8"/>
      <c r="AJ10" s="8"/>
      <c r="AK10" s="231" t="s">
        <v>35</v>
      </c>
      <c r="AL10" s="231"/>
      <c r="AM10" s="232"/>
      <c r="AN10" s="232"/>
      <c r="AO10" s="232"/>
      <c r="AR10" s="176" t="s">
        <v>31</v>
      </c>
      <c r="AS10" s="179" t="s">
        <v>12</v>
      </c>
      <c r="AT10" s="178"/>
      <c r="AU10" s="8"/>
      <c r="AV10" s="8"/>
      <c r="AW10" s="231" t="s">
        <v>35</v>
      </c>
      <c r="AX10" s="231"/>
      <c r="AY10" s="232"/>
      <c r="AZ10" s="232"/>
      <c r="BA10" s="232"/>
    </row>
    <row r="11" spans="1:53" ht="20.100000000000001" customHeight="1" x14ac:dyDescent="0.3">
      <c r="A11" s="7">
        <f t="shared" si="1"/>
        <v>43582</v>
      </c>
      <c r="B11" s="30">
        <f t="shared" si="6"/>
        <v>43582</v>
      </c>
      <c r="C11" s="114" t="e">
        <f>INDEX('[5]Base de Travail Mensuelle'!$1:$1048576,MATCH($U$8,'[5]Base de Travail Mensuelle'!$A:$A,0),MATCH($B11,'[5]Base de Travail Mensuelle'!$1:$1,0))</f>
        <v>#N/A</v>
      </c>
      <c r="D11" s="115" t="e">
        <f>INDEX([5]Pointage!$1:$1048576,MATCH($U$8,[5]Pointage!$A:$A,0),MATCH(B11,[5]Pointage!$1:$1,0))</f>
        <v>#N/A</v>
      </c>
      <c r="E11" s="24" t="str">
        <f>IF(ISERROR(FIND("|",$D11,1)),IFERROR(VLOOKUP($D11,[5]RESPONSABLE!$K:$K,1,FALSE),""),LEFT($D11,FIND("|",$D11,1)-2))</f>
        <v/>
      </c>
      <c r="F11" s="169" t="e">
        <f>IF(ISERROR(FIND("|",$D11,1)),IFERROR(VLOOKUP($D11,[5]RESPONSABLE!$K:$K,1,FALSE),$D11),LEFT($D11,FIND("|",$D11,1)-2))</f>
        <v>#N/A</v>
      </c>
      <c r="G11" s="116" t="str">
        <f>IF(ISERROR(FIND("|",D11,1)),IFERROR(VLOOKUP($D11,[5]RESPONSABLE!$K:$N,4,FALSE),""),MID(D11,FIND("|",D11,1)+2,999))</f>
        <v/>
      </c>
      <c r="H11" s="117" t="str">
        <f t="shared" si="2"/>
        <v>-</v>
      </c>
      <c r="I11" s="118" t="str">
        <f t="shared" si="3"/>
        <v>-</v>
      </c>
      <c r="J11" s="118" t="str">
        <f t="shared" si="4"/>
        <v>-</v>
      </c>
      <c r="K11" s="119" t="str">
        <f t="shared" si="5"/>
        <v>-</v>
      </c>
      <c r="L11" s="74" t="str">
        <f>IF(AND(M11&gt;0,M11&lt;99),"-",IFERROR(HeureHN(H11,I11,B11,HSN_deb,HSN_fin,TRUE)+IF(J11="-",0,HeureHN(J11,K11,B11,HSN_deb,HSN_fin,TRUE)),"-"))</f>
        <v>-</v>
      </c>
      <c r="M11" s="75" t="str">
        <f>IFERROR(Heuredim(H11,I11,B11,HSN_deb,HSN_fin,TRUE)+IF(J11="-",0,Heuredim(J11,K11,B11,HSN_deb,HSN_fin,TRUE)),"-")</f>
        <v>-</v>
      </c>
      <c r="N11" s="76" t="str">
        <f>IFERROR(HeureHN(H11,I11,B11,HSNu_deb,HSNu_fin,TRUE)+IF(J11="-",0,HeureHN(J11,K11,B11,HSNu_deb,HSNu_fin,TRUE)),"-")</f>
        <v>-</v>
      </c>
      <c r="O11" s="73">
        <f t="shared" si="0"/>
        <v>0</v>
      </c>
      <c r="P11" s="81">
        <f>IFERROR(HeureHN(H11,I11,B11,HPN_deb,HPN_fin,TRUE)+IF(J11="-",0,HeureHN(J11,K11,B11,HPN_deb,HPN_fin,TRUE)),"0")+IFERROR(VLOOKUP($F11,[5]RESPONSABLE!$A:$E,5,FALSE),"0")+IFERROR(VLOOKUP(LEFT($F11,FIND("&amp;",$F11,1)-2),[5]RESPONSABLE!$A:$E,5,FALSE),"0")</f>
        <v>0</v>
      </c>
      <c r="Q11" s="65">
        <f>IFERROR(VLOOKUP($F11,[5]RESPONSABLE!$A:$F,6,FALSE),0)</f>
        <v>0</v>
      </c>
      <c r="T11" s="176" t="s">
        <v>32</v>
      </c>
      <c r="U11" s="179" t="s">
        <v>13</v>
      </c>
      <c r="V11" s="178"/>
      <c r="W11" s="8"/>
      <c r="X11" s="8"/>
      <c r="Y11" s="8"/>
      <c r="Z11" s="8"/>
      <c r="AA11" s="8"/>
      <c r="AB11" s="8"/>
      <c r="AC11" s="8"/>
      <c r="AF11" s="176" t="s">
        <v>32</v>
      </c>
      <c r="AG11" s="179" t="s">
        <v>13</v>
      </c>
      <c r="AH11" s="178"/>
      <c r="AI11" s="8"/>
      <c r="AJ11" s="8"/>
      <c r="AK11" s="8"/>
      <c r="AL11" s="8"/>
      <c r="AM11" s="8"/>
      <c r="AN11" s="8"/>
      <c r="AO11" s="8"/>
      <c r="AR11" s="176" t="s">
        <v>32</v>
      </c>
      <c r="AS11" s="179" t="s">
        <v>13</v>
      </c>
      <c r="AT11" s="178"/>
      <c r="AU11" s="8"/>
      <c r="AV11" s="8"/>
      <c r="AW11" s="8"/>
      <c r="AX11" s="8"/>
      <c r="AY11" s="8"/>
      <c r="AZ11" s="8"/>
      <c r="BA11" s="8"/>
    </row>
    <row r="12" spans="1:53" ht="20.100000000000001" customHeight="1" thickBot="1" x14ac:dyDescent="0.35">
      <c r="A12" s="7">
        <f t="shared" si="1"/>
        <v>43583</v>
      </c>
      <c r="B12" s="30">
        <f t="shared" si="6"/>
        <v>43583</v>
      </c>
      <c r="C12" s="114" t="e">
        <f>INDEX('[5]Base de Travail Mensuelle'!$1:$1048576,MATCH($U$8,'[5]Base de Travail Mensuelle'!$A:$A,0),MATCH($B12,'[5]Base de Travail Mensuelle'!$1:$1,0))</f>
        <v>#N/A</v>
      </c>
      <c r="D12" s="115" t="e">
        <f>INDEX([5]Pointage!$1:$1048576,MATCH($U$8,[5]Pointage!$A:$A,0),MATCH(B12,[5]Pointage!$1:$1,0))</f>
        <v>#N/A</v>
      </c>
      <c r="E12" s="24" t="str">
        <f>IF(ISERROR(FIND("|",$D12,1)),IFERROR(VLOOKUP($D12,[5]RESPONSABLE!$K:$K,1,FALSE),""),LEFT($D12,FIND("|",$D12,1)-2))</f>
        <v/>
      </c>
      <c r="F12" s="169" t="e">
        <f>IF(ISERROR(FIND("|",$D12,1)),IFERROR(VLOOKUP($D12,[5]RESPONSABLE!$K:$K,1,FALSE),$D12),LEFT($D12,FIND("|",$D12,1)-2))</f>
        <v>#N/A</v>
      </c>
      <c r="G12" s="116" t="str">
        <f>IF(ISERROR(FIND("|",D12,1)),IFERROR(VLOOKUP($D12,[5]RESPONSABLE!$K:$N,4,FALSE),""),MID(D12,FIND("|",D12,1)+2,999))</f>
        <v/>
      </c>
      <c r="H12" s="117" t="str">
        <f t="shared" si="2"/>
        <v>-</v>
      </c>
      <c r="I12" s="118" t="str">
        <f t="shared" si="3"/>
        <v>-</v>
      </c>
      <c r="J12" s="118" t="str">
        <f t="shared" si="4"/>
        <v>-</v>
      </c>
      <c r="K12" s="119" t="str">
        <f t="shared" si="5"/>
        <v>-</v>
      </c>
      <c r="L12" s="74" t="str">
        <f>IF(AND(M12&gt;0,M12&lt;99),"-",IFERROR(HeureHN(H12,I12,B12,HSN_deb,HSN_fin,TRUE)+IF(J12="-",0,HeureHN(J12,K12,B12,HSN_deb,HSN_fin,TRUE)),"-"))</f>
        <v>-</v>
      </c>
      <c r="M12" s="75" t="str">
        <f>IFERROR(Heuredim(H12,I12,B12,HSN_deb,HSN_fin,TRUE)+IF(J12="-",0,Heuredim(J12,K12,B12,HSN_deb,HSN_fin,TRUE)),"-")</f>
        <v>-</v>
      </c>
      <c r="N12" s="76" t="str">
        <f>IFERROR(HeureHN(H12,I12,B12,HSNu_deb,HSNu_fin,TRUE)+IF(J12="-",0,HeureHN(J12,K12,B12,HSNu_deb,HSNu_fin,TRUE)),"-")</f>
        <v>-</v>
      </c>
      <c r="O12" s="73">
        <f t="shared" si="0"/>
        <v>0</v>
      </c>
      <c r="P12" s="81">
        <f>IFERROR(HeureHN(H12,I12,B12,HPN_deb,HPN_fin,TRUE)+IF(J12="-",0,HeureHN(J12,K12,B12,HPN_deb,HPN_fin,TRUE)),"0")+IFERROR(VLOOKUP($F12,[5]RESPONSABLE!$A:$E,5,FALSE),"0")+IFERROR(VLOOKUP(LEFT($F12,FIND("&amp;",$F12,1)-2),[5]RESPONSABLE!$A:$E,5,FALSE),"0")</f>
        <v>0</v>
      </c>
      <c r="Q12" s="65">
        <f>IFERROR(VLOOKUP($F12,[5]RESPONSABLE!$A:$F,6,FALSE),0)</f>
        <v>0</v>
      </c>
      <c r="T12" s="120"/>
      <c r="U12" s="120"/>
      <c r="V12" s="121"/>
      <c r="W12" s="121"/>
      <c r="X12" s="121"/>
      <c r="Y12" s="121"/>
      <c r="Z12" s="121"/>
      <c r="AA12" s="121"/>
      <c r="AB12" s="121"/>
      <c r="AC12" s="121"/>
      <c r="AF12" s="122"/>
      <c r="AG12" s="122"/>
      <c r="AH12" s="123"/>
      <c r="AI12" s="123"/>
      <c r="AJ12" s="123"/>
      <c r="AK12" s="123"/>
      <c r="AL12" s="123"/>
      <c r="AM12" s="123"/>
      <c r="AN12" s="123"/>
      <c r="AO12" s="123"/>
      <c r="AR12" s="122"/>
      <c r="AS12" s="122"/>
      <c r="AT12" s="123"/>
      <c r="AU12" s="123"/>
      <c r="AV12" s="123"/>
      <c r="AW12" s="123"/>
      <c r="AX12" s="123"/>
      <c r="AY12" s="123"/>
      <c r="AZ12" s="123"/>
      <c r="BA12" s="123"/>
    </row>
    <row r="13" spans="1:53" ht="20.100000000000001" customHeight="1" x14ac:dyDescent="0.3">
      <c r="A13" s="7">
        <f t="shared" si="1"/>
        <v>43584</v>
      </c>
      <c r="B13" s="30">
        <f t="shared" si="6"/>
        <v>43584</v>
      </c>
      <c r="C13" s="114" t="e">
        <f>INDEX('[5]Base de Travail Mensuelle'!$1:$1048576,MATCH($U$8,'[5]Base de Travail Mensuelle'!$A:$A,0),MATCH($B13,'[5]Base de Travail Mensuelle'!$1:$1,0))</f>
        <v>#N/A</v>
      </c>
      <c r="D13" s="115" t="e">
        <f>INDEX([5]Pointage!$1:$1048576,MATCH($U$8,[5]Pointage!$A:$A,0),MATCH(B13,[5]Pointage!$1:$1,0))</f>
        <v>#N/A</v>
      </c>
      <c r="E13" s="24" t="str">
        <f>IF(ISERROR(FIND("|",$D13,1)),IFERROR(VLOOKUP($D13,[5]RESPONSABLE!$K:$K,1,FALSE),""),LEFT($D13,FIND("|",$D13,1)-2))</f>
        <v/>
      </c>
      <c r="F13" s="169" t="e">
        <f>IF(ISERROR(FIND("|",$D13,1)),IFERROR(VLOOKUP($D13,[5]RESPONSABLE!$K:$K,1,FALSE),$D13),LEFT($D13,FIND("|",$D13,1)-2))</f>
        <v>#N/A</v>
      </c>
      <c r="G13" s="116" t="str">
        <f>IF(ISERROR(FIND("|",D13,1)),IFERROR(VLOOKUP($D13,[5]RESPONSABLE!$K:$N,4,FALSE),""),MID(D13,FIND("|",D13,1)+2,999))</f>
        <v/>
      </c>
      <c r="H13" s="117" t="str">
        <f t="shared" si="2"/>
        <v>-</v>
      </c>
      <c r="I13" s="118" t="str">
        <f t="shared" si="3"/>
        <v>-</v>
      </c>
      <c r="J13" s="118" t="str">
        <f t="shared" si="4"/>
        <v>-</v>
      </c>
      <c r="K13" s="119" t="str">
        <f t="shared" si="5"/>
        <v>-</v>
      </c>
      <c r="L13" s="74" t="str">
        <f>IF(AND(M13&gt;0,M13&lt;99),"-",IFERROR(HeureHN(H13,I13,B13,HSN_deb,HSN_fin,TRUE)+IF(J13="-",0,HeureHN(J13,K13,B13,HSN_deb,HSN_fin,TRUE)),"-"))</f>
        <v>-</v>
      </c>
      <c r="M13" s="75" t="str">
        <f>IFERROR(Heuredim(H13,I13,B13,HSN_deb,HSN_fin,TRUE)+IF(J13="-",0,Heuredim(J13,K13,B13,HSN_deb,HSN_fin,TRUE)),"-")</f>
        <v>-</v>
      </c>
      <c r="N13" s="76" t="str">
        <f>IFERROR(HeureHN(H13,I13,B13,HSNu_deb,HSNu_fin,TRUE)+IF(J13="-",0,HeureHN(J13,K13,B13,HSNu_deb,HSNu_fin,TRUE)),"-")</f>
        <v>-</v>
      </c>
      <c r="O13" s="73">
        <f t="shared" si="0"/>
        <v>0</v>
      </c>
      <c r="P13" s="81">
        <f>IFERROR(HeureHN(H13,I13,B13,HPN_deb,HPN_fin,TRUE)+IF(J13="-",0,HeureHN(J13,K13,B13,HPN_deb,HPN_fin,TRUE)),"0")+IFERROR(VLOOKUP($F13,[5]RESPONSABLE!$A:$E,5,FALSE),"0")+IFERROR(VLOOKUP(LEFT($F13,FIND("&amp;",$F13,1)-2),[5]RESPONSABLE!$A:$E,5,FALSE),"0")</f>
        <v>0</v>
      </c>
      <c r="Q13" s="65">
        <f>IFERROR(VLOOKUP($F13,[5]RESPONSABLE!$A:$F,6,FALSE),0)</f>
        <v>0</v>
      </c>
      <c r="T13" s="320" t="s">
        <v>14</v>
      </c>
      <c r="U13" s="321"/>
      <c r="V13" s="324" t="s">
        <v>15</v>
      </c>
      <c r="W13" s="326" t="s">
        <v>16</v>
      </c>
      <c r="X13" s="327"/>
      <c r="Y13" s="327"/>
      <c r="Z13" s="328"/>
      <c r="AA13" s="324" t="s">
        <v>17</v>
      </c>
      <c r="AB13" s="329" t="s">
        <v>18</v>
      </c>
      <c r="AC13" s="331" t="s">
        <v>19</v>
      </c>
      <c r="AF13" s="248" t="s">
        <v>14</v>
      </c>
      <c r="AG13" s="249"/>
      <c r="AH13" s="252" t="s">
        <v>15</v>
      </c>
      <c r="AI13" s="254" t="s">
        <v>16</v>
      </c>
      <c r="AJ13" s="255"/>
      <c r="AK13" s="255"/>
      <c r="AL13" s="256"/>
      <c r="AM13" s="252" t="s">
        <v>17</v>
      </c>
      <c r="AN13" s="257" t="s">
        <v>18</v>
      </c>
      <c r="AO13" s="238" t="s">
        <v>19</v>
      </c>
      <c r="AR13" s="248" t="s">
        <v>14</v>
      </c>
      <c r="AS13" s="249"/>
      <c r="AT13" s="252" t="s">
        <v>15</v>
      </c>
      <c r="AU13" s="254" t="s">
        <v>16</v>
      </c>
      <c r="AV13" s="255"/>
      <c r="AW13" s="255"/>
      <c r="AX13" s="256"/>
      <c r="AY13" s="252" t="s">
        <v>17</v>
      </c>
      <c r="AZ13" s="257" t="s">
        <v>18</v>
      </c>
      <c r="BA13" s="238" t="s">
        <v>19</v>
      </c>
    </row>
    <row r="14" spans="1:53" ht="20.100000000000001" customHeight="1" thickBot="1" x14ac:dyDescent="0.35">
      <c r="A14" s="7">
        <f t="shared" si="1"/>
        <v>43585</v>
      </c>
      <c r="B14" s="30">
        <f t="shared" si="6"/>
        <v>43585</v>
      </c>
      <c r="C14" s="114" t="e">
        <f>INDEX('[5]Base de Travail Mensuelle'!$1:$1048576,MATCH($U$8,'[5]Base de Travail Mensuelle'!$A:$A,0),MATCH($B14,'[5]Base de Travail Mensuelle'!$1:$1,0))</f>
        <v>#N/A</v>
      </c>
      <c r="D14" s="115" t="e">
        <f>INDEX([5]Pointage!$1:$1048576,MATCH($U$8,[5]Pointage!$A:$A,0),MATCH(B14,[5]Pointage!$1:$1,0))</f>
        <v>#N/A</v>
      </c>
      <c r="E14" s="24" t="str">
        <f>IF(ISERROR(FIND("|",$D14,1)),IFERROR(VLOOKUP($D14,[5]RESPONSABLE!$K:$K,1,FALSE),""),LEFT($D14,FIND("|",$D14,1)-2))</f>
        <v/>
      </c>
      <c r="F14" s="169" t="e">
        <f>IF(ISERROR(FIND("|",$D14,1)),IFERROR(VLOOKUP($D14,[5]RESPONSABLE!$K:$K,1,FALSE),$D14),LEFT($D14,FIND("|",$D14,1)-2))</f>
        <v>#N/A</v>
      </c>
      <c r="G14" s="116" t="str">
        <f>IF(ISERROR(FIND("|",D14,1)),IFERROR(VLOOKUP($D14,[5]RESPONSABLE!$K:$N,4,FALSE),""),MID(D14,FIND("|",D14,1)+2,999))</f>
        <v/>
      </c>
      <c r="H14" s="117" t="str">
        <f t="shared" si="2"/>
        <v>-</v>
      </c>
      <c r="I14" s="118" t="str">
        <f t="shared" si="3"/>
        <v>-</v>
      </c>
      <c r="J14" s="118" t="str">
        <f t="shared" si="4"/>
        <v>-</v>
      </c>
      <c r="K14" s="119" t="str">
        <f t="shared" si="5"/>
        <v>-</v>
      </c>
      <c r="L14" s="74" t="str">
        <f>IF(AND(M14&gt;0,M14&lt;99),"-",IFERROR(HeureHN(H14,I14,B14,HSN_deb,HSN_fin,TRUE)+IF(J14="-",0,HeureHN(J14,K14,B14,HSN_deb,HSN_fin,TRUE)),"-"))</f>
        <v>-</v>
      </c>
      <c r="M14" s="75" t="str">
        <f>IFERROR(Heuredim(H14,I14,B14,HSN_deb,HSN_fin,TRUE)+IF(J14="-",0,Heuredim(J14,K14,B14,HSN_deb,HSN_fin,TRUE)),"-")</f>
        <v>-</v>
      </c>
      <c r="N14" s="76" t="str">
        <f>IFERROR(HeureHN(H14,I14,B14,HSNu_deb,HSNu_fin,TRUE)+IF(J14="-",0,HeureHN(J14,K14,B14,HSNu_deb,HSNu_fin,TRUE)),"-")</f>
        <v>-</v>
      </c>
      <c r="O14" s="73">
        <f t="shared" si="0"/>
        <v>0</v>
      </c>
      <c r="P14" s="81">
        <f>IFERROR(HeureHN(H14,I14,B14,HPN_deb,HPN_fin,TRUE)+IF(J14="-",0,HeureHN(J14,K14,B14,HPN_deb,HPN_fin,TRUE)),"0")+IFERROR(VLOOKUP($F14,[5]RESPONSABLE!$A:$E,5,FALSE),"0")+IFERROR(VLOOKUP(LEFT($F14,FIND("&amp;",$F14,1)-2),[5]RESPONSABLE!$A:$E,5,FALSE),"0")</f>
        <v>0</v>
      </c>
      <c r="Q14" s="65">
        <f>IFERROR(VLOOKUP($F14,[5]RESPONSABLE!$A:$F,6,FALSE),0)</f>
        <v>0</v>
      </c>
      <c r="T14" s="322"/>
      <c r="U14" s="323"/>
      <c r="V14" s="325"/>
      <c r="W14" s="124" t="s">
        <v>20</v>
      </c>
      <c r="X14" s="125" t="s">
        <v>21</v>
      </c>
      <c r="Y14" s="126" t="s">
        <v>22</v>
      </c>
      <c r="Z14" s="127" t="s">
        <v>23</v>
      </c>
      <c r="AA14" s="325"/>
      <c r="AB14" s="330"/>
      <c r="AC14" s="332"/>
      <c r="AF14" s="250"/>
      <c r="AG14" s="251"/>
      <c r="AH14" s="253"/>
      <c r="AI14" s="128" t="s">
        <v>20</v>
      </c>
      <c r="AJ14" s="129" t="s">
        <v>21</v>
      </c>
      <c r="AK14" s="130" t="s">
        <v>22</v>
      </c>
      <c r="AL14" s="131" t="s">
        <v>23</v>
      </c>
      <c r="AM14" s="253"/>
      <c r="AN14" s="258"/>
      <c r="AO14" s="239"/>
      <c r="AR14" s="250"/>
      <c r="AS14" s="251"/>
      <c r="AT14" s="253"/>
      <c r="AU14" s="128" t="s">
        <v>20</v>
      </c>
      <c r="AV14" s="129" t="s">
        <v>21</v>
      </c>
      <c r="AW14" s="130" t="s">
        <v>22</v>
      </c>
      <c r="AX14" s="131" t="s">
        <v>23</v>
      </c>
      <c r="AY14" s="253"/>
      <c r="AZ14" s="258"/>
      <c r="BA14" s="239"/>
    </row>
    <row r="15" spans="1:53" ht="23.1" customHeight="1" x14ac:dyDescent="0.3">
      <c r="A15" s="7">
        <f t="shared" si="1"/>
        <v>43586</v>
      </c>
      <c r="B15" s="30">
        <f t="shared" si="6"/>
        <v>43586</v>
      </c>
      <c r="C15" s="114" t="e">
        <f>INDEX('[5]Base de Travail Mensuelle'!$1:$1048576,MATCH($U$8,'[5]Base de Travail Mensuelle'!$A:$A,0),MATCH($B15,'[5]Base de Travail Mensuelle'!$1:$1,0))</f>
        <v>#N/A</v>
      </c>
      <c r="D15" s="115" t="e">
        <f>INDEX([5]Pointage!$1:$1048576,MATCH($U$8,[5]Pointage!$A:$A,0),MATCH(B15,[5]Pointage!$1:$1,0))</f>
        <v>#N/A</v>
      </c>
      <c r="E15" s="24" t="str">
        <f>IF(ISERROR(FIND("|",$D15,1)),IFERROR(VLOOKUP($D15,[5]RESPONSABLE!$K:$K,1,FALSE),""),LEFT($D15,FIND("|",$D15,1)-2))</f>
        <v/>
      </c>
      <c r="F15" s="169" t="e">
        <f>IF(ISERROR(FIND("|",$D15,1)),IFERROR(VLOOKUP($D15,[5]RESPONSABLE!$K:$K,1,FALSE),$D15),LEFT($D15,FIND("|",$D15,1)-2))</f>
        <v>#N/A</v>
      </c>
      <c r="G15" s="116" t="str">
        <f>IF(ISERROR(FIND("|",D15,1)),IFERROR(VLOOKUP($D15,[5]RESPONSABLE!$K:$N,4,FALSE),""),MID(D15,FIND("|",D15,1)+2,999))</f>
        <v/>
      </c>
      <c r="H15" s="117" t="str">
        <f t="shared" si="2"/>
        <v>-</v>
      </c>
      <c r="I15" s="118" t="str">
        <f t="shared" si="3"/>
        <v>-</v>
      </c>
      <c r="J15" s="118" t="str">
        <f t="shared" si="4"/>
        <v>-</v>
      </c>
      <c r="K15" s="119" t="str">
        <f t="shared" si="5"/>
        <v>-</v>
      </c>
      <c r="L15" s="74" t="str">
        <f>IF(AND(M15&gt;0,M15&lt;99),"-",IFERROR(HeureHN(H15,I15,B15,HSN_deb,HSN_fin,TRUE)+IF(J15="-",0,HeureHN(J15,K15,B15,HSN_deb,HSN_fin,TRUE)),"-"))</f>
        <v>-</v>
      </c>
      <c r="M15" s="75" t="str">
        <f>IFERROR(Heuredim(H15,I15,B15,HSN_deb,HSN_fin,TRUE)+IF(J15="-",0,Heuredim(J15,K15,B15,HSN_deb,HSN_fin,TRUE)),"-")</f>
        <v>-</v>
      </c>
      <c r="N15" s="76" t="str">
        <f>IFERROR(HeureHN(H15,I15,B15,HSNu_deb,HSNu_fin,TRUE)+IF(J15="-",0,HeureHN(J15,K15,B15,HSNu_deb,HSNu_fin,TRUE)),"-")</f>
        <v>-</v>
      </c>
      <c r="O15" s="73">
        <f t="shared" si="0"/>
        <v>0</v>
      </c>
      <c r="P15" s="81">
        <f>IFERROR(HeureHN(H15,I15,B15,HPN_deb,HPN_fin,TRUE)+IF(J15="-",0,HeureHN(J15,K15,B15,HPN_deb,HPN_fin,TRUE)),"0")+IFERROR(VLOOKUP($F15,[5]RESPONSABLE!$A:$E,5,FALSE),"0")+IFERROR(VLOOKUP(LEFT($F15,FIND("&amp;",$F15,1)-2),[5]RESPONSABLE!$A:$E,5,FALSE),"0")</f>
        <v>0</v>
      </c>
      <c r="Q15" s="65">
        <f>IFERROR(VLOOKUP($F15,[5]RESPONSABLE!$A:$F,6,FALSE),0)</f>
        <v>0</v>
      </c>
      <c r="T15" s="181">
        <f t="shared" ref="T15:T45" si="7">WEEKDAY(U15,1)</f>
        <v>1</v>
      </c>
      <c r="U15" s="182">
        <f>$B5</f>
        <v>43576</v>
      </c>
      <c r="V15" s="183" t="str">
        <f>IF(ISNUMBER(SEARCH("HS presta. Except",$E5)),"",IF(ISNUMBER(SEARCH("RECUP CREDIT",$E5)),IF(AND(MONTH($B5)=5,DAY($B5)=1),$G5,""),IF(ISNUMBER(SEARCH("Presta Except",$E5)),"",$G5)))</f>
        <v/>
      </c>
      <c r="W15" s="184" t="str">
        <f>IF(ISNUMBER(SEARCH("HS presta. Except",$E5)),"",IF(ISNUMBER(SEARCH("RECUP CREDIT",$E5)),IF(AND(MONTH($B5)=5,DAY($B5)=1),$L5,""),IF(ISNUMBER(SEARCH("Presta Except",$E5)),"",$L5)))</f>
        <v>-</v>
      </c>
      <c r="X15" s="185" t="str">
        <f t="shared" ref="X15:X45" si="8">IF(ISNUMBER(SEARCH("HS presta. Except",$E5)),"",IF(ISNUMBER(SEARCH("RECUP CREDIT",$E5)),IF(AND(MONTH($B5)=5,DAY($B5)=1),$M5,""),IF(ISNUMBER(SEARCH("Presta Except",$E5)),"",$M5)))</f>
        <v>-</v>
      </c>
      <c r="Y15" s="186" t="str">
        <f>IF(ISNUMBER(SEARCH("HS presta. Except",$E5)),"",IF(ISNUMBER(SEARCH("RECUP CREDIT",$E5)),IF(AND(MONTH($B5)=5,DAY($B5)=1),$N5,""),IF(ISNUMBER(SEARCH("Presta Except",$E5)),"",$N5)))</f>
        <v>-</v>
      </c>
      <c r="Z15" s="187">
        <f>IF(ISNUMBER(SEARCH("HS presta. Except",$E5)),"",IF(ISNUMBER(SEARCH("RECUP CREDIT",$E5)),IF(AND(MONTH($B5)=5,DAY($B5)=1),$O5,""),IF(ISNUMBER(SEARCH("Presta Except",$E5)),"",$O5)))</f>
        <v>0</v>
      </c>
      <c r="AA15" s="188">
        <f t="shared" ref="AA15:AA45" si="9">$P5</f>
        <v>0</v>
      </c>
      <c r="AB15" s="189">
        <f t="shared" ref="AB15:AB45" si="10">$Q5</f>
        <v>0</v>
      </c>
      <c r="AC15" s="16" t="str">
        <f>IF(ISNUMBER(SEARCH("HS presta. Except",$E5)),"",IF(ISNUMBER(SEARCH("RECUP CREDIT",$E5)),$E5,IF(ISNUMBER(SEARCH("Presta Except",$E5)),"",$E5)))</f>
        <v/>
      </c>
      <c r="AF15" s="181">
        <f t="shared" ref="AF15:AF45" si="11">WEEKDAY(AG15,1)</f>
        <v>1</v>
      </c>
      <c r="AG15" s="182">
        <f>$B5</f>
        <v>43576</v>
      </c>
      <c r="AH15" s="183" t="str">
        <f t="shared" ref="AH15:AH45" si="12">IF(ISNUMBER(SEARCH("HS presta. Except",$E5)),$G5,"")</f>
        <v/>
      </c>
      <c r="AI15" s="184" t="str">
        <f t="shared" ref="AI15:AI45" si="13">IF(ISNUMBER(SEARCH("HS presta. Except",$E5)),$L5,"")</f>
        <v/>
      </c>
      <c r="AJ15" s="185" t="str">
        <f t="shared" ref="AJ15:AJ45" si="14">IF(ISNUMBER(SEARCH("HS presta. Except",$E5)),$M5,"")</f>
        <v/>
      </c>
      <c r="AK15" s="186" t="str">
        <f t="shared" ref="AK15:AK45" si="15">IF(ISNUMBER(SEARCH("HS presta. Except",$E5)),$N5,"")</f>
        <v/>
      </c>
      <c r="AL15" s="187" t="str">
        <f t="shared" ref="AL15:AL45" si="16">IF(ISNUMBER(SEARCH("HS presta. Except",$E5)),$O5,"")</f>
        <v/>
      </c>
      <c r="AM15" s="205"/>
      <c r="AN15" s="205"/>
      <c r="AO15" s="16" t="str">
        <f t="shared" ref="AO15:AO45" si="17">IF(ISNUMBER(SEARCH("HS presta. Except",$E5)),$E5,"")</f>
        <v/>
      </c>
      <c r="AR15" s="208">
        <f t="shared" ref="AR15:AR45" si="18">WEEKDAY(AS15,1)</f>
        <v>1</v>
      </c>
      <c r="AS15" s="209">
        <f>$B5</f>
        <v>43576</v>
      </c>
      <c r="AT15" s="183" t="str">
        <f t="shared" ref="AT15:AT44" si="19">IF(ISNUMBER(SEARCH("RECUP CREDIT",$E5)),IF(AND(MONTH($B5)=5,DAY($B5)=1),"TRAVAIL 1ER MAI",$G5),"")</f>
        <v/>
      </c>
      <c r="AU15" s="184" t="str">
        <f t="shared" ref="AU15:AU44" si="20">IF(ISNUMBER(SEARCH("RECUP CREDIT",$E5)),IF(AND(MONTH($B5)=5,DAY($B5)=1),$O5,$L5),"")</f>
        <v/>
      </c>
      <c r="AV15" s="185" t="str">
        <f t="shared" ref="AV15:AV44" si="21">IF(ISNUMBER(SEARCH("RECUP CREDIT",$E5)),IF(AND(MONTH($B5)=5,DAY($B5)=1),0,$M5),"")</f>
        <v/>
      </c>
      <c r="AW15" s="186" t="str">
        <f t="shared" ref="AW15:AW44" si="22">IF(ISNUMBER(SEARCH("RECUP CREDIT",$E5)),IF(AND(MONTH($B5)=5,DAY($B5)=1),0,$N5),"")</f>
        <v/>
      </c>
      <c r="AX15" s="187" t="str">
        <f t="shared" ref="AX15:AX44" si="23">IF(ISNUMBER(SEARCH("RECUP CREDIT",$E5)),$O5,"")</f>
        <v/>
      </c>
      <c r="AY15" s="205"/>
      <c r="AZ15" s="205"/>
      <c r="BA15" s="16" t="str">
        <f t="shared" ref="BA15:BA44" si="24">IF(ISNUMBER(SEARCH("RECUP CREDIT",$E5)),$E5,"")</f>
        <v/>
      </c>
    </row>
    <row r="16" spans="1:53" ht="23.1" customHeight="1" x14ac:dyDescent="0.3">
      <c r="A16" s="7">
        <f t="shared" si="1"/>
        <v>43587</v>
      </c>
      <c r="B16" s="30">
        <f t="shared" si="6"/>
        <v>43587</v>
      </c>
      <c r="C16" s="114" t="e">
        <f>INDEX('[5]Base de Travail Mensuelle'!$1:$1048576,MATCH($U$8,'[5]Base de Travail Mensuelle'!$A:$A,0),MATCH($B16,'[5]Base de Travail Mensuelle'!$1:$1,0))</f>
        <v>#N/A</v>
      </c>
      <c r="D16" s="115" t="e">
        <f>INDEX([5]Pointage!$1:$1048576,MATCH($U$8,[5]Pointage!$A:$A,0),MATCH(B16,[5]Pointage!$1:$1,0))</f>
        <v>#N/A</v>
      </c>
      <c r="E16" s="24" t="str">
        <f>IF(ISERROR(FIND("|",$D16,1)),IFERROR(VLOOKUP($D16,[5]RESPONSABLE!$K:$K,1,FALSE),""),LEFT($D16,FIND("|",$D16,1)-2))</f>
        <v/>
      </c>
      <c r="F16" s="169" t="e">
        <f>IF(ISERROR(FIND("|",$D16,1)),IFERROR(VLOOKUP($D16,[5]RESPONSABLE!$K:$K,1,FALSE),$D16),LEFT($D16,FIND("|",$D16,1)-2))</f>
        <v>#N/A</v>
      </c>
      <c r="G16" s="116" t="str">
        <f>IF(ISERROR(FIND("|",D16,1)),IFERROR(VLOOKUP($D16,[5]RESPONSABLE!$K:$N,4,FALSE),""),MID(D16,FIND("|",D16,1)+2,999))</f>
        <v/>
      </c>
      <c r="H16" s="117" t="str">
        <f t="shared" si="2"/>
        <v>-</v>
      </c>
      <c r="I16" s="118" t="str">
        <f t="shared" si="3"/>
        <v>-</v>
      </c>
      <c r="J16" s="118" t="str">
        <f t="shared" si="4"/>
        <v>-</v>
      </c>
      <c r="K16" s="119" t="str">
        <f t="shared" si="5"/>
        <v>-</v>
      </c>
      <c r="L16" s="74" t="str">
        <f>IF(AND(M16&gt;0,M16&lt;99),"-",IFERROR(HeureHN(H16,I16,B16,HSN_deb,HSN_fin,TRUE)+IF(J16="-",0,HeureHN(J16,K16,B16,HSN_deb,HSN_fin,TRUE)),"-"))</f>
        <v>-</v>
      </c>
      <c r="M16" s="75" t="str">
        <f>IFERROR(Heuredim(H16,I16,B16,HSN_deb,HSN_fin,TRUE)+IF(J16="-",0,Heuredim(J16,K16,B16,HSN_deb,HSN_fin,TRUE)),"-")</f>
        <v>-</v>
      </c>
      <c r="N16" s="76" t="str">
        <f>IFERROR(HeureHN(H16,I16,B16,HSNu_deb,HSNu_fin,TRUE)+IF(J16="-",0,HeureHN(J16,K16,B16,HSNu_deb,HSNu_fin,TRUE)),"-")</f>
        <v>-</v>
      </c>
      <c r="O16" s="73">
        <f t="shared" si="0"/>
        <v>0</v>
      </c>
      <c r="P16" s="81">
        <f>IFERROR(HeureHN(H16,I16,B16,HPN_deb,HPN_fin,TRUE)+IF(J16="-",0,HeureHN(J16,K16,B16,HPN_deb,HPN_fin,TRUE)),"0")+IFERROR(VLOOKUP($F16,[5]RESPONSABLE!$A:$E,5,FALSE),"0")+IFERROR(VLOOKUP(LEFT($F16,FIND("&amp;",$F16,1)-2),[5]RESPONSABLE!$A:$E,5,FALSE),"0")</f>
        <v>0</v>
      </c>
      <c r="Q16" s="65">
        <f>IFERROR(VLOOKUP($F16,[5]RESPONSABLE!$A:$F,6,FALSE),0)</f>
        <v>0</v>
      </c>
      <c r="T16" s="181">
        <f t="shared" si="7"/>
        <v>2</v>
      </c>
      <c r="U16" s="182">
        <f t="shared" ref="U16:U45" si="25">$B6</f>
        <v>43577</v>
      </c>
      <c r="V16" s="183" t="str">
        <f t="shared" ref="V16:V44" si="26">IF(ISNUMBER(SEARCH("HS presta. Except",$E6)),"",IF(ISNUMBER(SEARCH("RECUP CREDIT",$E6)),IF(AND(MONTH($B6)=5,DAY($B6)=1),$G6,""),IF(ISNUMBER(SEARCH("Presta Except",$E6)),"",$G6)))</f>
        <v/>
      </c>
      <c r="W16" s="184" t="str">
        <f t="shared" ref="W16:W44" si="27">IF(ISNUMBER(SEARCH("HS presta. Except",$E6)),"",IF(ISNUMBER(SEARCH("RECUP CREDIT",$E6)),IF(AND(MONTH($B6)=5,DAY($B6)=1),$L6,""),IF(ISNUMBER(SEARCH("Presta Except",$E6)),"",$L6)))</f>
        <v>-</v>
      </c>
      <c r="X16" s="185" t="str">
        <f t="shared" si="8"/>
        <v>-</v>
      </c>
      <c r="Y16" s="186" t="str">
        <f t="shared" ref="Y16:Y44" si="28">IF(ISNUMBER(SEARCH("HS presta. Except",$E6)),"",IF(ISNUMBER(SEARCH("RECUP CREDIT",$E6)),IF(AND(MONTH($B6)=5,DAY($B6)=1),$N6,""),IF(ISNUMBER(SEARCH("Presta Except",$E6)),"",$N6)))</f>
        <v>-</v>
      </c>
      <c r="Z16" s="187">
        <f t="shared" ref="Z16:Z44" si="29">IF(ISNUMBER(SEARCH("HS presta. Except",$E6)),"",IF(ISNUMBER(SEARCH("RECUP CREDIT",$E6)),IF(AND(MONTH($B6)=5,DAY($B6)=1),$O6,""),IF(ISNUMBER(SEARCH("Presta Except",$E6)),"",$O6)))</f>
        <v>0</v>
      </c>
      <c r="AA16" s="188">
        <f t="shared" si="9"/>
        <v>0</v>
      </c>
      <c r="AB16" s="189">
        <f t="shared" si="10"/>
        <v>0</v>
      </c>
      <c r="AC16" s="16" t="str">
        <f t="shared" ref="AC16:AC45" si="30">IF(ISNUMBER(SEARCH("HS presta. Except",$E6)),"",IF(ISNUMBER(SEARCH("RECUP CREDIT",$E6)),$E6,IF(ISNUMBER(SEARCH("Presta Except",$E6)),"",$E6)))</f>
        <v/>
      </c>
      <c r="AF16" s="181">
        <f t="shared" si="11"/>
        <v>2</v>
      </c>
      <c r="AG16" s="182">
        <f t="shared" ref="AG16:AG45" si="31">$B6</f>
        <v>43577</v>
      </c>
      <c r="AH16" s="183" t="str">
        <f t="shared" si="12"/>
        <v/>
      </c>
      <c r="AI16" s="184" t="str">
        <f t="shared" si="13"/>
        <v/>
      </c>
      <c r="AJ16" s="185" t="str">
        <f t="shared" si="14"/>
        <v/>
      </c>
      <c r="AK16" s="186" t="str">
        <f t="shared" si="15"/>
        <v/>
      </c>
      <c r="AL16" s="187" t="str">
        <f t="shared" si="16"/>
        <v/>
      </c>
      <c r="AM16" s="205"/>
      <c r="AN16" s="205"/>
      <c r="AO16" s="16" t="str">
        <f t="shared" si="17"/>
        <v/>
      </c>
      <c r="AR16" s="181">
        <f t="shared" si="18"/>
        <v>2</v>
      </c>
      <c r="AS16" s="182">
        <f t="shared" ref="AS16:AS45" si="32">$B6</f>
        <v>43577</v>
      </c>
      <c r="AT16" s="183" t="str">
        <f t="shared" si="19"/>
        <v/>
      </c>
      <c r="AU16" s="184" t="str">
        <f t="shared" si="20"/>
        <v/>
      </c>
      <c r="AV16" s="185" t="str">
        <f t="shared" si="21"/>
        <v/>
      </c>
      <c r="AW16" s="186" t="str">
        <f t="shared" si="22"/>
        <v/>
      </c>
      <c r="AX16" s="187" t="str">
        <f t="shared" si="23"/>
        <v/>
      </c>
      <c r="AY16" s="205"/>
      <c r="AZ16" s="205"/>
      <c r="BA16" s="16" t="str">
        <f t="shared" si="24"/>
        <v/>
      </c>
    </row>
    <row r="17" spans="1:53" ht="23.1" customHeight="1" x14ac:dyDescent="0.3">
      <c r="A17" s="7">
        <f t="shared" si="1"/>
        <v>43588</v>
      </c>
      <c r="B17" s="30">
        <f t="shared" si="6"/>
        <v>43588</v>
      </c>
      <c r="C17" s="114" t="e">
        <f>INDEX('[5]Base de Travail Mensuelle'!$1:$1048576,MATCH($U$8,'[5]Base de Travail Mensuelle'!$A:$A,0),MATCH($B17,'[5]Base de Travail Mensuelle'!$1:$1,0))</f>
        <v>#N/A</v>
      </c>
      <c r="D17" s="115" t="e">
        <f>INDEX([5]Pointage!$1:$1048576,MATCH($U$8,[5]Pointage!$A:$A,0),MATCH(B17,[5]Pointage!$1:$1,0))</f>
        <v>#N/A</v>
      </c>
      <c r="E17" s="24" t="str">
        <f>IF(ISERROR(FIND("|",$D17,1)),IFERROR(VLOOKUP($D17,[5]RESPONSABLE!$K:$K,1,FALSE),""),LEFT($D17,FIND("|",$D17,1)-2))</f>
        <v/>
      </c>
      <c r="F17" s="169" t="e">
        <f>IF(ISERROR(FIND("|",$D17,1)),IFERROR(VLOOKUP($D17,[5]RESPONSABLE!$K:$K,1,FALSE),$D17),LEFT($D17,FIND("|",$D17,1)-2))</f>
        <v>#N/A</v>
      </c>
      <c r="G17" s="116" t="str">
        <f>IF(ISERROR(FIND("|",D17,1)),IFERROR(VLOOKUP($D17,[5]RESPONSABLE!$K:$N,4,FALSE),""),MID(D17,FIND("|",D17,1)+2,999))</f>
        <v/>
      </c>
      <c r="H17" s="117" t="str">
        <f t="shared" si="2"/>
        <v>-</v>
      </c>
      <c r="I17" s="118" t="str">
        <f t="shared" si="3"/>
        <v>-</v>
      </c>
      <c r="J17" s="118" t="str">
        <f t="shared" si="4"/>
        <v>-</v>
      </c>
      <c r="K17" s="119" t="str">
        <f t="shared" si="5"/>
        <v>-</v>
      </c>
      <c r="L17" s="74" t="str">
        <f>IF(AND(M17&gt;0,M17&lt;99),"-",IFERROR(HeureHN(H17,I17,B17,HSN_deb,HSN_fin,TRUE)+IF(J17="-",0,HeureHN(J17,K17,B17,HSN_deb,HSN_fin,TRUE)),"-"))</f>
        <v>-</v>
      </c>
      <c r="M17" s="75" t="str">
        <f>IFERROR(Heuredim(H17,I17,B17,HSN_deb,HSN_fin,TRUE)+IF(J17="-",0,Heuredim(J17,K17,B17,HSN_deb,HSN_fin,TRUE)),"-")</f>
        <v>-</v>
      </c>
      <c r="N17" s="76" t="str">
        <f>IFERROR(HeureHN(H17,I17,B17,HSNu_deb,HSNu_fin,TRUE)+IF(J17="-",0,HeureHN(J17,K17,B17,HSNu_deb,HSNu_fin,TRUE)),"-")</f>
        <v>-</v>
      </c>
      <c r="O17" s="73">
        <f t="shared" si="0"/>
        <v>0</v>
      </c>
      <c r="P17" s="81">
        <f>IFERROR(HeureHN(H17,I17,B17,HPN_deb,HPN_fin,TRUE)+IF(J17="-",0,HeureHN(J17,K17,B17,HPN_deb,HPN_fin,TRUE)),"0")+IFERROR(VLOOKUP($F17,[5]RESPONSABLE!$A:$E,5,FALSE),"0")+IFERROR(VLOOKUP(LEFT($F17,FIND("&amp;",$F17,1)-2),[5]RESPONSABLE!$A:$E,5,FALSE),"0")</f>
        <v>0</v>
      </c>
      <c r="Q17" s="65">
        <f>IFERROR(VLOOKUP($F17,[5]RESPONSABLE!$A:$F,6,FALSE),0)</f>
        <v>0</v>
      </c>
      <c r="T17" s="181">
        <f t="shared" si="7"/>
        <v>3</v>
      </c>
      <c r="U17" s="182">
        <f t="shared" si="25"/>
        <v>43578</v>
      </c>
      <c r="V17" s="183" t="str">
        <f t="shared" si="26"/>
        <v/>
      </c>
      <c r="W17" s="184" t="str">
        <f t="shared" si="27"/>
        <v>-</v>
      </c>
      <c r="X17" s="185" t="str">
        <f t="shared" si="8"/>
        <v>-</v>
      </c>
      <c r="Y17" s="186" t="str">
        <f t="shared" si="28"/>
        <v>-</v>
      </c>
      <c r="Z17" s="187">
        <f t="shared" si="29"/>
        <v>0</v>
      </c>
      <c r="AA17" s="188">
        <f t="shared" si="9"/>
        <v>0</v>
      </c>
      <c r="AB17" s="189">
        <f t="shared" si="10"/>
        <v>0</v>
      </c>
      <c r="AC17" s="16" t="str">
        <f t="shared" si="30"/>
        <v/>
      </c>
      <c r="AF17" s="181">
        <f t="shared" si="11"/>
        <v>3</v>
      </c>
      <c r="AG17" s="182">
        <f t="shared" si="31"/>
        <v>43578</v>
      </c>
      <c r="AH17" s="183" t="str">
        <f t="shared" si="12"/>
        <v/>
      </c>
      <c r="AI17" s="184" t="str">
        <f t="shared" si="13"/>
        <v/>
      </c>
      <c r="AJ17" s="185" t="str">
        <f t="shared" si="14"/>
        <v/>
      </c>
      <c r="AK17" s="186" t="str">
        <f t="shared" si="15"/>
        <v/>
      </c>
      <c r="AL17" s="187" t="str">
        <f t="shared" si="16"/>
        <v/>
      </c>
      <c r="AM17" s="205"/>
      <c r="AN17" s="205"/>
      <c r="AO17" s="16" t="str">
        <f t="shared" si="17"/>
        <v/>
      </c>
      <c r="AR17" s="181">
        <f t="shared" si="18"/>
        <v>3</v>
      </c>
      <c r="AS17" s="182">
        <f t="shared" si="32"/>
        <v>43578</v>
      </c>
      <c r="AT17" s="183" t="str">
        <f t="shared" si="19"/>
        <v/>
      </c>
      <c r="AU17" s="184" t="str">
        <f t="shared" si="20"/>
        <v/>
      </c>
      <c r="AV17" s="185" t="str">
        <f t="shared" si="21"/>
        <v/>
      </c>
      <c r="AW17" s="186" t="str">
        <f t="shared" si="22"/>
        <v/>
      </c>
      <c r="AX17" s="187" t="str">
        <f t="shared" si="23"/>
        <v/>
      </c>
      <c r="AY17" s="205"/>
      <c r="AZ17" s="205"/>
      <c r="BA17" s="16" t="str">
        <f t="shared" si="24"/>
        <v/>
      </c>
    </row>
    <row r="18" spans="1:53" s="9" customFormat="1" ht="23.1" customHeight="1" x14ac:dyDescent="0.3">
      <c r="A18" s="7">
        <f t="shared" si="1"/>
        <v>43589</v>
      </c>
      <c r="B18" s="30">
        <f t="shared" si="6"/>
        <v>43589</v>
      </c>
      <c r="C18" s="114" t="e">
        <f>INDEX('[5]Base de Travail Mensuelle'!$1:$1048576,MATCH($U$8,'[5]Base de Travail Mensuelle'!$A:$A,0),MATCH($B18,'[5]Base de Travail Mensuelle'!$1:$1,0))</f>
        <v>#N/A</v>
      </c>
      <c r="D18" s="115" t="e">
        <f>INDEX([5]Pointage!$1:$1048576,MATCH($U$8,[5]Pointage!$A:$A,0),MATCH(B18,[5]Pointage!$1:$1,0))</f>
        <v>#N/A</v>
      </c>
      <c r="E18" s="24" t="str">
        <f>IF(ISERROR(FIND("|",$D18,1)),IFERROR(VLOOKUP($D18,[5]RESPONSABLE!$K:$K,1,FALSE),""),LEFT($D18,FIND("|",$D18,1)-2))</f>
        <v/>
      </c>
      <c r="F18" s="169" t="e">
        <f>IF(ISERROR(FIND("|",$D18,1)),IFERROR(VLOOKUP($D18,[5]RESPONSABLE!$K:$K,1,FALSE),$D18),LEFT($D18,FIND("|",$D18,1)-2))</f>
        <v>#N/A</v>
      </c>
      <c r="G18" s="116" t="str">
        <f>IF(ISERROR(FIND("|",D18,1)),IFERROR(VLOOKUP($D18,[5]RESPONSABLE!$K:$N,4,FALSE),""),MID(D18,FIND("|",D18,1)+2,999))</f>
        <v/>
      </c>
      <c r="H18" s="117" t="str">
        <f t="shared" si="2"/>
        <v>-</v>
      </c>
      <c r="I18" s="118" t="str">
        <f t="shared" si="3"/>
        <v>-</v>
      </c>
      <c r="J18" s="118" t="str">
        <f t="shared" si="4"/>
        <v>-</v>
      </c>
      <c r="K18" s="119" t="str">
        <f t="shared" si="5"/>
        <v>-</v>
      </c>
      <c r="L18" s="74" t="str">
        <f>IF(AND(M18&gt;0,M18&lt;99),"-",IFERROR(HeureHN(H18,I18,B18,HSN_deb,HSN_fin,TRUE)+IF(J18="-",0,HeureHN(J18,K18,B18,HSN_deb,HSN_fin,TRUE)),"-"))</f>
        <v>-</v>
      </c>
      <c r="M18" s="75" t="str">
        <f>IFERROR(Heuredim(H18,I18,B18,HSN_deb,HSN_fin,TRUE)+IF(J18="-",0,Heuredim(J18,K18,B18,HSN_deb,HSN_fin,TRUE)),"-")</f>
        <v>-</v>
      </c>
      <c r="N18" s="76" t="str">
        <f>IFERROR(HeureHN(H18,I18,B18,HSNu_deb,HSNu_fin,TRUE)+IF(J18="-",0,HeureHN(J18,K18,B18,HSNu_deb,HSNu_fin,TRUE)),"-")</f>
        <v>-</v>
      </c>
      <c r="O18" s="73">
        <f t="shared" si="0"/>
        <v>0</v>
      </c>
      <c r="P18" s="81">
        <f>IFERROR(HeureHN(H18,I18,B18,HPN_deb,HPN_fin,TRUE)+IF(J18="-",0,HeureHN(J18,K18,B18,HPN_deb,HPN_fin,TRUE)),"0")+IFERROR(VLOOKUP($F18,[5]RESPONSABLE!$A:$E,5,FALSE),"0")+IFERROR(VLOOKUP(LEFT($F18,FIND("&amp;",$F18,1)-2),[5]RESPONSABLE!$A:$E,5,FALSE),"0")</f>
        <v>0</v>
      </c>
      <c r="Q18" s="65">
        <f>IFERROR(VLOOKUP($F18,[5]RESPONSABLE!$A:$F,6,FALSE),0)</f>
        <v>0</v>
      </c>
      <c r="S18"/>
      <c r="T18" s="181">
        <f t="shared" si="7"/>
        <v>4</v>
      </c>
      <c r="U18" s="182">
        <f t="shared" si="25"/>
        <v>43579</v>
      </c>
      <c r="V18" s="183" t="str">
        <f t="shared" si="26"/>
        <v/>
      </c>
      <c r="W18" s="184" t="str">
        <f t="shared" si="27"/>
        <v>-</v>
      </c>
      <c r="X18" s="185" t="str">
        <f t="shared" si="8"/>
        <v>-</v>
      </c>
      <c r="Y18" s="186" t="str">
        <f t="shared" si="28"/>
        <v>-</v>
      </c>
      <c r="Z18" s="187">
        <f t="shared" si="29"/>
        <v>0</v>
      </c>
      <c r="AA18" s="188">
        <f t="shared" si="9"/>
        <v>0</v>
      </c>
      <c r="AB18" s="189">
        <f t="shared" si="10"/>
        <v>0</v>
      </c>
      <c r="AC18" s="16" t="str">
        <f t="shared" si="30"/>
        <v/>
      </c>
      <c r="AF18" s="181">
        <f t="shared" si="11"/>
        <v>4</v>
      </c>
      <c r="AG18" s="182">
        <f t="shared" si="31"/>
        <v>43579</v>
      </c>
      <c r="AH18" s="183" t="str">
        <f t="shared" si="12"/>
        <v/>
      </c>
      <c r="AI18" s="184" t="str">
        <f t="shared" si="13"/>
        <v/>
      </c>
      <c r="AJ18" s="185" t="str">
        <f t="shared" si="14"/>
        <v/>
      </c>
      <c r="AK18" s="186" t="str">
        <f t="shared" si="15"/>
        <v/>
      </c>
      <c r="AL18" s="187" t="str">
        <f t="shared" si="16"/>
        <v/>
      </c>
      <c r="AM18" s="205"/>
      <c r="AN18" s="205"/>
      <c r="AO18" s="16" t="str">
        <f t="shared" si="17"/>
        <v/>
      </c>
      <c r="AR18" s="181">
        <f t="shared" si="18"/>
        <v>4</v>
      </c>
      <c r="AS18" s="182">
        <f t="shared" si="32"/>
        <v>43579</v>
      </c>
      <c r="AT18" s="183" t="str">
        <f t="shared" si="19"/>
        <v/>
      </c>
      <c r="AU18" s="184" t="str">
        <f t="shared" si="20"/>
        <v/>
      </c>
      <c r="AV18" s="185" t="str">
        <f t="shared" si="21"/>
        <v/>
      </c>
      <c r="AW18" s="186" t="str">
        <f t="shared" si="22"/>
        <v/>
      </c>
      <c r="AX18" s="187" t="str">
        <f t="shared" si="23"/>
        <v/>
      </c>
      <c r="AY18" s="205"/>
      <c r="AZ18" s="205"/>
      <c r="BA18" s="16" t="str">
        <f t="shared" si="24"/>
        <v/>
      </c>
    </row>
    <row r="19" spans="1:53" s="9" customFormat="1" ht="23.1" customHeight="1" x14ac:dyDescent="0.3">
      <c r="A19" s="7">
        <f t="shared" si="1"/>
        <v>43590</v>
      </c>
      <c r="B19" s="30">
        <f t="shared" si="6"/>
        <v>43590</v>
      </c>
      <c r="C19" s="114" t="e">
        <f>INDEX('[5]Base de Travail Mensuelle'!$1:$1048576,MATCH($U$8,'[5]Base de Travail Mensuelle'!$A:$A,0),MATCH($B19,'[5]Base de Travail Mensuelle'!$1:$1,0))</f>
        <v>#N/A</v>
      </c>
      <c r="D19" s="115" t="e">
        <f>INDEX([5]Pointage!$1:$1048576,MATCH($U$8,[5]Pointage!$A:$A,0),MATCH(B19,[5]Pointage!$1:$1,0))</f>
        <v>#N/A</v>
      </c>
      <c r="E19" s="24" t="str">
        <f>IF(ISERROR(FIND("|",$D19,1)),IFERROR(VLOOKUP($D19,[5]RESPONSABLE!$K:$K,1,FALSE),""),LEFT($D19,FIND("|",$D19,1)-2))</f>
        <v/>
      </c>
      <c r="F19" s="169" t="e">
        <f>IF(ISERROR(FIND("|",$D19,1)),IFERROR(VLOOKUP($D19,[5]RESPONSABLE!$K:$K,1,FALSE),$D19),LEFT($D19,FIND("|",$D19,1)-2))</f>
        <v>#N/A</v>
      </c>
      <c r="G19" s="116" t="str">
        <f>IF(ISERROR(FIND("|",D19,1)),IFERROR(VLOOKUP($D19,[5]RESPONSABLE!$K:$N,4,FALSE),""),MID(D19,FIND("|",D19,1)+2,999))</f>
        <v/>
      </c>
      <c r="H19" s="117" t="str">
        <f t="shared" si="2"/>
        <v>-</v>
      </c>
      <c r="I19" s="118" t="str">
        <f t="shared" si="3"/>
        <v>-</v>
      </c>
      <c r="J19" s="118" t="str">
        <f t="shared" si="4"/>
        <v>-</v>
      </c>
      <c r="K19" s="119" t="str">
        <f t="shared" si="5"/>
        <v>-</v>
      </c>
      <c r="L19" s="74" t="str">
        <f>IF(AND(M19&gt;0,M19&lt;99),"-",IFERROR(HeureHN(H19,I19,B19,HSN_deb,HSN_fin,TRUE)+IF(J19="-",0,HeureHN(J19,K19,B19,HSN_deb,HSN_fin,TRUE)),"-"))</f>
        <v>-</v>
      </c>
      <c r="M19" s="75" t="str">
        <f>IFERROR(Heuredim(H19,I19,B19,HSN_deb,HSN_fin,TRUE)+IF(J19="-",0,Heuredim(J19,K19,B19,HSN_deb,HSN_fin,TRUE)),"-")</f>
        <v>-</v>
      </c>
      <c r="N19" s="76" t="str">
        <f>IFERROR(HeureHN(H19,I19,B19,HSNu_deb,HSNu_fin,TRUE)+IF(J19="-",0,HeureHN(J19,K19,B19,HSNu_deb,HSNu_fin,TRUE)),"-")</f>
        <v>-</v>
      </c>
      <c r="O19" s="73">
        <f t="shared" si="0"/>
        <v>0</v>
      </c>
      <c r="P19" s="81">
        <f>IFERROR(HeureHN(H19,I19,B19,HPN_deb,HPN_fin,TRUE)+IF(J19="-",0,HeureHN(J19,K19,B19,HPN_deb,HPN_fin,TRUE)),"0")+IFERROR(VLOOKUP($F19,[5]RESPONSABLE!$A:$E,5,FALSE),"0")+IFERROR(VLOOKUP(LEFT($F19,FIND("&amp;",$F19,1)-2),[5]RESPONSABLE!$A:$E,5,FALSE),"0")</f>
        <v>0</v>
      </c>
      <c r="Q19" s="65">
        <f>IFERROR(VLOOKUP($F19,[5]RESPONSABLE!$A:$F,6,FALSE),0)</f>
        <v>0</v>
      </c>
      <c r="S19"/>
      <c r="T19" s="181">
        <f t="shared" si="7"/>
        <v>5</v>
      </c>
      <c r="U19" s="182">
        <f t="shared" si="25"/>
        <v>43580</v>
      </c>
      <c r="V19" s="183" t="str">
        <f t="shared" si="26"/>
        <v/>
      </c>
      <c r="W19" s="184" t="str">
        <f t="shared" si="27"/>
        <v>-</v>
      </c>
      <c r="X19" s="185" t="str">
        <f t="shared" si="8"/>
        <v>-</v>
      </c>
      <c r="Y19" s="186" t="str">
        <f t="shared" si="28"/>
        <v>-</v>
      </c>
      <c r="Z19" s="187">
        <f t="shared" si="29"/>
        <v>0</v>
      </c>
      <c r="AA19" s="188">
        <f t="shared" si="9"/>
        <v>0</v>
      </c>
      <c r="AB19" s="189">
        <f t="shared" si="10"/>
        <v>0</v>
      </c>
      <c r="AC19" s="16" t="str">
        <f t="shared" si="30"/>
        <v/>
      </c>
      <c r="AF19" s="181">
        <f t="shared" si="11"/>
        <v>5</v>
      </c>
      <c r="AG19" s="182">
        <f t="shared" si="31"/>
        <v>43580</v>
      </c>
      <c r="AH19" s="183" t="str">
        <f t="shared" si="12"/>
        <v/>
      </c>
      <c r="AI19" s="184" t="str">
        <f t="shared" si="13"/>
        <v/>
      </c>
      <c r="AJ19" s="185" t="str">
        <f t="shared" si="14"/>
        <v/>
      </c>
      <c r="AK19" s="186" t="str">
        <f t="shared" si="15"/>
        <v/>
      </c>
      <c r="AL19" s="187" t="str">
        <f t="shared" si="16"/>
        <v/>
      </c>
      <c r="AM19" s="205"/>
      <c r="AN19" s="205"/>
      <c r="AO19" s="16" t="str">
        <f t="shared" si="17"/>
        <v/>
      </c>
      <c r="AR19" s="181">
        <f t="shared" si="18"/>
        <v>5</v>
      </c>
      <c r="AS19" s="182">
        <f t="shared" si="32"/>
        <v>43580</v>
      </c>
      <c r="AT19" s="183" t="str">
        <f t="shared" si="19"/>
        <v/>
      </c>
      <c r="AU19" s="184" t="str">
        <f t="shared" si="20"/>
        <v/>
      </c>
      <c r="AV19" s="185" t="str">
        <f t="shared" si="21"/>
        <v/>
      </c>
      <c r="AW19" s="186" t="str">
        <f t="shared" si="22"/>
        <v/>
      </c>
      <c r="AX19" s="187" t="str">
        <f t="shared" si="23"/>
        <v/>
      </c>
      <c r="AY19" s="205"/>
      <c r="AZ19" s="205"/>
      <c r="BA19" s="16" t="str">
        <f t="shared" si="24"/>
        <v/>
      </c>
    </row>
    <row r="20" spans="1:53" ht="23.1" customHeight="1" x14ac:dyDescent="0.3">
      <c r="A20" s="7">
        <f t="shared" si="1"/>
        <v>43591</v>
      </c>
      <c r="B20" s="30">
        <f t="shared" si="6"/>
        <v>43591</v>
      </c>
      <c r="C20" s="114" t="e">
        <f>INDEX('[5]Base de Travail Mensuelle'!$1:$1048576,MATCH($U$8,'[5]Base de Travail Mensuelle'!$A:$A,0),MATCH($B20,'[5]Base de Travail Mensuelle'!$1:$1,0))</f>
        <v>#N/A</v>
      </c>
      <c r="D20" s="115" t="e">
        <f>INDEX([5]Pointage!$1:$1048576,MATCH($U$8,[5]Pointage!$A:$A,0),MATCH(B20,[5]Pointage!$1:$1,0))</f>
        <v>#N/A</v>
      </c>
      <c r="E20" s="24" t="str">
        <f>IF(ISERROR(FIND("|",$D20,1)),IFERROR(VLOOKUP($D20,[5]RESPONSABLE!$K:$K,1,FALSE),""),LEFT($D20,FIND("|",$D20,1)-2))</f>
        <v/>
      </c>
      <c r="F20" s="169" t="e">
        <f>IF(ISERROR(FIND("|",$D20,1)),IFERROR(VLOOKUP($D20,[5]RESPONSABLE!$K:$K,1,FALSE),$D20),LEFT($D20,FIND("|",$D20,1)-2))</f>
        <v>#N/A</v>
      </c>
      <c r="G20" s="116" t="str">
        <f>IF(ISERROR(FIND("|",D20,1)),IFERROR(VLOOKUP($D20,[5]RESPONSABLE!$K:$N,4,FALSE),""),MID(D20,FIND("|",D20,1)+2,999))</f>
        <v/>
      </c>
      <c r="H20" s="117" t="str">
        <f t="shared" si="2"/>
        <v>-</v>
      </c>
      <c r="I20" s="118" t="str">
        <f t="shared" si="3"/>
        <v>-</v>
      </c>
      <c r="J20" s="118" t="str">
        <f t="shared" si="4"/>
        <v>-</v>
      </c>
      <c r="K20" s="119" t="str">
        <f t="shared" si="5"/>
        <v>-</v>
      </c>
      <c r="L20" s="74" t="str">
        <f>IF(AND(M20&gt;0,M20&lt;99),"-",IFERROR(HeureHN(H20,I20,B20,HSN_deb,HSN_fin,TRUE)+IF(J20="-",0,HeureHN(J20,K20,B20,HSN_deb,HSN_fin,TRUE)),"-"))</f>
        <v>-</v>
      </c>
      <c r="M20" s="75" t="str">
        <f>IFERROR(Heuredim(H20,I20,B20,HSN_deb,HSN_fin,TRUE)+IF(J20="-",0,Heuredim(J20,K20,B20,HSN_deb,HSN_fin,TRUE)),"-")</f>
        <v>-</v>
      </c>
      <c r="N20" s="76" t="str">
        <f>IFERROR(HeureHN(H20,I20,B20,HSNu_deb,HSNu_fin,TRUE)+IF(J20="-",0,HeureHN(J20,K20,B20,HSNu_deb,HSNu_fin,TRUE)),"-")</f>
        <v>-</v>
      </c>
      <c r="O20" s="73">
        <f t="shared" si="0"/>
        <v>0</v>
      </c>
      <c r="P20" s="81">
        <f>IFERROR(HeureHN(H20,I20,B20,HPN_deb,HPN_fin,TRUE)+IF(J20="-",0,HeureHN(J20,K20,B20,HPN_deb,HPN_fin,TRUE)),"0")+IFERROR(VLOOKUP($F20,[5]RESPONSABLE!$A:$E,5,FALSE),"0")+IFERROR(VLOOKUP(LEFT($F20,FIND("&amp;",$F20,1)-2),[5]RESPONSABLE!$A:$E,5,FALSE),"0")</f>
        <v>0</v>
      </c>
      <c r="Q20" s="65">
        <f>IFERROR(VLOOKUP($F20,[5]RESPONSABLE!$A:$F,6,FALSE),0)</f>
        <v>0</v>
      </c>
      <c r="T20" s="181">
        <f t="shared" si="7"/>
        <v>6</v>
      </c>
      <c r="U20" s="182">
        <f t="shared" si="25"/>
        <v>43581</v>
      </c>
      <c r="V20" s="183" t="str">
        <f t="shared" si="26"/>
        <v/>
      </c>
      <c r="W20" s="184" t="str">
        <f t="shared" si="27"/>
        <v>-</v>
      </c>
      <c r="X20" s="185" t="str">
        <f t="shared" si="8"/>
        <v>-</v>
      </c>
      <c r="Y20" s="186" t="str">
        <f t="shared" si="28"/>
        <v>-</v>
      </c>
      <c r="Z20" s="187">
        <f t="shared" si="29"/>
        <v>0</v>
      </c>
      <c r="AA20" s="188">
        <f t="shared" si="9"/>
        <v>0</v>
      </c>
      <c r="AB20" s="189">
        <f t="shared" si="10"/>
        <v>0</v>
      </c>
      <c r="AC20" s="16" t="str">
        <f t="shared" si="30"/>
        <v/>
      </c>
      <c r="AF20" s="181">
        <f t="shared" si="11"/>
        <v>6</v>
      </c>
      <c r="AG20" s="182">
        <f t="shared" si="31"/>
        <v>43581</v>
      </c>
      <c r="AH20" s="183" t="str">
        <f t="shared" si="12"/>
        <v/>
      </c>
      <c r="AI20" s="184" t="str">
        <f t="shared" si="13"/>
        <v/>
      </c>
      <c r="AJ20" s="185" t="str">
        <f t="shared" si="14"/>
        <v/>
      </c>
      <c r="AK20" s="186" t="str">
        <f t="shared" si="15"/>
        <v/>
      </c>
      <c r="AL20" s="187" t="str">
        <f t="shared" si="16"/>
        <v/>
      </c>
      <c r="AM20" s="205"/>
      <c r="AN20" s="205"/>
      <c r="AO20" s="16" t="str">
        <f t="shared" si="17"/>
        <v/>
      </c>
      <c r="AR20" s="181">
        <f t="shared" si="18"/>
        <v>6</v>
      </c>
      <c r="AS20" s="182">
        <f t="shared" si="32"/>
        <v>43581</v>
      </c>
      <c r="AT20" s="183" t="str">
        <f t="shared" si="19"/>
        <v/>
      </c>
      <c r="AU20" s="184" t="str">
        <f t="shared" si="20"/>
        <v/>
      </c>
      <c r="AV20" s="185" t="str">
        <f t="shared" si="21"/>
        <v/>
      </c>
      <c r="AW20" s="186" t="str">
        <f t="shared" si="22"/>
        <v/>
      </c>
      <c r="AX20" s="187" t="str">
        <f t="shared" si="23"/>
        <v/>
      </c>
      <c r="AY20" s="205"/>
      <c r="AZ20" s="205"/>
      <c r="BA20" s="16" t="str">
        <f t="shared" si="24"/>
        <v/>
      </c>
    </row>
    <row r="21" spans="1:53" ht="23.1" customHeight="1" x14ac:dyDescent="0.3">
      <c r="A21" s="7">
        <f t="shared" si="1"/>
        <v>43592</v>
      </c>
      <c r="B21" s="30">
        <f t="shared" si="6"/>
        <v>43592</v>
      </c>
      <c r="C21" s="114" t="e">
        <f>INDEX('[5]Base de Travail Mensuelle'!$1:$1048576,MATCH($U$8,'[5]Base de Travail Mensuelle'!$A:$A,0),MATCH($B21,'[5]Base de Travail Mensuelle'!$1:$1,0))</f>
        <v>#N/A</v>
      </c>
      <c r="D21" s="115" t="e">
        <f>INDEX([5]Pointage!$1:$1048576,MATCH($U$8,[5]Pointage!$A:$A,0),MATCH(B21,[5]Pointage!$1:$1,0))</f>
        <v>#N/A</v>
      </c>
      <c r="E21" s="24" t="str">
        <f>IF(ISERROR(FIND("|",$D21,1)),IFERROR(VLOOKUP($D21,[5]RESPONSABLE!$K:$K,1,FALSE),""),LEFT($D21,FIND("|",$D21,1)-2))</f>
        <v/>
      </c>
      <c r="F21" s="169" t="e">
        <f>IF(ISERROR(FIND("|",$D21,1)),IFERROR(VLOOKUP($D21,[5]RESPONSABLE!$K:$K,1,FALSE),$D21),LEFT($D21,FIND("|",$D21,1)-2))</f>
        <v>#N/A</v>
      </c>
      <c r="G21" s="116" t="str">
        <f>IF(ISERROR(FIND("|",D21,1)),IFERROR(VLOOKUP($D21,[5]RESPONSABLE!$K:$N,4,FALSE),""),MID(D21,FIND("|",D21,1)+2,999))</f>
        <v/>
      </c>
      <c r="H21" s="117" t="str">
        <f t="shared" si="2"/>
        <v>-</v>
      </c>
      <c r="I21" s="118" t="str">
        <f t="shared" si="3"/>
        <v>-</v>
      </c>
      <c r="J21" s="118" t="str">
        <f t="shared" si="4"/>
        <v>-</v>
      </c>
      <c r="K21" s="119" t="str">
        <f t="shared" si="5"/>
        <v>-</v>
      </c>
      <c r="L21" s="74" t="str">
        <f>IF(AND(M21&gt;0,M21&lt;99),"-",IFERROR(HeureHN(H21,I21,B21,HSN_deb,HSN_fin,TRUE)+IF(J21="-",0,HeureHN(J21,K21,B21,HSN_deb,HSN_fin,TRUE)),"-"))</f>
        <v>-</v>
      </c>
      <c r="M21" s="75" t="str">
        <f>IFERROR(Heuredim(H21,I21,B21,HSN_deb,HSN_fin,TRUE)+IF(J21="-",0,Heuredim(J21,K21,B21,HSN_deb,HSN_fin,TRUE)),"-")</f>
        <v>-</v>
      </c>
      <c r="N21" s="76" t="str">
        <f>IFERROR(HeureHN(H21,I21,B21,HSNu_deb,HSNu_fin,TRUE)+IF(J21="-",0,HeureHN(J21,K21,B21,HSNu_deb,HSNu_fin,TRUE)),"-")</f>
        <v>-</v>
      </c>
      <c r="O21" s="73">
        <f t="shared" si="0"/>
        <v>0</v>
      </c>
      <c r="P21" s="81">
        <f>IFERROR(HeureHN(H21,I21,B21,HPN_deb,HPN_fin,TRUE)+IF(J21="-",0,HeureHN(J21,K21,B21,HPN_deb,HPN_fin,TRUE)),"0")+IFERROR(VLOOKUP($F21,[5]RESPONSABLE!$A:$E,5,FALSE),"0")+IFERROR(VLOOKUP(LEFT($F21,FIND("&amp;",$F21,1)-2),[5]RESPONSABLE!$A:$E,5,FALSE),"0")</f>
        <v>0</v>
      </c>
      <c r="Q21" s="65">
        <f>IFERROR(VLOOKUP($F21,[5]RESPONSABLE!$A:$F,6,FALSE),0)</f>
        <v>0</v>
      </c>
      <c r="T21" s="181">
        <f t="shared" si="7"/>
        <v>7</v>
      </c>
      <c r="U21" s="182">
        <f t="shared" si="25"/>
        <v>43582</v>
      </c>
      <c r="V21" s="183" t="str">
        <f t="shared" si="26"/>
        <v/>
      </c>
      <c r="W21" s="184" t="str">
        <f t="shared" si="27"/>
        <v>-</v>
      </c>
      <c r="X21" s="185" t="str">
        <f t="shared" si="8"/>
        <v>-</v>
      </c>
      <c r="Y21" s="186" t="str">
        <f t="shared" si="28"/>
        <v>-</v>
      </c>
      <c r="Z21" s="187">
        <f t="shared" si="29"/>
        <v>0</v>
      </c>
      <c r="AA21" s="188">
        <f t="shared" si="9"/>
        <v>0</v>
      </c>
      <c r="AB21" s="189">
        <f t="shared" si="10"/>
        <v>0</v>
      </c>
      <c r="AC21" s="16" t="str">
        <f t="shared" si="30"/>
        <v/>
      </c>
      <c r="AF21" s="181">
        <f t="shared" si="11"/>
        <v>7</v>
      </c>
      <c r="AG21" s="182">
        <f t="shared" si="31"/>
        <v>43582</v>
      </c>
      <c r="AH21" s="183" t="str">
        <f t="shared" si="12"/>
        <v/>
      </c>
      <c r="AI21" s="184" t="str">
        <f t="shared" si="13"/>
        <v/>
      </c>
      <c r="AJ21" s="185" t="str">
        <f t="shared" si="14"/>
        <v/>
      </c>
      <c r="AK21" s="186" t="str">
        <f t="shared" si="15"/>
        <v/>
      </c>
      <c r="AL21" s="187" t="str">
        <f t="shared" si="16"/>
        <v/>
      </c>
      <c r="AM21" s="205"/>
      <c r="AN21" s="205"/>
      <c r="AO21" s="16" t="str">
        <f t="shared" si="17"/>
        <v/>
      </c>
      <c r="AR21" s="181">
        <f t="shared" si="18"/>
        <v>7</v>
      </c>
      <c r="AS21" s="182">
        <f t="shared" si="32"/>
        <v>43582</v>
      </c>
      <c r="AT21" s="183" t="str">
        <f t="shared" si="19"/>
        <v/>
      </c>
      <c r="AU21" s="184" t="str">
        <f t="shared" si="20"/>
        <v/>
      </c>
      <c r="AV21" s="185" t="str">
        <f t="shared" si="21"/>
        <v/>
      </c>
      <c r="AW21" s="186" t="str">
        <f t="shared" si="22"/>
        <v/>
      </c>
      <c r="AX21" s="187" t="str">
        <f t="shared" si="23"/>
        <v/>
      </c>
      <c r="AY21" s="205"/>
      <c r="AZ21" s="205"/>
      <c r="BA21" s="16" t="str">
        <f t="shared" si="24"/>
        <v/>
      </c>
    </row>
    <row r="22" spans="1:53" ht="23.1" customHeight="1" x14ac:dyDescent="0.3">
      <c r="A22" s="7">
        <f t="shared" si="1"/>
        <v>43593</v>
      </c>
      <c r="B22" s="30">
        <f t="shared" si="6"/>
        <v>43593</v>
      </c>
      <c r="C22" s="114" t="e">
        <f>INDEX('[5]Base de Travail Mensuelle'!$1:$1048576,MATCH($U$8,'[5]Base de Travail Mensuelle'!$A:$A,0),MATCH($B22,'[5]Base de Travail Mensuelle'!$1:$1,0))</f>
        <v>#N/A</v>
      </c>
      <c r="D22" s="115" t="e">
        <f>INDEX([5]Pointage!$1:$1048576,MATCH($U$8,[5]Pointage!$A:$A,0),MATCH(B22,[5]Pointage!$1:$1,0))</f>
        <v>#N/A</v>
      </c>
      <c r="E22" s="24" t="str">
        <f>IF(ISERROR(FIND("|",$D22,1)),IFERROR(VLOOKUP($D22,[5]RESPONSABLE!$K:$K,1,FALSE),""),LEFT($D22,FIND("|",$D22,1)-2))</f>
        <v/>
      </c>
      <c r="F22" s="169" t="e">
        <f>IF(ISERROR(FIND("|",$D22,1)),IFERROR(VLOOKUP($D22,[5]RESPONSABLE!$K:$K,1,FALSE),$D22),LEFT($D22,FIND("|",$D22,1)-2))</f>
        <v>#N/A</v>
      </c>
      <c r="G22" s="116" t="str">
        <f>IF(ISERROR(FIND("|",D22,1)),IFERROR(VLOOKUP($D22,[5]RESPONSABLE!$K:$N,4,FALSE),""),MID(D22,FIND("|",D22,1)+2,999))</f>
        <v/>
      </c>
      <c r="H22" s="117" t="str">
        <f t="shared" si="2"/>
        <v>-</v>
      </c>
      <c r="I22" s="118" t="str">
        <f t="shared" si="3"/>
        <v>-</v>
      </c>
      <c r="J22" s="118" t="str">
        <f t="shared" si="4"/>
        <v>-</v>
      </c>
      <c r="K22" s="119" t="str">
        <f t="shared" si="5"/>
        <v>-</v>
      </c>
      <c r="L22" s="74" t="str">
        <f>IF(AND(M22&gt;0,M22&lt;99),"-",IFERROR(HeureHN(H22,I22,B22,HSN_deb,HSN_fin,TRUE)+IF(J22="-",0,HeureHN(J22,K22,B22,HSN_deb,HSN_fin,TRUE)),"-"))</f>
        <v>-</v>
      </c>
      <c r="M22" s="75" t="str">
        <f>IFERROR(Heuredim(H22,I22,B22,HSN_deb,HSN_fin,TRUE)+IF(J22="-",0,Heuredim(J22,K22,B22,HSN_deb,HSN_fin,TRUE)),"-")</f>
        <v>-</v>
      </c>
      <c r="N22" s="76" t="str">
        <f>IFERROR(HeureHN(H22,I22,B22,HSNu_deb,HSNu_fin,TRUE)+IF(J22="-",0,HeureHN(J22,K22,B22,HSNu_deb,HSNu_fin,TRUE)),"-")</f>
        <v>-</v>
      </c>
      <c r="O22" s="73">
        <f t="shared" si="0"/>
        <v>0</v>
      </c>
      <c r="P22" s="81">
        <f>IFERROR(HeureHN(H22,I22,B22,HPN_deb,HPN_fin,TRUE)+IF(J22="-",0,HeureHN(J22,K22,B22,HPN_deb,HPN_fin,TRUE)),"0")+IFERROR(VLOOKUP($F22,[5]RESPONSABLE!$A:$E,5,FALSE),"0")+IFERROR(VLOOKUP(LEFT($F22,FIND("&amp;",$F22,1)-2),[5]RESPONSABLE!$A:$E,5,FALSE),"0")</f>
        <v>0</v>
      </c>
      <c r="Q22" s="65">
        <f>IFERROR(VLOOKUP($F22,[5]RESPONSABLE!$A:$F,6,FALSE),0)</f>
        <v>0</v>
      </c>
      <c r="T22" s="181">
        <f t="shared" si="7"/>
        <v>1</v>
      </c>
      <c r="U22" s="182">
        <f t="shared" si="25"/>
        <v>43583</v>
      </c>
      <c r="V22" s="183" t="str">
        <f t="shared" si="26"/>
        <v/>
      </c>
      <c r="W22" s="184" t="str">
        <f t="shared" si="27"/>
        <v>-</v>
      </c>
      <c r="X22" s="185" t="str">
        <f t="shared" si="8"/>
        <v>-</v>
      </c>
      <c r="Y22" s="186" t="str">
        <f t="shared" si="28"/>
        <v>-</v>
      </c>
      <c r="Z22" s="187">
        <f t="shared" si="29"/>
        <v>0</v>
      </c>
      <c r="AA22" s="188">
        <f t="shared" si="9"/>
        <v>0</v>
      </c>
      <c r="AB22" s="189">
        <f t="shared" si="10"/>
        <v>0</v>
      </c>
      <c r="AC22" s="16" t="str">
        <f t="shared" si="30"/>
        <v/>
      </c>
      <c r="AF22" s="181">
        <f t="shared" si="11"/>
        <v>1</v>
      </c>
      <c r="AG22" s="182">
        <f t="shared" si="31"/>
        <v>43583</v>
      </c>
      <c r="AH22" s="183" t="str">
        <f t="shared" si="12"/>
        <v/>
      </c>
      <c r="AI22" s="184" t="str">
        <f t="shared" si="13"/>
        <v/>
      </c>
      <c r="AJ22" s="185" t="str">
        <f t="shared" si="14"/>
        <v/>
      </c>
      <c r="AK22" s="186" t="str">
        <f t="shared" si="15"/>
        <v/>
      </c>
      <c r="AL22" s="187" t="str">
        <f t="shared" si="16"/>
        <v/>
      </c>
      <c r="AM22" s="205"/>
      <c r="AN22" s="205"/>
      <c r="AO22" s="16" t="str">
        <f t="shared" si="17"/>
        <v/>
      </c>
      <c r="AR22" s="181">
        <f t="shared" si="18"/>
        <v>1</v>
      </c>
      <c r="AS22" s="182">
        <f t="shared" si="32"/>
        <v>43583</v>
      </c>
      <c r="AT22" s="183" t="str">
        <f t="shared" si="19"/>
        <v/>
      </c>
      <c r="AU22" s="184" t="str">
        <f t="shared" si="20"/>
        <v/>
      </c>
      <c r="AV22" s="185" t="str">
        <f t="shared" si="21"/>
        <v/>
      </c>
      <c r="AW22" s="186" t="str">
        <f t="shared" si="22"/>
        <v/>
      </c>
      <c r="AX22" s="187" t="str">
        <f t="shared" si="23"/>
        <v/>
      </c>
      <c r="AY22" s="205"/>
      <c r="AZ22" s="205"/>
      <c r="BA22" s="16" t="str">
        <f t="shared" si="24"/>
        <v/>
      </c>
    </row>
    <row r="23" spans="1:53" ht="23.1" customHeight="1" x14ac:dyDescent="0.3">
      <c r="A23" s="7">
        <f t="shared" si="1"/>
        <v>43594</v>
      </c>
      <c r="B23" s="30">
        <f t="shared" si="6"/>
        <v>43594</v>
      </c>
      <c r="C23" s="114" t="e">
        <f>INDEX('[5]Base de Travail Mensuelle'!$1:$1048576,MATCH($U$8,'[5]Base de Travail Mensuelle'!$A:$A,0),MATCH($B23,'[5]Base de Travail Mensuelle'!$1:$1,0))</f>
        <v>#N/A</v>
      </c>
      <c r="D23" s="115" t="e">
        <f>INDEX([5]Pointage!$1:$1048576,MATCH($U$8,[5]Pointage!$A:$A,0),MATCH(B23,[5]Pointage!$1:$1,0))</f>
        <v>#N/A</v>
      </c>
      <c r="E23" s="24" t="str">
        <f>IF(ISERROR(FIND("|",$D23,1)),IFERROR(VLOOKUP($D23,[5]RESPONSABLE!$K:$K,1,FALSE),""),LEFT($D23,FIND("|",$D23,1)-2))</f>
        <v/>
      </c>
      <c r="F23" s="169" t="e">
        <f>IF(ISERROR(FIND("|",$D23,1)),IFERROR(VLOOKUP($D23,[5]RESPONSABLE!$K:$K,1,FALSE),$D23),LEFT($D23,FIND("|",$D23,1)-2))</f>
        <v>#N/A</v>
      </c>
      <c r="G23" s="116" t="str">
        <f>IF(ISERROR(FIND("|",D23,1)),IFERROR(VLOOKUP($D23,[5]RESPONSABLE!$K:$N,4,FALSE),""),MID(D23,FIND("|",D23,1)+2,999))</f>
        <v/>
      </c>
      <c r="H23" s="117" t="str">
        <f t="shared" si="2"/>
        <v>-</v>
      </c>
      <c r="I23" s="118" t="str">
        <f t="shared" si="3"/>
        <v>-</v>
      </c>
      <c r="J23" s="118" t="str">
        <f t="shared" si="4"/>
        <v>-</v>
      </c>
      <c r="K23" s="119" t="str">
        <f t="shared" si="5"/>
        <v>-</v>
      </c>
      <c r="L23" s="74" t="str">
        <f>IF(AND(M23&gt;0,M23&lt;99),"-",IFERROR(HeureHN(H23,I23,B23,HSN_deb,HSN_fin,TRUE)+IF(J23="-",0,HeureHN(J23,K23,B23,HSN_deb,HSN_fin,TRUE)),"-"))</f>
        <v>-</v>
      </c>
      <c r="M23" s="75" t="str">
        <f>IFERROR(Heuredim(H23,I23,B23,HSN_deb,HSN_fin,TRUE)+IF(J23="-",0,Heuredim(J23,K23,B23,HSN_deb,HSN_fin,TRUE)),"-")</f>
        <v>-</v>
      </c>
      <c r="N23" s="76" t="str">
        <f>IFERROR(HeureHN(H23,I23,B23,HSNu_deb,HSNu_fin,TRUE)+IF(J23="-",0,HeureHN(J23,K23,B23,HSNu_deb,HSNu_fin,TRUE)),"-")</f>
        <v>-</v>
      </c>
      <c r="O23" s="73">
        <f t="shared" si="0"/>
        <v>0</v>
      </c>
      <c r="P23" s="81">
        <f>IFERROR(HeureHN(H23,I23,B23,HPN_deb,HPN_fin,TRUE)+IF(J23="-",0,HeureHN(J23,K23,B23,HPN_deb,HPN_fin,TRUE)),"0")+IFERROR(VLOOKUP($F23,[5]RESPONSABLE!$A:$E,5,FALSE),"0")+IFERROR(VLOOKUP(LEFT($F23,FIND("&amp;",$F23,1)-2),[5]RESPONSABLE!$A:$E,5,FALSE),"0")</f>
        <v>0</v>
      </c>
      <c r="Q23" s="65">
        <f>IFERROR(VLOOKUP($F23,[5]RESPONSABLE!$A:$F,6,FALSE),0)</f>
        <v>0</v>
      </c>
      <c r="T23" s="181">
        <f t="shared" si="7"/>
        <v>2</v>
      </c>
      <c r="U23" s="182">
        <f t="shared" si="25"/>
        <v>43584</v>
      </c>
      <c r="V23" s="183" t="str">
        <f t="shared" si="26"/>
        <v/>
      </c>
      <c r="W23" s="184" t="str">
        <f t="shared" si="27"/>
        <v>-</v>
      </c>
      <c r="X23" s="185" t="str">
        <f t="shared" si="8"/>
        <v>-</v>
      </c>
      <c r="Y23" s="186" t="str">
        <f t="shared" si="28"/>
        <v>-</v>
      </c>
      <c r="Z23" s="187">
        <f t="shared" si="29"/>
        <v>0</v>
      </c>
      <c r="AA23" s="188">
        <f t="shared" si="9"/>
        <v>0</v>
      </c>
      <c r="AB23" s="189">
        <f t="shared" si="10"/>
        <v>0</v>
      </c>
      <c r="AC23" s="16" t="str">
        <f t="shared" si="30"/>
        <v/>
      </c>
      <c r="AF23" s="181">
        <f t="shared" si="11"/>
        <v>2</v>
      </c>
      <c r="AG23" s="182">
        <f t="shared" si="31"/>
        <v>43584</v>
      </c>
      <c r="AH23" s="183" t="str">
        <f t="shared" si="12"/>
        <v/>
      </c>
      <c r="AI23" s="184" t="str">
        <f t="shared" si="13"/>
        <v/>
      </c>
      <c r="AJ23" s="185" t="str">
        <f t="shared" si="14"/>
        <v/>
      </c>
      <c r="AK23" s="186" t="str">
        <f t="shared" si="15"/>
        <v/>
      </c>
      <c r="AL23" s="187" t="str">
        <f t="shared" si="16"/>
        <v/>
      </c>
      <c r="AM23" s="205"/>
      <c r="AN23" s="205"/>
      <c r="AO23" s="16" t="str">
        <f t="shared" si="17"/>
        <v/>
      </c>
      <c r="AR23" s="181">
        <f t="shared" si="18"/>
        <v>2</v>
      </c>
      <c r="AS23" s="182">
        <f t="shared" si="32"/>
        <v>43584</v>
      </c>
      <c r="AT23" s="183" t="str">
        <f t="shared" si="19"/>
        <v/>
      </c>
      <c r="AU23" s="184" t="str">
        <f t="shared" si="20"/>
        <v/>
      </c>
      <c r="AV23" s="185" t="str">
        <f t="shared" si="21"/>
        <v/>
      </c>
      <c r="AW23" s="186" t="str">
        <f t="shared" si="22"/>
        <v/>
      </c>
      <c r="AX23" s="187" t="str">
        <f t="shared" si="23"/>
        <v/>
      </c>
      <c r="AY23" s="205"/>
      <c r="AZ23" s="205"/>
      <c r="BA23" s="16" t="str">
        <f t="shared" si="24"/>
        <v/>
      </c>
    </row>
    <row r="24" spans="1:53" ht="23.1" customHeight="1" x14ac:dyDescent="0.3">
      <c r="A24" s="7">
        <f t="shared" si="1"/>
        <v>43595</v>
      </c>
      <c r="B24" s="30">
        <f t="shared" si="6"/>
        <v>43595</v>
      </c>
      <c r="C24" s="114" t="e">
        <f>INDEX('[5]Base de Travail Mensuelle'!$1:$1048576,MATCH($U$8,'[5]Base de Travail Mensuelle'!$A:$A,0),MATCH($B24,'[5]Base de Travail Mensuelle'!$1:$1,0))</f>
        <v>#N/A</v>
      </c>
      <c r="D24" s="115" t="e">
        <f>INDEX([5]Pointage!$1:$1048576,MATCH($U$8,[5]Pointage!$A:$A,0),MATCH(B24,[5]Pointage!$1:$1,0))</f>
        <v>#N/A</v>
      </c>
      <c r="E24" s="24" t="str">
        <f>IF(ISERROR(FIND("|",$D24,1)),IFERROR(VLOOKUP($D24,[5]RESPONSABLE!$K:$K,1,FALSE),""),LEFT($D24,FIND("|",$D24,1)-2))</f>
        <v/>
      </c>
      <c r="F24" s="169" t="e">
        <f>IF(ISERROR(FIND("|",$D24,1)),IFERROR(VLOOKUP($D24,[5]RESPONSABLE!$K:$K,1,FALSE),$D24),LEFT($D24,FIND("|",$D24,1)-2))</f>
        <v>#N/A</v>
      </c>
      <c r="G24" s="116" t="str">
        <f>IF(ISERROR(FIND("|",D24,1)),IFERROR(VLOOKUP($D24,[5]RESPONSABLE!$K:$N,4,FALSE),""),MID(D24,FIND("|",D24,1)+2,999))</f>
        <v/>
      </c>
      <c r="H24" s="117" t="str">
        <f t="shared" si="2"/>
        <v>-</v>
      </c>
      <c r="I24" s="118" t="str">
        <f t="shared" si="3"/>
        <v>-</v>
      </c>
      <c r="J24" s="118" t="str">
        <f t="shared" si="4"/>
        <v>-</v>
      </c>
      <c r="K24" s="119" t="str">
        <f t="shared" si="5"/>
        <v>-</v>
      </c>
      <c r="L24" s="74" t="str">
        <f>IF(AND(M24&gt;0,M24&lt;99),"-",IFERROR(HeureHN(H24,I24,B24,HSN_deb,HSN_fin,TRUE)+IF(J24="-",0,HeureHN(J24,K24,B24,HSN_deb,HSN_fin,TRUE)),"-"))</f>
        <v>-</v>
      </c>
      <c r="M24" s="75" t="str">
        <f>IFERROR(Heuredim(H24,I24,B24,HSN_deb,HSN_fin,TRUE)+IF(J24="-",0,Heuredim(J24,K24,B24,HSN_deb,HSN_fin,TRUE)),"-")</f>
        <v>-</v>
      </c>
      <c r="N24" s="76" t="str">
        <f>IFERROR(HeureHN(H24,I24,B24,HSNu_deb,HSNu_fin,TRUE)+IF(J24="-",0,HeureHN(J24,K24,B24,HSNu_deb,HSNu_fin,TRUE)),"-")</f>
        <v>-</v>
      </c>
      <c r="O24" s="73">
        <f t="shared" si="0"/>
        <v>0</v>
      </c>
      <c r="P24" s="81">
        <f>IFERROR(HeureHN(H24,I24,B24,HPN_deb,HPN_fin,TRUE)+IF(J24="-",0,HeureHN(J24,K24,B24,HPN_deb,HPN_fin,TRUE)),"0")+IFERROR(VLOOKUP($F24,[5]RESPONSABLE!$A:$E,5,FALSE),"0")+IFERROR(VLOOKUP(LEFT($F24,FIND("&amp;",$F24,1)-2),[5]RESPONSABLE!$A:$E,5,FALSE),"0")</f>
        <v>0</v>
      </c>
      <c r="Q24" s="65">
        <f>IFERROR(VLOOKUP($F24,[5]RESPONSABLE!$A:$F,6,FALSE),0)</f>
        <v>0</v>
      </c>
      <c r="T24" s="181">
        <f t="shared" si="7"/>
        <v>3</v>
      </c>
      <c r="U24" s="182">
        <f t="shared" si="25"/>
        <v>43585</v>
      </c>
      <c r="V24" s="183" t="str">
        <f t="shared" si="26"/>
        <v/>
      </c>
      <c r="W24" s="184" t="str">
        <f t="shared" si="27"/>
        <v>-</v>
      </c>
      <c r="X24" s="185" t="str">
        <f t="shared" si="8"/>
        <v>-</v>
      </c>
      <c r="Y24" s="186" t="str">
        <f t="shared" si="28"/>
        <v>-</v>
      </c>
      <c r="Z24" s="187">
        <f t="shared" si="29"/>
        <v>0</v>
      </c>
      <c r="AA24" s="188">
        <f t="shared" si="9"/>
        <v>0</v>
      </c>
      <c r="AB24" s="189">
        <f t="shared" si="10"/>
        <v>0</v>
      </c>
      <c r="AC24" s="16" t="str">
        <f t="shared" si="30"/>
        <v/>
      </c>
      <c r="AF24" s="181">
        <f t="shared" si="11"/>
        <v>3</v>
      </c>
      <c r="AG24" s="182">
        <f t="shared" si="31"/>
        <v>43585</v>
      </c>
      <c r="AH24" s="183" t="str">
        <f t="shared" si="12"/>
        <v/>
      </c>
      <c r="AI24" s="184" t="str">
        <f t="shared" si="13"/>
        <v/>
      </c>
      <c r="AJ24" s="185" t="str">
        <f t="shared" si="14"/>
        <v/>
      </c>
      <c r="AK24" s="186" t="str">
        <f t="shared" si="15"/>
        <v/>
      </c>
      <c r="AL24" s="187" t="str">
        <f t="shared" si="16"/>
        <v/>
      </c>
      <c r="AM24" s="205"/>
      <c r="AN24" s="205"/>
      <c r="AO24" s="16" t="str">
        <f t="shared" si="17"/>
        <v/>
      </c>
      <c r="AR24" s="181">
        <f t="shared" si="18"/>
        <v>3</v>
      </c>
      <c r="AS24" s="182">
        <f t="shared" si="32"/>
        <v>43585</v>
      </c>
      <c r="AT24" s="183" t="str">
        <f t="shared" si="19"/>
        <v/>
      </c>
      <c r="AU24" s="184" t="str">
        <f t="shared" si="20"/>
        <v/>
      </c>
      <c r="AV24" s="185" t="str">
        <f t="shared" si="21"/>
        <v/>
      </c>
      <c r="AW24" s="186" t="str">
        <f t="shared" si="22"/>
        <v/>
      </c>
      <c r="AX24" s="187" t="str">
        <f t="shared" si="23"/>
        <v/>
      </c>
      <c r="AY24" s="205"/>
      <c r="AZ24" s="205"/>
      <c r="BA24" s="16" t="str">
        <f t="shared" si="24"/>
        <v/>
      </c>
    </row>
    <row r="25" spans="1:53" ht="23.1" customHeight="1" x14ac:dyDescent="0.3">
      <c r="A25" s="7">
        <f t="shared" si="1"/>
        <v>43596</v>
      </c>
      <c r="B25" s="30">
        <f t="shared" si="6"/>
        <v>43596</v>
      </c>
      <c r="C25" s="114" t="e">
        <f>INDEX('[5]Base de Travail Mensuelle'!$1:$1048576,MATCH($U$8,'[5]Base de Travail Mensuelle'!$A:$A,0),MATCH($B25,'[5]Base de Travail Mensuelle'!$1:$1,0))</f>
        <v>#N/A</v>
      </c>
      <c r="D25" s="115" t="e">
        <f>INDEX([5]Pointage!$1:$1048576,MATCH($U$8,[5]Pointage!$A:$A,0),MATCH(B25,[5]Pointage!$1:$1,0))</f>
        <v>#N/A</v>
      </c>
      <c r="E25" s="24" t="str">
        <f>IF(ISERROR(FIND("|",$D25,1)),IFERROR(VLOOKUP($D25,[5]RESPONSABLE!$K:$K,1,FALSE),""),LEFT($D25,FIND("|",$D25,1)-2))</f>
        <v/>
      </c>
      <c r="F25" s="169" t="e">
        <f>IF(ISERROR(FIND("|",$D25,1)),IFERROR(VLOOKUP($D25,[5]RESPONSABLE!$K:$K,1,FALSE),$D25),LEFT($D25,FIND("|",$D25,1)-2))</f>
        <v>#N/A</v>
      </c>
      <c r="G25" s="116" t="str">
        <f>IF(ISERROR(FIND("|",D25,1)),IFERROR(VLOOKUP($D25,[5]RESPONSABLE!$K:$N,4,FALSE),""),MID(D25,FIND("|",D25,1)+2,999))</f>
        <v/>
      </c>
      <c r="H25" s="117" t="str">
        <f t="shared" si="2"/>
        <v>-</v>
      </c>
      <c r="I25" s="118" t="str">
        <f t="shared" si="3"/>
        <v>-</v>
      </c>
      <c r="J25" s="118" t="str">
        <f t="shared" si="4"/>
        <v>-</v>
      </c>
      <c r="K25" s="119" t="str">
        <f t="shared" si="5"/>
        <v>-</v>
      </c>
      <c r="L25" s="74" t="str">
        <f>IF(AND(M25&gt;0,M25&lt;99),"-",IFERROR(HeureHN(H25,I25,B25,HSN_deb,HSN_fin,TRUE)+IF(J25="-",0,HeureHN(J25,K25,B25,HSN_deb,HSN_fin,TRUE)),"-"))</f>
        <v>-</v>
      </c>
      <c r="M25" s="75" t="str">
        <f>IFERROR(Heuredim(H25,I25,B25,HSN_deb,HSN_fin,TRUE)+IF(J25="-",0,Heuredim(J25,K25,B25,HSN_deb,HSN_fin,TRUE)),"-")</f>
        <v>-</v>
      </c>
      <c r="N25" s="76" t="str">
        <f>IFERROR(HeureHN(H25,I25,B25,HSNu_deb,HSNu_fin,TRUE)+IF(J25="-",0,HeureHN(J25,K25,B25,HSNu_deb,HSNu_fin,TRUE)),"-")</f>
        <v>-</v>
      </c>
      <c r="O25" s="73">
        <f t="shared" si="0"/>
        <v>0</v>
      </c>
      <c r="P25" s="81">
        <f>IFERROR(HeureHN(H25,I25,B25,HPN_deb,HPN_fin,TRUE)+IF(J25="-",0,HeureHN(J25,K25,B25,HPN_deb,HPN_fin,TRUE)),"0")+IFERROR(VLOOKUP($F25,[5]RESPONSABLE!$A:$E,5,FALSE),"0")+IFERROR(VLOOKUP(LEFT($F25,FIND("&amp;",$F25,1)-2),[5]RESPONSABLE!$A:$E,5,FALSE),"0")</f>
        <v>0</v>
      </c>
      <c r="Q25" s="65">
        <f>IFERROR(VLOOKUP($F25,[5]RESPONSABLE!$A:$F,6,FALSE),0)</f>
        <v>0</v>
      </c>
      <c r="T25" s="181">
        <f t="shared" si="7"/>
        <v>4</v>
      </c>
      <c r="U25" s="182">
        <f t="shared" si="25"/>
        <v>43586</v>
      </c>
      <c r="V25" s="183" t="str">
        <f t="shared" si="26"/>
        <v/>
      </c>
      <c r="W25" s="184" t="str">
        <f t="shared" si="27"/>
        <v>-</v>
      </c>
      <c r="X25" s="185" t="str">
        <f t="shared" si="8"/>
        <v>-</v>
      </c>
      <c r="Y25" s="186" t="str">
        <f t="shared" si="28"/>
        <v>-</v>
      </c>
      <c r="Z25" s="187">
        <f t="shared" si="29"/>
        <v>0</v>
      </c>
      <c r="AA25" s="188">
        <f t="shared" si="9"/>
        <v>0</v>
      </c>
      <c r="AB25" s="189">
        <f t="shared" si="10"/>
        <v>0</v>
      </c>
      <c r="AC25" s="16" t="str">
        <f t="shared" si="30"/>
        <v/>
      </c>
      <c r="AF25" s="181">
        <f t="shared" si="11"/>
        <v>4</v>
      </c>
      <c r="AG25" s="182">
        <f t="shared" si="31"/>
        <v>43586</v>
      </c>
      <c r="AH25" s="183" t="str">
        <f t="shared" si="12"/>
        <v/>
      </c>
      <c r="AI25" s="184" t="str">
        <f t="shared" si="13"/>
        <v/>
      </c>
      <c r="AJ25" s="185" t="str">
        <f t="shared" si="14"/>
        <v/>
      </c>
      <c r="AK25" s="186" t="str">
        <f t="shared" si="15"/>
        <v/>
      </c>
      <c r="AL25" s="187" t="str">
        <f t="shared" si="16"/>
        <v/>
      </c>
      <c r="AM25" s="205"/>
      <c r="AN25" s="205"/>
      <c r="AO25" s="16" t="str">
        <f t="shared" si="17"/>
        <v/>
      </c>
      <c r="AR25" s="181">
        <f t="shared" si="18"/>
        <v>4</v>
      </c>
      <c r="AS25" s="182">
        <f t="shared" si="32"/>
        <v>43586</v>
      </c>
      <c r="AT25" s="183" t="str">
        <f t="shared" si="19"/>
        <v/>
      </c>
      <c r="AU25" s="184" t="str">
        <f t="shared" si="20"/>
        <v/>
      </c>
      <c r="AV25" s="185" t="str">
        <f t="shared" si="21"/>
        <v/>
      </c>
      <c r="AW25" s="186" t="str">
        <f t="shared" si="22"/>
        <v/>
      </c>
      <c r="AX25" s="187" t="str">
        <f t="shared" si="23"/>
        <v/>
      </c>
      <c r="AY25" s="205"/>
      <c r="AZ25" s="205"/>
      <c r="BA25" s="16" t="str">
        <f t="shared" si="24"/>
        <v/>
      </c>
    </row>
    <row r="26" spans="1:53" ht="23.1" customHeight="1" x14ac:dyDescent="0.3">
      <c r="A26" s="7">
        <f t="shared" si="1"/>
        <v>43597</v>
      </c>
      <c r="B26" s="30">
        <f t="shared" si="6"/>
        <v>43597</v>
      </c>
      <c r="C26" s="114" t="e">
        <f>INDEX('[5]Base de Travail Mensuelle'!$1:$1048576,MATCH($U$8,'[5]Base de Travail Mensuelle'!$A:$A,0),MATCH($B26,'[5]Base de Travail Mensuelle'!$1:$1,0))</f>
        <v>#N/A</v>
      </c>
      <c r="D26" s="115" t="e">
        <f>INDEX([5]Pointage!$1:$1048576,MATCH($U$8,[5]Pointage!$A:$A,0),MATCH(B26,[5]Pointage!$1:$1,0))</f>
        <v>#N/A</v>
      </c>
      <c r="E26" s="24" t="str">
        <f>IF(ISERROR(FIND("|",$D26,1)),IFERROR(VLOOKUP($D26,[5]RESPONSABLE!$K:$K,1,FALSE),""),LEFT($D26,FIND("|",$D26,1)-2))</f>
        <v/>
      </c>
      <c r="F26" s="169" t="e">
        <f>IF(ISERROR(FIND("|",$D26,1)),IFERROR(VLOOKUP($D26,[5]RESPONSABLE!$K:$K,1,FALSE),$D26),LEFT($D26,FIND("|",$D26,1)-2))</f>
        <v>#N/A</v>
      </c>
      <c r="G26" s="116" t="str">
        <f>IF(ISERROR(FIND("|",D26,1)),IFERROR(VLOOKUP($D26,[5]RESPONSABLE!$K:$N,4,FALSE),""),MID(D26,FIND("|",D26,1)+2,999))</f>
        <v/>
      </c>
      <c r="H26" s="117" t="str">
        <f t="shared" si="2"/>
        <v>-</v>
      </c>
      <c r="I26" s="118" t="str">
        <f t="shared" si="3"/>
        <v>-</v>
      </c>
      <c r="J26" s="118" t="str">
        <f t="shared" si="4"/>
        <v>-</v>
      </c>
      <c r="K26" s="119" t="str">
        <f t="shared" si="5"/>
        <v>-</v>
      </c>
      <c r="L26" s="74" t="str">
        <f>IF(AND(M26&gt;0,M26&lt;99),"-",IFERROR(HeureHN(H26,I26,B26,HSN_deb,HSN_fin,TRUE)+IF(J26="-",0,HeureHN(J26,K26,B26,HSN_deb,HSN_fin,TRUE)),"-"))</f>
        <v>-</v>
      </c>
      <c r="M26" s="75" t="str">
        <f>IFERROR(Heuredim(H26,I26,B26,HSN_deb,HSN_fin,TRUE)+IF(J26="-",0,Heuredim(J26,K26,B26,HSN_deb,HSN_fin,TRUE)),"-")</f>
        <v>-</v>
      </c>
      <c r="N26" s="76" t="str">
        <f>IFERROR(HeureHN(H26,I26,B26,HSNu_deb,HSNu_fin,TRUE)+IF(J26="-",0,HeureHN(J26,K26,B26,HSNu_deb,HSNu_fin,TRUE)),"-")</f>
        <v>-</v>
      </c>
      <c r="O26" s="73">
        <f t="shared" si="0"/>
        <v>0</v>
      </c>
      <c r="P26" s="81">
        <f>IFERROR(HeureHN(H26,I26,B26,HPN_deb,HPN_fin,TRUE)+IF(J26="-",0,HeureHN(J26,K26,B26,HPN_deb,HPN_fin,TRUE)),"0")+IFERROR(VLOOKUP($F26,[5]RESPONSABLE!$A:$E,5,FALSE),"0")+IFERROR(VLOOKUP(LEFT($F26,FIND("&amp;",$F26,1)-2),[5]RESPONSABLE!$A:$E,5,FALSE),"0")</f>
        <v>0</v>
      </c>
      <c r="Q26" s="65">
        <f>IFERROR(VLOOKUP($F26,[5]RESPONSABLE!$A:$F,6,FALSE),0)</f>
        <v>0</v>
      </c>
      <c r="T26" s="181">
        <f t="shared" si="7"/>
        <v>5</v>
      </c>
      <c r="U26" s="182">
        <f t="shared" si="25"/>
        <v>43587</v>
      </c>
      <c r="V26" s="183" t="str">
        <f t="shared" si="26"/>
        <v/>
      </c>
      <c r="W26" s="184" t="str">
        <f t="shared" si="27"/>
        <v>-</v>
      </c>
      <c r="X26" s="185" t="str">
        <f t="shared" si="8"/>
        <v>-</v>
      </c>
      <c r="Y26" s="186" t="str">
        <f t="shared" si="28"/>
        <v>-</v>
      </c>
      <c r="Z26" s="187">
        <f t="shared" si="29"/>
        <v>0</v>
      </c>
      <c r="AA26" s="188">
        <f t="shared" si="9"/>
        <v>0</v>
      </c>
      <c r="AB26" s="189">
        <f t="shared" si="10"/>
        <v>0</v>
      </c>
      <c r="AC26" s="16" t="str">
        <f t="shared" si="30"/>
        <v/>
      </c>
      <c r="AF26" s="181">
        <f t="shared" si="11"/>
        <v>5</v>
      </c>
      <c r="AG26" s="182">
        <f t="shared" si="31"/>
        <v>43587</v>
      </c>
      <c r="AH26" s="183" t="str">
        <f t="shared" si="12"/>
        <v/>
      </c>
      <c r="AI26" s="184" t="str">
        <f t="shared" si="13"/>
        <v/>
      </c>
      <c r="AJ26" s="185" t="str">
        <f t="shared" si="14"/>
        <v/>
      </c>
      <c r="AK26" s="186" t="str">
        <f t="shared" si="15"/>
        <v/>
      </c>
      <c r="AL26" s="187" t="str">
        <f t="shared" si="16"/>
        <v/>
      </c>
      <c r="AM26" s="205"/>
      <c r="AN26" s="205"/>
      <c r="AO26" s="16" t="str">
        <f t="shared" si="17"/>
        <v/>
      </c>
      <c r="AR26" s="181">
        <f t="shared" si="18"/>
        <v>5</v>
      </c>
      <c r="AS26" s="182">
        <f t="shared" si="32"/>
        <v>43587</v>
      </c>
      <c r="AT26" s="183" t="str">
        <f t="shared" si="19"/>
        <v/>
      </c>
      <c r="AU26" s="184" t="str">
        <f t="shared" si="20"/>
        <v/>
      </c>
      <c r="AV26" s="185" t="str">
        <f t="shared" si="21"/>
        <v/>
      </c>
      <c r="AW26" s="186" t="str">
        <f t="shared" si="22"/>
        <v/>
      </c>
      <c r="AX26" s="187" t="str">
        <f t="shared" si="23"/>
        <v/>
      </c>
      <c r="AY26" s="205"/>
      <c r="AZ26" s="205"/>
      <c r="BA26" s="16" t="str">
        <f t="shared" si="24"/>
        <v/>
      </c>
    </row>
    <row r="27" spans="1:53" ht="23.1" customHeight="1" x14ac:dyDescent="0.3">
      <c r="A27" s="7">
        <f t="shared" si="1"/>
        <v>43598</v>
      </c>
      <c r="B27" s="30">
        <f t="shared" si="6"/>
        <v>43598</v>
      </c>
      <c r="C27" s="114" t="e">
        <f>INDEX('[5]Base de Travail Mensuelle'!$1:$1048576,MATCH($U$8,'[5]Base de Travail Mensuelle'!$A:$A,0),MATCH($B27,'[5]Base de Travail Mensuelle'!$1:$1,0))</f>
        <v>#N/A</v>
      </c>
      <c r="D27" s="115" t="e">
        <f>INDEX([5]Pointage!$1:$1048576,MATCH($U$8,[5]Pointage!$A:$A,0),MATCH(B27,[5]Pointage!$1:$1,0))</f>
        <v>#N/A</v>
      </c>
      <c r="E27" s="24" t="str">
        <f>IF(ISERROR(FIND("|",$D27,1)),IFERROR(VLOOKUP($D27,[5]RESPONSABLE!$K:$K,1,FALSE),""),LEFT($D27,FIND("|",$D27,1)-2))</f>
        <v/>
      </c>
      <c r="F27" s="169" t="e">
        <f>IF(ISERROR(FIND("|",$D27,1)),IFERROR(VLOOKUP($D27,[5]RESPONSABLE!$K:$K,1,FALSE),$D27),LEFT($D27,FIND("|",$D27,1)-2))</f>
        <v>#N/A</v>
      </c>
      <c r="G27" s="116" t="str">
        <f>IF(ISERROR(FIND("|",D27,1)),IFERROR(VLOOKUP($D27,[5]RESPONSABLE!$K:$N,4,FALSE),""),MID(D27,FIND("|",D27,1)+2,999))</f>
        <v/>
      </c>
      <c r="H27" s="117" t="str">
        <f t="shared" si="2"/>
        <v>-</v>
      </c>
      <c r="I27" s="118" t="str">
        <f t="shared" si="3"/>
        <v>-</v>
      </c>
      <c r="J27" s="118" t="str">
        <f t="shared" si="4"/>
        <v>-</v>
      </c>
      <c r="K27" s="119" t="str">
        <f t="shared" si="5"/>
        <v>-</v>
      </c>
      <c r="L27" s="74" t="str">
        <f>IF(AND(M27&gt;0,M27&lt;99),"-",IFERROR(HeureHN(H27,I27,B27,HSN_deb,HSN_fin,TRUE)+IF(J27="-",0,HeureHN(J27,K27,B27,HSN_deb,HSN_fin,TRUE)),"-"))</f>
        <v>-</v>
      </c>
      <c r="M27" s="75" t="str">
        <f>IFERROR(Heuredim(H27,I27,B27,HSN_deb,HSN_fin,TRUE)+IF(J27="-",0,Heuredim(J27,K27,B27,HSN_deb,HSN_fin,TRUE)),"-")</f>
        <v>-</v>
      </c>
      <c r="N27" s="76" t="str">
        <f>IFERROR(HeureHN(H27,I27,B27,HSNu_deb,HSNu_fin,TRUE)+IF(J27="-",0,HeureHN(J27,K27,B27,HSNu_deb,HSNu_fin,TRUE)),"-")</f>
        <v>-</v>
      </c>
      <c r="O27" s="73">
        <f t="shared" si="0"/>
        <v>0</v>
      </c>
      <c r="P27" s="81">
        <f>IFERROR(HeureHN(H27,I27,B27,HPN_deb,HPN_fin,TRUE)+IF(J27="-",0,HeureHN(J27,K27,B27,HPN_deb,HPN_fin,TRUE)),"0")+IFERROR(VLOOKUP($F27,[5]RESPONSABLE!$A:$E,5,FALSE),"0")+IFERROR(VLOOKUP(LEFT($F27,FIND("&amp;",$F27,1)-2),[5]RESPONSABLE!$A:$E,5,FALSE),"0")</f>
        <v>0</v>
      </c>
      <c r="Q27" s="65">
        <f>IFERROR(VLOOKUP($F27,[5]RESPONSABLE!$A:$F,6,FALSE),0)</f>
        <v>0</v>
      </c>
      <c r="T27" s="181">
        <f t="shared" si="7"/>
        <v>6</v>
      </c>
      <c r="U27" s="182">
        <f t="shared" si="25"/>
        <v>43588</v>
      </c>
      <c r="V27" s="183" t="str">
        <f t="shared" si="26"/>
        <v/>
      </c>
      <c r="W27" s="184" t="str">
        <f t="shared" si="27"/>
        <v>-</v>
      </c>
      <c r="X27" s="185" t="str">
        <f t="shared" si="8"/>
        <v>-</v>
      </c>
      <c r="Y27" s="186" t="str">
        <f t="shared" si="28"/>
        <v>-</v>
      </c>
      <c r="Z27" s="187">
        <f t="shared" si="29"/>
        <v>0</v>
      </c>
      <c r="AA27" s="188">
        <f t="shared" si="9"/>
        <v>0</v>
      </c>
      <c r="AB27" s="189">
        <f t="shared" si="10"/>
        <v>0</v>
      </c>
      <c r="AC27" s="16" t="str">
        <f t="shared" si="30"/>
        <v/>
      </c>
      <c r="AF27" s="181">
        <f t="shared" si="11"/>
        <v>6</v>
      </c>
      <c r="AG27" s="182">
        <f t="shared" si="31"/>
        <v>43588</v>
      </c>
      <c r="AH27" s="183" t="str">
        <f t="shared" si="12"/>
        <v/>
      </c>
      <c r="AI27" s="184" t="str">
        <f t="shared" si="13"/>
        <v/>
      </c>
      <c r="AJ27" s="185" t="str">
        <f t="shared" si="14"/>
        <v/>
      </c>
      <c r="AK27" s="186" t="str">
        <f t="shared" si="15"/>
        <v/>
      </c>
      <c r="AL27" s="187" t="str">
        <f t="shared" si="16"/>
        <v/>
      </c>
      <c r="AM27" s="205"/>
      <c r="AN27" s="205"/>
      <c r="AO27" s="16" t="str">
        <f t="shared" si="17"/>
        <v/>
      </c>
      <c r="AR27" s="181">
        <f t="shared" si="18"/>
        <v>6</v>
      </c>
      <c r="AS27" s="182">
        <f t="shared" si="32"/>
        <v>43588</v>
      </c>
      <c r="AT27" s="183" t="str">
        <f t="shared" si="19"/>
        <v/>
      </c>
      <c r="AU27" s="184" t="str">
        <f t="shared" si="20"/>
        <v/>
      </c>
      <c r="AV27" s="185" t="str">
        <f t="shared" si="21"/>
        <v/>
      </c>
      <c r="AW27" s="186" t="str">
        <f t="shared" si="22"/>
        <v/>
      </c>
      <c r="AX27" s="187" t="str">
        <f t="shared" si="23"/>
        <v/>
      </c>
      <c r="AY27" s="205"/>
      <c r="AZ27" s="205"/>
      <c r="BA27" s="16" t="str">
        <f t="shared" si="24"/>
        <v/>
      </c>
    </row>
    <row r="28" spans="1:53" ht="23.1" customHeight="1" x14ac:dyDescent="0.3">
      <c r="A28" s="7">
        <f t="shared" si="1"/>
        <v>43599</v>
      </c>
      <c r="B28" s="30">
        <f t="shared" si="6"/>
        <v>43599</v>
      </c>
      <c r="C28" s="114" t="e">
        <f>INDEX('[5]Base de Travail Mensuelle'!$1:$1048576,MATCH($U$8,'[5]Base de Travail Mensuelle'!$A:$A,0),MATCH($B28,'[5]Base de Travail Mensuelle'!$1:$1,0))</f>
        <v>#N/A</v>
      </c>
      <c r="D28" s="115" t="e">
        <f>INDEX([5]Pointage!$1:$1048576,MATCH($U$8,[5]Pointage!$A:$A,0),MATCH(B28,[5]Pointage!$1:$1,0))</f>
        <v>#N/A</v>
      </c>
      <c r="E28" s="24" t="str">
        <f>IF(ISERROR(FIND("|",$D28,1)),IFERROR(VLOOKUP($D28,[5]RESPONSABLE!$K:$K,1,FALSE),""),LEFT($D28,FIND("|",$D28,1)-2))</f>
        <v/>
      </c>
      <c r="F28" s="169" t="e">
        <f>IF(ISERROR(FIND("|",$D28,1)),IFERROR(VLOOKUP($D28,[5]RESPONSABLE!$K:$K,1,FALSE),$D28),LEFT($D28,FIND("|",$D28,1)-2))</f>
        <v>#N/A</v>
      </c>
      <c r="G28" s="116" t="str">
        <f>IF(ISERROR(FIND("|",D28,1)),IFERROR(VLOOKUP($D28,[5]RESPONSABLE!$K:$N,4,FALSE),""),MID(D28,FIND("|",D28,1)+2,999))</f>
        <v/>
      </c>
      <c r="H28" s="117" t="str">
        <f t="shared" si="2"/>
        <v>-</v>
      </c>
      <c r="I28" s="118" t="str">
        <f t="shared" si="3"/>
        <v>-</v>
      </c>
      <c r="J28" s="118" t="str">
        <f t="shared" si="4"/>
        <v>-</v>
      </c>
      <c r="K28" s="119" t="str">
        <f t="shared" si="5"/>
        <v>-</v>
      </c>
      <c r="L28" s="74" t="str">
        <f>IF(AND(M28&gt;0,M28&lt;99),"-",IFERROR(HeureHN(H28,I28,B28,HSN_deb,HSN_fin,TRUE)+IF(J28="-",0,HeureHN(J28,K28,B28,HSN_deb,HSN_fin,TRUE)),"-"))</f>
        <v>-</v>
      </c>
      <c r="M28" s="75" t="str">
        <f>IFERROR(Heuredim(H28,I28,B28,HSN_deb,HSN_fin,TRUE)+IF(J28="-",0,Heuredim(J28,K28,B28,HSN_deb,HSN_fin,TRUE)),"-")</f>
        <v>-</v>
      </c>
      <c r="N28" s="76" t="str">
        <f>IFERROR(HeureHN(H28,I28,B28,HSNu_deb,HSNu_fin,TRUE)+IF(J28="-",0,HeureHN(J28,K28,B28,HSNu_deb,HSNu_fin,TRUE)),"-")</f>
        <v>-</v>
      </c>
      <c r="O28" s="73">
        <f t="shared" si="0"/>
        <v>0</v>
      </c>
      <c r="P28" s="81">
        <f>IFERROR(HeureHN(H28,I28,B28,HPN_deb,HPN_fin,TRUE)+IF(J28="-",0,HeureHN(J28,K28,B28,HPN_deb,HPN_fin,TRUE)),"0")+IFERROR(VLOOKUP($F28,[5]RESPONSABLE!$A:$E,5,FALSE),"0")+IFERROR(VLOOKUP(LEFT($F28,FIND("&amp;",$F28,1)-2),[5]RESPONSABLE!$A:$E,5,FALSE),"0")</f>
        <v>0</v>
      </c>
      <c r="Q28" s="65">
        <f>IFERROR(VLOOKUP($F28,[5]RESPONSABLE!$A:$F,6,FALSE),0)</f>
        <v>0</v>
      </c>
      <c r="T28" s="181">
        <f t="shared" si="7"/>
        <v>7</v>
      </c>
      <c r="U28" s="182">
        <f t="shared" si="25"/>
        <v>43589</v>
      </c>
      <c r="V28" s="183" t="str">
        <f t="shared" si="26"/>
        <v/>
      </c>
      <c r="W28" s="184" t="str">
        <f t="shared" si="27"/>
        <v>-</v>
      </c>
      <c r="X28" s="185" t="str">
        <f t="shared" si="8"/>
        <v>-</v>
      </c>
      <c r="Y28" s="186" t="str">
        <f t="shared" si="28"/>
        <v>-</v>
      </c>
      <c r="Z28" s="187">
        <f t="shared" si="29"/>
        <v>0</v>
      </c>
      <c r="AA28" s="188">
        <f t="shared" si="9"/>
        <v>0</v>
      </c>
      <c r="AB28" s="189">
        <f t="shared" si="10"/>
        <v>0</v>
      </c>
      <c r="AC28" s="16" t="str">
        <f t="shared" si="30"/>
        <v/>
      </c>
      <c r="AF28" s="181">
        <f t="shared" si="11"/>
        <v>7</v>
      </c>
      <c r="AG28" s="182">
        <f t="shared" si="31"/>
        <v>43589</v>
      </c>
      <c r="AH28" s="183" t="str">
        <f t="shared" si="12"/>
        <v/>
      </c>
      <c r="AI28" s="184" t="str">
        <f t="shared" si="13"/>
        <v/>
      </c>
      <c r="AJ28" s="185" t="str">
        <f t="shared" si="14"/>
        <v/>
      </c>
      <c r="AK28" s="186" t="str">
        <f t="shared" si="15"/>
        <v/>
      </c>
      <c r="AL28" s="187" t="str">
        <f t="shared" si="16"/>
        <v/>
      </c>
      <c r="AM28" s="205"/>
      <c r="AN28" s="205"/>
      <c r="AO28" s="16" t="str">
        <f t="shared" si="17"/>
        <v/>
      </c>
      <c r="AR28" s="181">
        <f t="shared" si="18"/>
        <v>7</v>
      </c>
      <c r="AS28" s="182">
        <f t="shared" si="32"/>
        <v>43589</v>
      </c>
      <c r="AT28" s="183" t="str">
        <f t="shared" si="19"/>
        <v/>
      </c>
      <c r="AU28" s="184" t="str">
        <f t="shared" si="20"/>
        <v/>
      </c>
      <c r="AV28" s="185" t="str">
        <f t="shared" si="21"/>
        <v/>
      </c>
      <c r="AW28" s="186" t="str">
        <f t="shared" si="22"/>
        <v/>
      </c>
      <c r="AX28" s="187" t="str">
        <f t="shared" si="23"/>
        <v/>
      </c>
      <c r="AY28" s="205"/>
      <c r="AZ28" s="205"/>
      <c r="BA28" s="16" t="str">
        <f t="shared" si="24"/>
        <v/>
      </c>
    </row>
    <row r="29" spans="1:53" ht="23.1" customHeight="1" x14ac:dyDescent="0.3">
      <c r="A29" s="7">
        <f t="shared" si="1"/>
        <v>43600</v>
      </c>
      <c r="B29" s="30">
        <f t="shared" si="6"/>
        <v>43600</v>
      </c>
      <c r="C29" s="114" t="e">
        <f>INDEX('[5]Base de Travail Mensuelle'!$1:$1048576,MATCH($U$8,'[5]Base de Travail Mensuelle'!$A:$A,0),MATCH($B29,'[5]Base de Travail Mensuelle'!$1:$1,0))</f>
        <v>#N/A</v>
      </c>
      <c r="D29" s="115" t="e">
        <f>INDEX([5]Pointage!$1:$1048576,MATCH($U$8,[5]Pointage!$A:$A,0),MATCH(B29,[5]Pointage!$1:$1,0))</f>
        <v>#N/A</v>
      </c>
      <c r="E29" s="24" t="str">
        <f>IF(ISERROR(FIND("|",$D29,1)),IFERROR(VLOOKUP($D29,[5]RESPONSABLE!$K:$K,1,FALSE),""),LEFT($D29,FIND("|",$D29,1)-2))</f>
        <v/>
      </c>
      <c r="F29" s="169" t="e">
        <f>IF(ISERROR(FIND("|",$D29,1)),IFERROR(VLOOKUP($D29,[5]RESPONSABLE!$K:$K,1,FALSE),$D29),LEFT($D29,FIND("|",$D29,1)-2))</f>
        <v>#N/A</v>
      </c>
      <c r="G29" s="116" t="str">
        <f>IF(ISERROR(FIND("|",D29,1)),IFERROR(VLOOKUP($D29,[5]RESPONSABLE!$K:$N,4,FALSE),""),MID(D29,FIND("|",D29,1)+2,999))</f>
        <v/>
      </c>
      <c r="H29" s="117" t="str">
        <f t="shared" si="2"/>
        <v>-</v>
      </c>
      <c r="I29" s="118" t="str">
        <f t="shared" si="3"/>
        <v>-</v>
      </c>
      <c r="J29" s="118" t="str">
        <f t="shared" si="4"/>
        <v>-</v>
      </c>
      <c r="K29" s="119" t="str">
        <f t="shared" si="5"/>
        <v>-</v>
      </c>
      <c r="L29" s="74" t="str">
        <f>IF(AND(M29&gt;0,M29&lt;99),"-",IFERROR(HeureHN(H29,I29,B29,HSN_deb,HSN_fin,TRUE)+IF(J29="-",0,HeureHN(J29,K29,B29,HSN_deb,HSN_fin,TRUE)),"-"))</f>
        <v>-</v>
      </c>
      <c r="M29" s="75" t="str">
        <f>IFERROR(Heuredim(H29,I29,B29,HSN_deb,HSN_fin,TRUE)+IF(J29="-",0,Heuredim(J29,K29,B29,HSN_deb,HSN_fin,TRUE)),"-")</f>
        <v>-</v>
      </c>
      <c r="N29" s="76" t="str">
        <f>IFERROR(HeureHN(H29,I29,B29,HSNu_deb,HSNu_fin,TRUE)+IF(J29="-",0,HeureHN(J29,K29,B29,HSNu_deb,HSNu_fin,TRUE)),"-")</f>
        <v>-</v>
      </c>
      <c r="O29" s="73">
        <f t="shared" si="0"/>
        <v>0</v>
      </c>
      <c r="P29" s="81">
        <f>IFERROR(HeureHN(H29,I29,B29,HPN_deb,HPN_fin,TRUE)+IF(J29="-",0,HeureHN(J29,K29,B29,HPN_deb,HPN_fin,TRUE)),"0")+IFERROR(VLOOKUP($F29,[5]RESPONSABLE!$A:$E,5,FALSE),"0")+IFERROR(VLOOKUP(LEFT($F29,FIND("&amp;",$F29,1)-2),[5]RESPONSABLE!$A:$E,5,FALSE),"0")</f>
        <v>0</v>
      </c>
      <c r="Q29" s="65">
        <f>IFERROR(VLOOKUP($F29,[5]RESPONSABLE!$A:$F,6,FALSE),0)</f>
        <v>0</v>
      </c>
      <c r="T29" s="181">
        <f t="shared" si="7"/>
        <v>1</v>
      </c>
      <c r="U29" s="182">
        <f t="shared" si="25"/>
        <v>43590</v>
      </c>
      <c r="V29" s="183" t="str">
        <f t="shared" si="26"/>
        <v/>
      </c>
      <c r="W29" s="184" t="str">
        <f t="shared" si="27"/>
        <v>-</v>
      </c>
      <c r="X29" s="185" t="str">
        <f t="shared" si="8"/>
        <v>-</v>
      </c>
      <c r="Y29" s="186" t="str">
        <f t="shared" si="28"/>
        <v>-</v>
      </c>
      <c r="Z29" s="187">
        <f t="shared" si="29"/>
        <v>0</v>
      </c>
      <c r="AA29" s="188">
        <f t="shared" si="9"/>
        <v>0</v>
      </c>
      <c r="AB29" s="189">
        <f t="shared" si="10"/>
        <v>0</v>
      </c>
      <c r="AC29" s="16" t="str">
        <f t="shared" si="30"/>
        <v/>
      </c>
      <c r="AF29" s="181">
        <f t="shared" si="11"/>
        <v>1</v>
      </c>
      <c r="AG29" s="182">
        <f t="shared" si="31"/>
        <v>43590</v>
      </c>
      <c r="AH29" s="183" t="str">
        <f t="shared" si="12"/>
        <v/>
      </c>
      <c r="AI29" s="184" t="str">
        <f t="shared" si="13"/>
        <v/>
      </c>
      <c r="AJ29" s="185" t="str">
        <f t="shared" si="14"/>
        <v/>
      </c>
      <c r="AK29" s="186" t="str">
        <f t="shared" si="15"/>
        <v/>
      </c>
      <c r="AL29" s="187" t="str">
        <f t="shared" si="16"/>
        <v/>
      </c>
      <c r="AM29" s="205"/>
      <c r="AN29" s="205"/>
      <c r="AO29" s="16" t="str">
        <f t="shared" si="17"/>
        <v/>
      </c>
      <c r="AR29" s="181">
        <f t="shared" si="18"/>
        <v>1</v>
      </c>
      <c r="AS29" s="182">
        <f t="shared" si="32"/>
        <v>43590</v>
      </c>
      <c r="AT29" s="183" t="str">
        <f t="shared" si="19"/>
        <v/>
      </c>
      <c r="AU29" s="184" t="str">
        <f t="shared" si="20"/>
        <v/>
      </c>
      <c r="AV29" s="185" t="str">
        <f t="shared" si="21"/>
        <v/>
      </c>
      <c r="AW29" s="186" t="str">
        <f t="shared" si="22"/>
        <v/>
      </c>
      <c r="AX29" s="187" t="str">
        <f t="shared" si="23"/>
        <v/>
      </c>
      <c r="AY29" s="205"/>
      <c r="AZ29" s="205"/>
      <c r="BA29" s="16" t="str">
        <f t="shared" si="24"/>
        <v/>
      </c>
    </row>
    <row r="30" spans="1:53" ht="23.1" customHeight="1" x14ac:dyDescent="0.3">
      <c r="A30" s="7">
        <f t="shared" si="1"/>
        <v>43601</v>
      </c>
      <c r="B30" s="30">
        <f t="shared" si="6"/>
        <v>43601</v>
      </c>
      <c r="C30" s="114" t="e">
        <f>INDEX('[5]Base de Travail Mensuelle'!$1:$1048576,MATCH($U$8,'[5]Base de Travail Mensuelle'!$A:$A,0),MATCH($B30,'[5]Base de Travail Mensuelle'!$1:$1,0))</f>
        <v>#N/A</v>
      </c>
      <c r="D30" s="115" t="e">
        <f>INDEX([5]Pointage!$1:$1048576,MATCH($U$8,[5]Pointage!$A:$A,0),MATCH(B30,[5]Pointage!$1:$1,0))</f>
        <v>#N/A</v>
      </c>
      <c r="E30" s="24" t="str">
        <f>IF(ISERROR(FIND("|",$D30,1)),IFERROR(VLOOKUP($D30,[5]RESPONSABLE!$K:$K,1,FALSE),""),LEFT($D30,FIND("|",$D30,1)-2))</f>
        <v/>
      </c>
      <c r="F30" s="169" t="e">
        <f>IF(ISERROR(FIND("|",$D30,1)),IFERROR(VLOOKUP($D30,[5]RESPONSABLE!$K:$K,1,FALSE),$D30),LEFT($D30,FIND("|",$D30,1)-2))</f>
        <v>#N/A</v>
      </c>
      <c r="G30" s="116" t="str">
        <f>IF(ISERROR(FIND("|",D30,1)),IFERROR(VLOOKUP($D30,[5]RESPONSABLE!$K:$N,4,FALSE),""),MID(D30,FIND("|",D30,1)+2,999))</f>
        <v/>
      </c>
      <c r="H30" s="117" t="str">
        <f t="shared" si="2"/>
        <v>-</v>
      </c>
      <c r="I30" s="118" t="str">
        <f t="shared" si="3"/>
        <v>-</v>
      </c>
      <c r="J30" s="118" t="str">
        <f t="shared" si="4"/>
        <v>-</v>
      </c>
      <c r="K30" s="119" t="str">
        <f t="shared" si="5"/>
        <v>-</v>
      </c>
      <c r="L30" s="74" t="str">
        <f>IF(AND(M30&gt;0,M30&lt;99),"-",IFERROR(HeureHN(H30,I30,B30,HSN_deb,HSN_fin,TRUE)+IF(J30="-",0,HeureHN(J30,K30,B30,HSN_deb,HSN_fin,TRUE)),"-"))</f>
        <v>-</v>
      </c>
      <c r="M30" s="75" t="str">
        <f>IFERROR(Heuredim(H30,I30,B30,HSN_deb,HSN_fin,TRUE)+IF(J30="-",0,Heuredim(J30,K30,B30,HSN_deb,HSN_fin,TRUE)),"-")</f>
        <v>-</v>
      </c>
      <c r="N30" s="76" t="str">
        <f>IFERROR(HeureHN(H30,I30,B30,HSNu_deb,HSNu_fin,TRUE)+IF(J30="-",0,HeureHN(J30,K30,B30,HSNu_deb,HSNu_fin,TRUE)),"-")</f>
        <v>-</v>
      </c>
      <c r="O30" s="73">
        <f t="shared" si="0"/>
        <v>0</v>
      </c>
      <c r="P30" s="81">
        <f>IFERROR(HeureHN(H30,I30,B30,HPN_deb,HPN_fin,TRUE)+IF(J30="-",0,HeureHN(J30,K30,B30,HPN_deb,HPN_fin,TRUE)),"0")+IFERROR(VLOOKUP($F30,[5]RESPONSABLE!$A:$E,5,FALSE),"0")+IFERROR(VLOOKUP(LEFT($F30,FIND("&amp;",$F30,1)-2),[5]RESPONSABLE!$A:$E,5,FALSE),"0")</f>
        <v>0</v>
      </c>
      <c r="Q30" s="65">
        <f>IFERROR(VLOOKUP($F30,[5]RESPONSABLE!$A:$F,6,FALSE),0)</f>
        <v>0</v>
      </c>
      <c r="T30" s="181">
        <f t="shared" si="7"/>
        <v>2</v>
      </c>
      <c r="U30" s="182">
        <f t="shared" si="25"/>
        <v>43591</v>
      </c>
      <c r="V30" s="183" t="str">
        <f t="shared" si="26"/>
        <v/>
      </c>
      <c r="W30" s="184" t="str">
        <f t="shared" si="27"/>
        <v>-</v>
      </c>
      <c r="X30" s="185" t="str">
        <f t="shared" si="8"/>
        <v>-</v>
      </c>
      <c r="Y30" s="186" t="str">
        <f t="shared" si="28"/>
        <v>-</v>
      </c>
      <c r="Z30" s="187">
        <f t="shared" si="29"/>
        <v>0</v>
      </c>
      <c r="AA30" s="188">
        <f t="shared" si="9"/>
        <v>0</v>
      </c>
      <c r="AB30" s="189">
        <f t="shared" si="10"/>
        <v>0</v>
      </c>
      <c r="AC30" s="16" t="str">
        <f t="shared" si="30"/>
        <v/>
      </c>
      <c r="AF30" s="181">
        <f t="shared" si="11"/>
        <v>2</v>
      </c>
      <c r="AG30" s="182">
        <f t="shared" si="31"/>
        <v>43591</v>
      </c>
      <c r="AH30" s="183" t="str">
        <f t="shared" si="12"/>
        <v/>
      </c>
      <c r="AI30" s="184" t="str">
        <f t="shared" si="13"/>
        <v/>
      </c>
      <c r="AJ30" s="185" t="str">
        <f t="shared" si="14"/>
        <v/>
      </c>
      <c r="AK30" s="186" t="str">
        <f t="shared" si="15"/>
        <v/>
      </c>
      <c r="AL30" s="187" t="str">
        <f t="shared" si="16"/>
        <v/>
      </c>
      <c r="AM30" s="205"/>
      <c r="AN30" s="205"/>
      <c r="AO30" s="16" t="str">
        <f t="shared" si="17"/>
        <v/>
      </c>
      <c r="AR30" s="181">
        <f t="shared" si="18"/>
        <v>2</v>
      </c>
      <c r="AS30" s="182">
        <f t="shared" si="32"/>
        <v>43591</v>
      </c>
      <c r="AT30" s="183" t="str">
        <f t="shared" si="19"/>
        <v/>
      </c>
      <c r="AU30" s="184" t="str">
        <f t="shared" si="20"/>
        <v/>
      </c>
      <c r="AV30" s="185" t="str">
        <f t="shared" si="21"/>
        <v/>
      </c>
      <c r="AW30" s="186" t="str">
        <f t="shared" si="22"/>
        <v/>
      </c>
      <c r="AX30" s="187" t="str">
        <f t="shared" si="23"/>
        <v/>
      </c>
      <c r="AY30" s="205"/>
      <c r="AZ30" s="205"/>
      <c r="BA30" s="16" t="str">
        <f t="shared" si="24"/>
        <v/>
      </c>
    </row>
    <row r="31" spans="1:53" ht="23.1" customHeight="1" x14ac:dyDescent="0.3">
      <c r="A31" s="7">
        <f t="shared" si="1"/>
        <v>43602</v>
      </c>
      <c r="B31" s="30">
        <f t="shared" si="6"/>
        <v>43602</v>
      </c>
      <c r="C31" s="132" t="e">
        <f>INDEX('[5]Base de Travail Mensuelle'!$1:$1048576,MATCH($U$8,'[5]Base de Travail Mensuelle'!$A:$A,0),MATCH($B31,'[5]Base de Travail Mensuelle'!$1:$1,0))</f>
        <v>#N/A</v>
      </c>
      <c r="D31" s="115" t="e">
        <f>INDEX([5]Pointage!$1:$1048576,MATCH($U$8,[5]Pointage!$A:$A,0),MATCH(B31,[5]Pointage!$1:$1,0))</f>
        <v>#N/A</v>
      </c>
      <c r="E31" s="24" t="str">
        <f>IF(ISERROR(FIND("|",$D31,1)),IFERROR(VLOOKUP($D31,[5]RESPONSABLE!$K:$K,1,FALSE),""),LEFT($D31,FIND("|",$D31,1)-2))</f>
        <v/>
      </c>
      <c r="F31" s="169" t="e">
        <f>IF(ISERROR(FIND("|",$D31,1)),IFERROR(VLOOKUP($D31,[5]RESPONSABLE!$K:$K,1,FALSE),$D31),LEFT($D31,FIND("|",$D31,1)-2))</f>
        <v>#N/A</v>
      </c>
      <c r="G31" s="116" t="str">
        <f>IF(ISERROR(FIND("|",D31,1)),IFERROR(VLOOKUP($D31,[5]RESPONSABLE!$K:$N,4,FALSE),""),MID(D31,FIND("|",D31,1)+2,999))</f>
        <v/>
      </c>
      <c r="H31" s="117" t="str">
        <f t="shared" si="2"/>
        <v>-</v>
      </c>
      <c r="I31" s="118" t="str">
        <f t="shared" si="3"/>
        <v>-</v>
      </c>
      <c r="J31" s="118" t="str">
        <f t="shared" si="4"/>
        <v>-</v>
      </c>
      <c r="K31" s="119" t="str">
        <f t="shared" si="5"/>
        <v>-</v>
      </c>
      <c r="L31" s="74" t="str">
        <f>IF(AND(M31&gt;0,M31&lt;99),"-",IFERROR(HeureHN(H31,I31,B31,HSN_deb,HSN_fin,TRUE)+IF(J31="-",0,HeureHN(J31,K31,B31,HSN_deb,HSN_fin,TRUE)),"-"))</f>
        <v>-</v>
      </c>
      <c r="M31" s="75" t="str">
        <f>IFERROR(Heuredim(H31,I31,B31,HSN_deb,HSN_fin,TRUE)+IF(J31="-",0,Heuredim(J31,K31,B31,HSN_deb,HSN_fin,TRUE)),"-")</f>
        <v>-</v>
      </c>
      <c r="N31" s="76" t="str">
        <f>IFERROR(HeureHN(H31,I31,B31,HSNu_deb,HSNu_fin,TRUE)+IF(J31="-",0,HeureHN(J31,K31,B31,HSNu_deb,HSNu_fin,TRUE)),"-")</f>
        <v>-</v>
      </c>
      <c r="O31" s="73">
        <f t="shared" si="0"/>
        <v>0</v>
      </c>
      <c r="P31" s="81">
        <f>IFERROR(HeureHN(H31,I31,B31,HPN_deb,HPN_fin,TRUE)+IF(J31="-",0,HeureHN(J31,K31,B31,HPN_deb,HPN_fin,TRUE)),"0")+IFERROR(VLOOKUP($F31,[5]RESPONSABLE!$A:$E,5,FALSE),"0")+IFERROR(VLOOKUP(LEFT($F31,FIND("&amp;",$F31,1)-2),[5]RESPONSABLE!$A:$E,5,FALSE),"0")</f>
        <v>0</v>
      </c>
      <c r="Q31" s="65">
        <f>IFERROR(VLOOKUP($F31,[5]RESPONSABLE!$A:$F,6,FALSE),0)</f>
        <v>0</v>
      </c>
      <c r="T31" s="181">
        <f t="shared" si="7"/>
        <v>3</v>
      </c>
      <c r="U31" s="182">
        <f t="shared" si="25"/>
        <v>43592</v>
      </c>
      <c r="V31" s="183" t="str">
        <f t="shared" si="26"/>
        <v/>
      </c>
      <c r="W31" s="184" t="str">
        <f t="shared" si="27"/>
        <v>-</v>
      </c>
      <c r="X31" s="185" t="str">
        <f t="shared" si="8"/>
        <v>-</v>
      </c>
      <c r="Y31" s="186" t="str">
        <f t="shared" si="28"/>
        <v>-</v>
      </c>
      <c r="Z31" s="187">
        <f t="shared" si="29"/>
        <v>0</v>
      </c>
      <c r="AA31" s="188">
        <f t="shared" si="9"/>
        <v>0</v>
      </c>
      <c r="AB31" s="189">
        <f t="shared" si="10"/>
        <v>0</v>
      </c>
      <c r="AC31" s="16" t="str">
        <f t="shared" si="30"/>
        <v/>
      </c>
      <c r="AF31" s="181">
        <f t="shared" si="11"/>
        <v>3</v>
      </c>
      <c r="AG31" s="182">
        <f t="shared" si="31"/>
        <v>43592</v>
      </c>
      <c r="AH31" s="183" t="str">
        <f t="shared" si="12"/>
        <v/>
      </c>
      <c r="AI31" s="184" t="str">
        <f t="shared" si="13"/>
        <v/>
      </c>
      <c r="AJ31" s="185" t="str">
        <f t="shared" si="14"/>
        <v/>
      </c>
      <c r="AK31" s="186" t="str">
        <f t="shared" si="15"/>
        <v/>
      </c>
      <c r="AL31" s="187" t="str">
        <f t="shared" si="16"/>
        <v/>
      </c>
      <c r="AM31" s="205"/>
      <c r="AN31" s="205"/>
      <c r="AO31" s="16" t="str">
        <f t="shared" si="17"/>
        <v/>
      </c>
      <c r="AR31" s="181">
        <f t="shared" si="18"/>
        <v>3</v>
      </c>
      <c r="AS31" s="182">
        <f t="shared" si="32"/>
        <v>43592</v>
      </c>
      <c r="AT31" s="183" t="str">
        <f t="shared" si="19"/>
        <v/>
      </c>
      <c r="AU31" s="184" t="str">
        <f t="shared" si="20"/>
        <v/>
      </c>
      <c r="AV31" s="185" t="str">
        <f t="shared" si="21"/>
        <v/>
      </c>
      <c r="AW31" s="186" t="str">
        <f t="shared" si="22"/>
        <v/>
      </c>
      <c r="AX31" s="187" t="str">
        <f t="shared" si="23"/>
        <v/>
      </c>
      <c r="AY31" s="205"/>
      <c r="AZ31" s="205"/>
      <c r="BA31" s="16" t="str">
        <f t="shared" si="24"/>
        <v/>
      </c>
    </row>
    <row r="32" spans="1:53" ht="23.1" customHeight="1" x14ac:dyDescent="0.3">
      <c r="A32" s="7">
        <f t="shared" si="1"/>
        <v>43603</v>
      </c>
      <c r="B32" s="30">
        <f t="shared" si="6"/>
        <v>43603</v>
      </c>
      <c r="C32" s="114" t="e">
        <f>INDEX('[5]Base de Travail Mensuelle'!$1:$1048576,MATCH($U$8,'[5]Base de Travail Mensuelle'!$A:$A,0),MATCH($B32,'[5]Base de Travail Mensuelle'!$1:$1,0))</f>
        <v>#N/A</v>
      </c>
      <c r="D32" s="115" t="e">
        <f>INDEX([5]Pointage!$1:$1048576,MATCH($U$8,[5]Pointage!$A:$A,0),MATCH(B32,[5]Pointage!$1:$1,0))</f>
        <v>#N/A</v>
      </c>
      <c r="E32" s="24" t="str">
        <f>IF(ISERROR(FIND("|",$D32,1)),IFERROR(VLOOKUP($D32,[5]RESPONSABLE!$K:$K,1,FALSE),""),LEFT($D32,FIND("|",$D32,1)-2))</f>
        <v/>
      </c>
      <c r="F32" s="169" t="e">
        <f>IF(ISERROR(FIND("|",$D32,1)),IFERROR(VLOOKUP($D32,[5]RESPONSABLE!$K:$K,1,FALSE),$D32),LEFT($D32,FIND("|",$D32,1)-2))</f>
        <v>#N/A</v>
      </c>
      <c r="G32" s="116" t="str">
        <f>IF(ISERROR(FIND("|",D32,1)),IFERROR(VLOOKUP($D32,[5]RESPONSABLE!$K:$N,4,FALSE),""),MID(D32,FIND("|",D32,1)+2,999))</f>
        <v/>
      </c>
      <c r="H32" s="117" t="str">
        <f t="shared" si="2"/>
        <v>-</v>
      </c>
      <c r="I32" s="118" t="str">
        <f t="shared" si="3"/>
        <v>-</v>
      </c>
      <c r="J32" s="118" t="str">
        <f t="shared" si="4"/>
        <v>-</v>
      </c>
      <c r="K32" s="119" t="str">
        <f t="shared" si="5"/>
        <v>-</v>
      </c>
      <c r="L32" s="74" t="str">
        <f>IF(AND(M32&gt;0,M32&lt;99),"-",IFERROR(HeureHN(H32,I32,B32,HSN_deb,HSN_fin,TRUE)+IF(J32="-",0,HeureHN(J32,K32,B32,HSN_deb,HSN_fin,TRUE)),"-"))</f>
        <v>-</v>
      </c>
      <c r="M32" s="75" t="str">
        <f>IFERROR(Heuredim(H32,I32,B32,HSN_deb,HSN_fin,TRUE)+IF(J32="-",0,Heuredim(J32,K32,B32,HSN_deb,HSN_fin,TRUE)),"-")</f>
        <v>-</v>
      </c>
      <c r="N32" s="76" t="str">
        <f>IFERROR(HeureHN(H32,I32,B32,HSNu_deb,HSNu_fin,TRUE)+IF(J32="-",0,HeureHN(J32,K32,B32,HSNu_deb,HSNu_fin,TRUE)),"-")</f>
        <v>-</v>
      </c>
      <c r="O32" s="73">
        <f t="shared" si="0"/>
        <v>0</v>
      </c>
      <c r="P32" s="81">
        <f>IFERROR(HeureHN(H32,I32,B32,HPN_deb,HPN_fin,TRUE)+IF(J32="-",0,HeureHN(J32,K32,B32,HPN_deb,HPN_fin,TRUE)),"0")+IFERROR(VLOOKUP($F32,[5]RESPONSABLE!$A:$E,5,FALSE),"0")+IFERROR(VLOOKUP(LEFT($F32,FIND("&amp;",$F32,1)-2),[5]RESPONSABLE!$A:$E,5,FALSE),"0")</f>
        <v>0</v>
      </c>
      <c r="Q32" s="65">
        <f>IFERROR(VLOOKUP($F32,[5]RESPONSABLE!$A:$F,6,FALSE),0)</f>
        <v>0</v>
      </c>
      <c r="T32" s="181">
        <f t="shared" si="7"/>
        <v>4</v>
      </c>
      <c r="U32" s="182">
        <f t="shared" si="25"/>
        <v>43593</v>
      </c>
      <c r="V32" s="183" t="str">
        <f t="shared" si="26"/>
        <v/>
      </c>
      <c r="W32" s="184" t="str">
        <f t="shared" si="27"/>
        <v>-</v>
      </c>
      <c r="X32" s="185" t="str">
        <f t="shared" si="8"/>
        <v>-</v>
      </c>
      <c r="Y32" s="186" t="str">
        <f t="shared" si="28"/>
        <v>-</v>
      </c>
      <c r="Z32" s="187">
        <f t="shared" si="29"/>
        <v>0</v>
      </c>
      <c r="AA32" s="188">
        <f t="shared" si="9"/>
        <v>0</v>
      </c>
      <c r="AB32" s="189">
        <f t="shared" si="10"/>
        <v>0</v>
      </c>
      <c r="AC32" s="16" t="str">
        <f t="shared" si="30"/>
        <v/>
      </c>
      <c r="AF32" s="181">
        <f t="shared" si="11"/>
        <v>4</v>
      </c>
      <c r="AG32" s="182">
        <f t="shared" si="31"/>
        <v>43593</v>
      </c>
      <c r="AH32" s="183" t="str">
        <f t="shared" si="12"/>
        <v/>
      </c>
      <c r="AI32" s="184" t="str">
        <f t="shared" si="13"/>
        <v/>
      </c>
      <c r="AJ32" s="185" t="str">
        <f t="shared" si="14"/>
        <v/>
      </c>
      <c r="AK32" s="186" t="str">
        <f t="shared" si="15"/>
        <v/>
      </c>
      <c r="AL32" s="187" t="str">
        <f t="shared" si="16"/>
        <v/>
      </c>
      <c r="AM32" s="205"/>
      <c r="AN32" s="205"/>
      <c r="AO32" s="16" t="str">
        <f t="shared" si="17"/>
        <v/>
      </c>
      <c r="AR32" s="181">
        <f t="shared" si="18"/>
        <v>4</v>
      </c>
      <c r="AS32" s="182">
        <f t="shared" si="32"/>
        <v>43593</v>
      </c>
      <c r="AT32" s="183" t="str">
        <f t="shared" si="19"/>
        <v/>
      </c>
      <c r="AU32" s="184" t="str">
        <f t="shared" si="20"/>
        <v/>
      </c>
      <c r="AV32" s="185" t="str">
        <f t="shared" si="21"/>
        <v/>
      </c>
      <c r="AW32" s="186" t="str">
        <f t="shared" si="22"/>
        <v/>
      </c>
      <c r="AX32" s="187" t="str">
        <f t="shared" si="23"/>
        <v/>
      </c>
      <c r="AY32" s="205"/>
      <c r="AZ32" s="205"/>
      <c r="BA32" s="16" t="str">
        <f t="shared" si="24"/>
        <v/>
      </c>
    </row>
    <row r="33" spans="1:53" ht="23.1" customHeight="1" x14ac:dyDescent="0.3">
      <c r="A33" s="7">
        <f t="shared" si="1"/>
        <v>43604</v>
      </c>
      <c r="B33" s="30">
        <f t="shared" si="6"/>
        <v>43604</v>
      </c>
      <c r="C33" s="114" t="e">
        <f>INDEX('[5]Base de Travail Mensuelle'!$1:$1048576,MATCH($U$8,'[5]Base de Travail Mensuelle'!$A:$A,0),MATCH($B33,'[5]Base de Travail Mensuelle'!$1:$1,0))</f>
        <v>#N/A</v>
      </c>
      <c r="D33" s="115" t="e">
        <f>INDEX([5]Pointage!$1:$1048576,MATCH($U$8,[5]Pointage!$A:$A,0),MATCH(B33,[5]Pointage!$1:$1,0))</f>
        <v>#N/A</v>
      </c>
      <c r="E33" s="24" t="str">
        <f>IF(ISERROR(FIND("|",$D33,1)),IFERROR(VLOOKUP($D33,[5]RESPONSABLE!$K:$K,1,FALSE),""),LEFT($D33,FIND("|",$D33,1)-2))</f>
        <v/>
      </c>
      <c r="F33" s="169" t="e">
        <f>IF(ISERROR(FIND("|",$D33,1)),IFERROR(VLOOKUP($D33,[5]RESPONSABLE!$K:$K,1,FALSE),$D33),LEFT($D33,FIND("|",$D33,1)-2))</f>
        <v>#N/A</v>
      </c>
      <c r="G33" s="116" t="str">
        <f>IF(ISERROR(FIND("|",D33,1)),IFERROR(VLOOKUP($D33,[5]RESPONSABLE!$K:$N,4,FALSE),""),MID(D33,FIND("|",D33,1)+2,999))</f>
        <v/>
      </c>
      <c r="H33" s="117" t="str">
        <f t="shared" si="2"/>
        <v>-</v>
      </c>
      <c r="I33" s="118" t="str">
        <f t="shared" si="3"/>
        <v>-</v>
      </c>
      <c r="J33" s="118" t="str">
        <f t="shared" si="4"/>
        <v>-</v>
      </c>
      <c r="K33" s="119" t="str">
        <f t="shared" si="5"/>
        <v>-</v>
      </c>
      <c r="L33" s="74" t="str">
        <f>IF(AND(M33&gt;0,M33&lt;99),"-",IFERROR(HeureHN(H33,I33,B33,HSN_deb,HSN_fin,TRUE)+IF(J33="-",0,HeureHN(J33,K33,B33,HSN_deb,HSN_fin,TRUE)),"-"))</f>
        <v>-</v>
      </c>
      <c r="M33" s="75" t="str">
        <f>IFERROR(Heuredim(H33,I33,B33,HSN_deb,HSN_fin,TRUE)+IF(J33="-",0,Heuredim(J33,K33,B33,HSN_deb,HSN_fin,TRUE)),"-")</f>
        <v>-</v>
      </c>
      <c r="N33" s="76" t="str">
        <f>IFERROR(HeureHN(H33,I33,B33,HSNu_deb,HSNu_fin,TRUE)+IF(J33="-",0,HeureHN(J33,K33,B33,HSNu_deb,HSNu_fin,TRUE)),"-")</f>
        <v>-</v>
      </c>
      <c r="O33" s="73">
        <f t="shared" si="0"/>
        <v>0</v>
      </c>
      <c r="P33" s="81">
        <f>IFERROR(HeureHN(H33,I33,B33,HPN_deb,HPN_fin,TRUE)+IF(J33="-",0,HeureHN(J33,K33,B33,HPN_deb,HPN_fin,TRUE)),"0")+IFERROR(VLOOKUP($F33,[5]RESPONSABLE!$A:$E,5,FALSE),"0")+IFERROR(VLOOKUP(LEFT($F33,FIND("&amp;",$F33,1)-2),[5]RESPONSABLE!$A:$E,5,FALSE),"0")</f>
        <v>0</v>
      </c>
      <c r="Q33" s="65">
        <f>IFERROR(VLOOKUP($F33,[5]RESPONSABLE!$A:$F,6,FALSE),0)</f>
        <v>0</v>
      </c>
      <c r="T33" s="181">
        <f t="shared" si="7"/>
        <v>5</v>
      </c>
      <c r="U33" s="182">
        <f t="shared" si="25"/>
        <v>43594</v>
      </c>
      <c r="V33" s="183" t="str">
        <f t="shared" si="26"/>
        <v/>
      </c>
      <c r="W33" s="184" t="str">
        <f t="shared" si="27"/>
        <v>-</v>
      </c>
      <c r="X33" s="185" t="str">
        <f t="shared" si="8"/>
        <v>-</v>
      </c>
      <c r="Y33" s="186" t="str">
        <f t="shared" si="28"/>
        <v>-</v>
      </c>
      <c r="Z33" s="187">
        <f t="shared" si="29"/>
        <v>0</v>
      </c>
      <c r="AA33" s="188">
        <f t="shared" si="9"/>
        <v>0</v>
      </c>
      <c r="AB33" s="189">
        <f t="shared" si="10"/>
        <v>0</v>
      </c>
      <c r="AC33" s="16" t="str">
        <f t="shared" si="30"/>
        <v/>
      </c>
      <c r="AF33" s="181">
        <f t="shared" si="11"/>
        <v>5</v>
      </c>
      <c r="AG33" s="182">
        <f t="shared" si="31"/>
        <v>43594</v>
      </c>
      <c r="AH33" s="183" t="str">
        <f t="shared" si="12"/>
        <v/>
      </c>
      <c r="AI33" s="184" t="str">
        <f t="shared" si="13"/>
        <v/>
      </c>
      <c r="AJ33" s="185" t="str">
        <f t="shared" si="14"/>
        <v/>
      </c>
      <c r="AK33" s="186" t="str">
        <f t="shared" si="15"/>
        <v/>
      </c>
      <c r="AL33" s="187" t="str">
        <f t="shared" si="16"/>
        <v/>
      </c>
      <c r="AM33" s="205"/>
      <c r="AN33" s="205"/>
      <c r="AO33" s="16" t="str">
        <f t="shared" si="17"/>
        <v/>
      </c>
      <c r="AR33" s="181">
        <f t="shared" si="18"/>
        <v>5</v>
      </c>
      <c r="AS33" s="182">
        <f t="shared" si="32"/>
        <v>43594</v>
      </c>
      <c r="AT33" s="183" t="str">
        <f t="shared" si="19"/>
        <v/>
      </c>
      <c r="AU33" s="184" t="str">
        <f t="shared" si="20"/>
        <v/>
      </c>
      <c r="AV33" s="185" t="str">
        <f t="shared" si="21"/>
        <v/>
      </c>
      <c r="AW33" s="186" t="str">
        <f t="shared" si="22"/>
        <v/>
      </c>
      <c r="AX33" s="187" t="str">
        <f t="shared" si="23"/>
        <v/>
      </c>
      <c r="AY33" s="205"/>
      <c r="AZ33" s="205"/>
      <c r="BA33" s="16" t="str">
        <f t="shared" si="24"/>
        <v/>
      </c>
    </row>
    <row r="34" spans="1:53" ht="23.1" customHeight="1" x14ac:dyDescent="0.3">
      <c r="A34" s="7">
        <f t="shared" si="1"/>
        <v>43605</v>
      </c>
      <c r="B34" s="30">
        <f t="shared" si="6"/>
        <v>43605</v>
      </c>
      <c r="C34" s="114" t="e">
        <f>INDEX('[5]Base de Travail Mensuelle'!$1:$1048576,MATCH($U$8,'[5]Base de Travail Mensuelle'!$A:$A,0),MATCH($B34,'[5]Base de Travail Mensuelle'!$1:$1,0))</f>
        <v>#N/A</v>
      </c>
      <c r="D34" s="115" t="e">
        <f>INDEX([5]Pointage!$1:$1048576,MATCH($U$8,[5]Pointage!$A:$A,0),MATCH(B34,[5]Pointage!$1:$1,0))</f>
        <v>#N/A</v>
      </c>
      <c r="E34" s="24" t="str">
        <f>IF(ISERROR(FIND("|",$D34,1)),IFERROR(VLOOKUP($D34,[5]RESPONSABLE!$K:$K,1,FALSE),""),LEFT($D34,FIND("|",$D34,1)-2))</f>
        <v/>
      </c>
      <c r="F34" s="169" t="e">
        <f>IF(ISERROR(FIND("|",$D34,1)),IFERROR(VLOOKUP($D34,[5]RESPONSABLE!$K:$K,1,FALSE),$D34),LEFT($D34,FIND("|",$D34,1)-2))</f>
        <v>#N/A</v>
      </c>
      <c r="G34" s="116" t="str">
        <f>IF(ISERROR(FIND("|",D34,1)),IFERROR(VLOOKUP($D34,[5]RESPONSABLE!$K:$N,4,FALSE),""),MID(D34,FIND("|",D34,1)+2,999))</f>
        <v/>
      </c>
      <c r="H34" s="117" t="str">
        <f t="shared" si="2"/>
        <v>-</v>
      </c>
      <c r="I34" s="118" t="str">
        <f t="shared" si="3"/>
        <v>-</v>
      </c>
      <c r="J34" s="118" t="str">
        <f t="shared" si="4"/>
        <v>-</v>
      </c>
      <c r="K34" s="119" t="str">
        <f t="shared" si="5"/>
        <v>-</v>
      </c>
      <c r="L34" s="74" t="str">
        <f>IF(AND(M34&gt;0,M34&lt;99),"-",IFERROR(HeureHN(H34,I34,B34,HSN_deb,HSN_fin,TRUE)+IF(J34="-",0,HeureHN(J34,K34,B34,HSN_deb,HSN_fin,TRUE)),"-"))</f>
        <v>-</v>
      </c>
      <c r="M34" s="75" t="str">
        <f>IFERROR(Heuredim(H34,I34,B34,HSN_deb,HSN_fin,TRUE)+IF(J34="-",0,Heuredim(J34,K34,B34,HSN_deb,HSN_fin,TRUE)),"-")</f>
        <v>-</v>
      </c>
      <c r="N34" s="76" t="str">
        <f>IFERROR(HeureHN(H34,I34,B34,HSNu_deb,HSNu_fin,TRUE)+IF(J34="-",0,HeureHN(J34,K34,B34,HSNu_deb,HSNu_fin,TRUE)),"-")</f>
        <v>-</v>
      </c>
      <c r="O34" s="73">
        <f t="shared" si="0"/>
        <v>0</v>
      </c>
      <c r="P34" s="81">
        <f>IFERROR(HeureHN(H34,I34,B34,HPN_deb,HPN_fin,TRUE)+IF(J34="-",0,HeureHN(J34,K34,B34,HPN_deb,HPN_fin,TRUE)),"0")+IFERROR(VLOOKUP($F34,[5]RESPONSABLE!$A:$E,5,FALSE),"0")+IFERROR(VLOOKUP(LEFT($F34,FIND("&amp;",$F34,1)-2),[5]RESPONSABLE!$A:$E,5,FALSE),"0")</f>
        <v>0</v>
      </c>
      <c r="Q34" s="65">
        <f>IFERROR(VLOOKUP($F34,[5]RESPONSABLE!$A:$F,6,FALSE),0)</f>
        <v>0</v>
      </c>
      <c r="T34" s="181">
        <f t="shared" si="7"/>
        <v>6</v>
      </c>
      <c r="U34" s="182">
        <f t="shared" si="25"/>
        <v>43595</v>
      </c>
      <c r="V34" s="183" t="str">
        <f t="shared" si="26"/>
        <v/>
      </c>
      <c r="W34" s="184" t="str">
        <f t="shared" si="27"/>
        <v>-</v>
      </c>
      <c r="X34" s="185" t="str">
        <f t="shared" si="8"/>
        <v>-</v>
      </c>
      <c r="Y34" s="186" t="str">
        <f t="shared" si="28"/>
        <v>-</v>
      </c>
      <c r="Z34" s="187">
        <f t="shared" si="29"/>
        <v>0</v>
      </c>
      <c r="AA34" s="188">
        <f t="shared" si="9"/>
        <v>0</v>
      </c>
      <c r="AB34" s="189">
        <f t="shared" si="10"/>
        <v>0</v>
      </c>
      <c r="AC34" s="16" t="str">
        <f t="shared" si="30"/>
        <v/>
      </c>
      <c r="AF34" s="181">
        <f t="shared" si="11"/>
        <v>6</v>
      </c>
      <c r="AG34" s="182">
        <f t="shared" si="31"/>
        <v>43595</v>
      </c>
      <c r="AH34" s="183" t="str">
        <f t="shared" si="12"/>
        <v/>
      </c>
      <c r="AI34" s="184" t="str">
        <f t="shared" si="13"/>
        <v/>
      </c>
      <c r="AJ34" s="185" t="str">
        <f t="shared" si="14"/>
        <v/>
      </c>
      <c r="AK34" s="186" t="str">
        <f t="shared" si="15"/>
        <v/>
      </c>
      <c r="AL34" s="187" t="str">
        <f t="shared" si="16"/>
        <v/>
      </c>
      <c r="AM34" s="205"/>
      <c r="AN34" s="205"/>
      <c r="AO34" s="16" t="str">
        <f t="shared" si="17"/>
        <v/>
      </c>
      <c r="AR34" s="181">
        <f t="shared" si="18"/>
        <v>6</v>
      </c>
      <c r="AS34" s="182">
        <f t="shared" si="32"/>
        <v>43595</v>
      </c>
      <c r="AT34" s="183" t="str">
        <f t="shared" si="19"/>
        <v/>
      </c>
      <c r="AU34" s="184" t="str">
        <f t="shared" si="20"/>
        <v/>
      </c>
      <c r="AV34" s="185" t="str">
        <f t="shared" si="21"/>
        <v/>
      </c>
      <c r="AW34" s="186" t="str">
        <f t="shared" si="22"/>
        <v/>
      </c>
      <c r="AX34" s="187" t="str">
        <f t="shared" si="23"/>
        <v/>
      </c>
      <c r="AY34" s="205"/>
      <c r="AZ34" s="205"/>
      <c r="BA34" s="16" t="str">
        <f t="shared" si="24"/>
        <v/>
      </c>
    </row>
    <row r="35" spans="1:53" ht="23.1" customHeight="1" thickBot="1" x14ac:dyDescent="0.35">
      <c r="A35" s="31">
        <f t="shared" si="1"/>
        <v>43606</v>
      </c>
      <c r="B35" s="32">
        <f t="shared" si="6"/>
        <v>43606</v>
      </c>
      <c r="C35" s="133" t="e">
        <f>INDEX('[5]Base de Travail Mensuelle'!$1:$1048576,MATCH($U$8,'[5]Base de Travail Mensuelle'!$A:$A,0),MATCH($B35,'[5]Base de Travail Mensuelle'!$1:$1,0))</f>
        <v>#N/A</v>
      </c>
      <c r="D35" s="134" t="e">
        <f>INDEX([5]Pointage!$1:$1048576,MATCH($U$8,[5]Pointage!$A:$A,0),MATCH(B35,[5]Pointage!$1:$1,0))</f>
        <v>#N/A</v>
      </c>
      <c r="E35" s="25"/>
      <c r="F35" s="170"/>
      <c r="G35" s="135"/>
      <c r="H35" s="136" t="str">
        <f t="shared" si="2"/>
        <v>-</v>
      </c>
      <c r="I35" s="137" t="str">
        <f t="shared" si="3"/>
        <v>-</v>
      </c>
      <c r="J35" s="137" t="str">
        <f t="shared" si="4"/>
        <v>-</v>
      </c>
      <c r="K35" s="138" t="str">
        <f t="shared" si="5"/>
        <v>-</v>
      </c>
      <c r="L35" s="152" t="str">
        <f>IF(AND(M35&gt;0,M35&lt;99),"-",IFERROR(HeureHN(H35,I35,B35,HSN_deb,HSN_fin,TRUE)+IF(J35="-",0,HeureHN(J35,K35,B35,HSN_deb,HSN_fin,TRUE)),"-"))</f>
        <v>-</v>
      </c>
      <c r="M35" s="153" t="str">
        <f>IFERROR(Heuredim(H35,I35,B35,HSN_deb,HSN_fin,TRUE)+IF(J35="-",0,Heuredim(J35,K35,B35,HSN_deb,HSN_fin,TRUE)),"-")</f>
        <v>-</v>
      </c>
      <c r="N35" s="154" t="str">
        <f>IFERROR(HeureHN(H35,I35,B35,HSNu_deb,HSNu_fin,TRUE)+IF(J35="-",0,HeureHN(J35,K35,B35,HSNu_deb,HSNu_fin,TRUE)),"-")</f>
        <v>-</v>
      </c>
      <c r="O35" s="155">
        <f t="shared" si="0"/>
        <v>0</v>
      </c>
      <c r="P35" s="156">
        <f>IFERROR(HeureHN(H35,I35,B35,HPN_deb,HPN_fin,TRUE)+IF(J35="-",0,HeureHN(J35,K35,B35,HPN_deb,HPN_fin,TRUE)),"0")+IFERROR(VLOOKUP($F35,[5]RESPONSABLE!$A:$E,5,FALSE),"0")+IFERROR(VLOOKUP(LEFT($F35,FIND("&amp;",$F35,1)-2),[5]RESPONSABLE!$A:$E,5,FALSE),"0")</f>
        <v>0</v>
      </c>
      <c r="Q35" s="157">
        <f>IFERROR(VLOOKUP($F35,[5]RESPONSABLE!$A:$F,6,FALSE),0)</f>
        <v>0</v>
      </c>
      <c r="T35" s="181">
        <f t="shared" si="7"/>
        <v>7</v>
      </c>
      <c r="U35" s="182">
        <f t="shared" si="25"/>
        <v>43596</v>
      </c>
      <c r="V35" s="183" t="str">
        <f t="shared" si="26"/>
        <v/>
      </c>
      <c r="W35" s="184" t="str">
        <f t="shared" si="27"/>
        <v>-</v>
      </c>
      <c r="X35" s="185" t="str">
        <f t="shared" si="8"/>
        <v>-</v>
      </c>
      <c r="Y35" s="186" t="str">
        <f t="shared" si="28"/>
        <v>-</v>
      </c>
      <c r="Z35" s="187">
        <f t="shared" si="29"/>
        <v>0</v>
      </c>
      <c r="AA35" s="188">
        <f t="shared" si="9"/>
        <v>0</v>
      </c>
      <c r="AB35" s="189">
        <f t="shared" si="10"/>
        <v>0</v>
      </c>
      <c r="AC35" s="16" t="str">
        <f t="shared" si="30"/>
        <v/>
      </c>
      <c r="AF35" s="181">
        <f t="shared" si="11"/>
        <v>7</v>
      </c>
      <c r="AG35" s="182">
        <f t="shared" si="31"/>
        <v>43596</v>
      </c>
      <c r="AH35" s="183" t="str">
        <f t="shared" si="12"/>
        <v/>
      </c>
      <c r="AI35" s="184" t="str">
        <f t="shared" si="13"/>
        <v/>
      </c>
      <c r="AJ35" s="185" t="str">
        <f t="shared" si="14"/>
        <v/>
      </c>
      <c r="AK35" s="186" t="str">
        <f t="shared" si="15"/>
        <v/>
      </c>
      <c r="AL35" s="187" t="str">
        <f t="shared" si="16"/>
        <v/>
      </c>
      <c r="AM35" s="205"/>
      <c r="AN35" s="205"/>
      <c r="AO35" s="16" t="str">
        <f t="shared" si="17"/>
        <v/>
      </c>
      <c r="AR35" s="181">
        <f t="shared" si="18"/>
        <v>7</v>
      </c>
      <c r="AS35" s="182">
        <f t="shared" si="32"/>
        <v>43596</v>
      </c>
      <c r="AT35" s="183" t="str">
        <f t="shared" si="19"/>
        <v/>
      </c>
      <c r="AU35" s="184" t="str">
        <f t="shared" si="20"/>
        <v/>
      </c>
      <c r="AV35" s="185" t="str">
        <f t="shared" si="21"/>
        <v/>
      </c>
      <c r="AW35" s="186" t="str">
        <f t="shared" si="22"/>
        <v/>
      </c>
      <c r="AX35" s="187" t="str">
        <f t="shared" si="23"/>
        <v/>
      </c>
      <c r="AY35" s="205"/>
      <c r="AZ35" s="205"/>
      <c r="BA35" s="16" t="str">
        <f t="shared" si="24"/>
        <v/>
      </c>
    </row>
    <row r="36" spans="1:53" ht="23.1" customHeight="1" thickBot="1" x14ac:dyDescent="0.3">
      <c r="A36"/>
      <c r="B36"/>
      <c r="C36"/>
      <c r="D36"/>
      <c r="E36"/>
      <c r="F36"/>
      <c r="G36"/>
      <c r="H36" s="139"/>
      <c r="I36" s="139"/>
      <c r="J36" s="139"/>
      <c r="K36" s="139"/>
      <c r="L36" s="158">
        <f t="shared" ref="L36:P36" si="33">SUM(L5:L35)</f>
        <v>0</v>
      </c>
      <c r="M36" s="159">
        <f t="shared" si="33"/>
        <v>0</v>
      </c>
      <c r="N36" s="159">
        <f t="shared" si="33"/>
        <v>0</v>
      </c>
      <c r="O36" s="160">
        <f t="shared" si="33"/>
        <v>0</v>
      </c>
      <c r="P36" s="161">
        <f t="shared" si="33"/>
        <v>0</v>
      </c>
      <c r="Q36" s="162">
        <f>SUM(Q5:Q35)</f>
        <v>0</v>
      </c>
      <c r="T36" s="181">
        <f t="shared" si="7"/>
        <v>1</v>
      </c>
      <c r="U36" s="182">
        <f t="shared" si="25"/>
        <v>43597</v>
      </c>
      <c r="V36" s="183" t="str">
        <f t="shared" si="26"/>
        <v/>
      </c>
      <c r="W36" s="184" t="str">
        <f t="shared" si="27"/>
        <v>-</v>
      </c>
      <c r="X36" s="185" t="str">
        <f t="shared" si="8"/>
        <v>-</v>
      </c>
      <c r="Y36" s="186" t="str">
        <f t="shared" si="28"/>
        <v>-</v>
      </c>
      <c r="Z36" s="187">
        <f t="shared" si="29"/>
        <v>0</v>
      </c>
      <c r="AA36" s="188">
        <f t="shared" si="9"/>
        <v>0</v>
      </c>
      <c r="AB36" s="189">
        <f t="shared" si="10"/>
        <v>0</v>
      </c>
      <c r="AC36" s="16" t="str">
        <f t="shared" si="30"/>
        <v/>
      </c>
      <c r="AF36" s="181">
        <f t="shared" si="11"/>
        <v>1</v>
      </c>
      <c r="AG36" s="182">
        <f t="shared" si="31"/>
        <v>43597</v>
      </c>
      <c r="AH36" s="183" t="str">
        <f t="shared" si="12"/>
        <v/>
      </c>
      <c r="AI36" s="184" t="str">
        <f t="shared" si="13"/>
        <v/>
      </c>
      <c r="AJ36" s="185" t="str">
        <f t="shared" si="14"/>
        <v/>
      </c>
      <c r="AK36" s="186" t="str">
        <f t="shared" si="15"/>
        <v/>
      </c>
      <c r="AL36" s="187" t="str">
        <f t="shared" si="16"/>
        <v/>
      </c>
      <c r="AM36" s="205"/>
      <c r="AN36" s="205"/>
      <c r="AO36" s="16" t="str">
        <f t="shared" si="17"/>
        <v/>
      </c>
      <c r="AR36" s="181">
        <f t="shared" si="18"/>
        <v>1</v>
      </c>
      <c r="AS36" s="182">
        <f t="shared" si="32"/>
        <v>43597</v>
      </c>
      <c r="AT36" s="183" t="str">
        <f t="shared" si="19"/>
        <v/>
      </c>
      <c r="AU36" s="184" t="str">
        <f t="shared" si="20"/>
        <v/>
      </c>
      <c r="AV36" s="185" t="str">
        <f t="shared" si="21"/>
        <v/>
      </c>
      <c r="AW36" s="186" t="str">
        <f t="shared" si="22"/>
        <v/>
      </c>
      <c r="AX36" s="187" t="str">
        <f t="shared" si="23"/>
        <v/>
      </c>
      <c r="AY36" s="205"/>
      <c r="AZ36" s="205"/>
      <c r="BA36" s="16" t="str">
        <f t="shared" si="24"/>
        <v/>
      </c>
    </row>
    <row r="37" spans="1:53" ht="23.1" customHeight="1" x14ac:dyDescent="0.25">
      <c r="A37"/>
      <c r="B37"/>
      <c r="C37"/>
      <c r="D37"/>
      <c r="E37"/>
      <c r="F37"/>
      <c r="G37"/>
      <c r="H37" s="139"/>
      <c r="I37" s="139"/>
      <c r="J37" s="139"/>
      <c r="K37" s="139"/>
      <c r="L37" s="140"/>
      <c r="M37" s="140"/>
      <c r="N37" s="140"/>
      <c r="O37" s="140"/>
      <c r="P37" s="140"/>
      <c r="Q37" s="140"/>
      <c r="T37" s="181">
        <f t="shared" si="7"/>
        <v>2</v>
      </c>
      <c r="U37" s="182">
        <f t="shared" si="25"/>
        <v>43598</v>
      </c>
      <c r="V37" s="183" t="str">
        <f t="shared" si="26"/>
        <v/>
      </c>
      <c r="W37" s="184" t="str">
        <f t="shared" si="27"/>
        <v>-</v>
      </c>
      <c r="X37" s="185" t="str">
        <f t="shared" si="8"/>
        <v>-</v>
      </c>
      <c r="Y37" s="186" t="str">
        <f t="shared" si="28"/>
        <v>-</v>
      </c>
      <c r="Z37" s="187">
        <f t="shared" si="29"/>
        <v>0</v>
      </c>
      <c r="AA37" s="188">
        <f t="shared" si="9"/>
        <v>0</v>
      </c>
      <c r="AB37" s="189">
        <f t="shared" si="10"/>
        <v>0</v>
      </c>
      <c r="AC37" s="16" t="str">
        <f t="shared" si="30"/>
        <v/>
      </c>
      <c r="AF37" s="181">
        <f t="shared" si="11"/>
        <v>2</v>
      </c>
      <c r="AG37" s="182">
        <f t="shared" si="31"/>
        <v>43598</v>
      </c>
      <c r="AH37" s="183" t="str">
        <f t="shared" si="12"/>
        <v/>
      </c>
      <c r="AI37" s="184" t="str">
        <f t="shared" si="13"/>
        <v/>
      </c>
      <c r="AJ37" s="185" t="str">
        <f t="shared" si="14"/>
        <v/>
      </c>
      <c r="AK37" s="186" t="str">
        <f t="shared" si="15"/>
        <v/>
      </c>
      <c r="AL37" s="187" t="str">
        <f t="shared" si="16"/>
        <v/>
      </c>
      <c r="AM37" s="205"/>
      <c r="AN37" s="205"/>
      <c r="AO37" s="16" t="str">
        <f t="shared" si="17"/>
        <v/>
      </c>
      <c r="AR37" s="181">
        <f t="shared" si="18"/>
        <v>2</v>
      </c>
      <c r="AS37" s="182">
        <f t="shared" si="32"/>
        <v>43598</v>
      </c>
      <c r="AT37" s="183" t="str">
        <f t="shared" si="19"/>
        <v/>
      </c>
      <c r="AU37" s="184" t="str">
        <f t="shared" si="20"/>
        <v/>
      </c>
      <c r="AV37" s="185" t="str">
        <f t="shared" si="21"/>
        <v/>
      </c>
      <c r="AW37" s="186" t="str">
        <f t="shared" si="22"/>
        <v/>
      </c>
      <c r="AX37" s="187" t="str">
        <f t="shared" si="23"/>
        <v/>
      </c>
      <c r="AY37" s="205"/>
      <c r="AZ37" s="205"/>
      <c r="BA37" s="16" t="str">
        <f t="shared" si="24"/>
        <v/>
      </c>
    </row>
    <row r="38" spans="1:53" ht="23.1" customHeight="1" x14ac:dyDescent="0.25">
      <c r="A38"/>
      <c r="B38"/>
      <c r="C38"/>
      <c r="D38"/>
      <c r="E38"/>
      <c r="F38"/>
      <c r="G38"/>
      <c r="H38" s="139"/>
      <c r="I38" s="139"/>
      <c r="J38" s="139"/>
      <c r="K38" s="139"/>
      <c r="L38" s="140"/>
      <c r="M38" s="140"/>
      <c r="N38" s="140"/>
      <c r="O38" s="140"/>
      <c r="P38" s="140"/>
      <c r="Q38" s="140"/>
      <c r="T38" s="181">
        <f t="shared" si="7"/>
        <v>3</v>
      </c>
      <c r="U38" s="182">
        <f t="shared" si="25"/>
        <v>43599</v>
      </c>
      <c r="V38" s="183" t="str">
        <f t="shared" si="26"/>
        <v/>
      </c>
      <c r="W38" s="184" t="str">
        <f t="shared" si="27"/>
        <v>-</v>
      </c>
      <c r="X38" s="185" t="str">
        <f t="shared" si="8"/>
        <v>-</v>
      </c>
      <c r="Y38" s="186" t="str">
        <f t="shared" si="28"/>
        <v>-</v>
      </c>
      <c r="Z38" s="187">
        <f t="shared" si="29"/>
        <v>0</v>
      </c>
      <c r="AA38" s="188">
        <f t="shared" si="9"/>
        <v>0</v>
      </c>
      <c r="AB38" s="189">
        <f t="shared" si="10"/>
        <v>0</v>
      </c>
      <c r="AC38" s="16" t="str">
        <f t="shared" si="30"/>
        <v/>
      </c>
      <c r="AF38" s="181">
        <f t="shared" si="11"/>
        <v>3</v>
      </c>
      <c r="AG38" s="182">
        <f t="shared" si="31"/>
        <v>43599</v>
      </c>
      <c r="AH38" s="183" t="str">
        <f t="shared" si="12"/>
        <v/>
      </c>
      <c r="AI38" s="184" t="str">
        <f t="shared" si="13"/>
        <v/>
      </c>
      <c r="AJ38" s="185" t="str">
        <f t="shared" si="14"/>
        <v/>
      </c>
      <c r="AK38" s="186" t="str">
        <f t="shared" si="15"/>
        <v/>
      </c>
      <c r="AL38" s="187" t="str">
        <f t="shared" si="16"/>
        <v/>
      </c>
      <c r="AM38" s="205"/>
      <c r="AN38" s="205"/>
      <c r="AO38" s="16" t="str">
        <f t="shared" si="17"/>
        <v/>
      </c>
      <c r="AR38" s="181">
        <f t="shared" si="18"/>
        <v>3</v>
      </c>
      <c r="AS38" s="182">
        <f t="shared" si="32"/>
        <v>43599</v>
      </c>
      <c r="AT38" s="183" t="str">
        <f t="shared" si="19"/>
        <v/>
      </c>
      <c r="AU38" s="184" t="str">
        <f t="shared" si="20"/>
        <v/>
      </c>
      <c r="AV38" s="185" t="str">
        <f t="shared" si="21"/>
        <v/>
      </c>
      <c r="AW38" s="186" t="str">
        <f t="shared" si="22"/>
        <v/>
      </c>
      <c r="AX38" s="187" t="str">
        <f t="shared" si="23"/>
        <v/>
      </c>
      <c r="AY38" s="205"/>
      <c r="AZ38" s="205"/>
      <c r="BA38" s="16" t="str">
        <f t="shared" si="24"/>
        <v/>
      </c>
    </row>
    <row r="39" spans="1:53" ht="23.1" customHeight="1" x14ac:dyDescent="0.25">
      <c r="A39"/>
      <c r="B39"/>
      <c r="C39"/>
      <c r="D39"/>
      <c r="E39"/>
      <c r="F39"/>
      <c r="G39"/>
      <c r="H39" s="139"/>
      <c r="I39" s="139"/>
      <c r="J39" s="139"/>
      <c r="K39" s="139"/>
      <c r="L39" s="140"/>
      <c r="M39" s="140"/>
      <c r="N39" s="140"/>
      <c r="O39" s="140"/>
      <c r="P39" s="140"/>
      <c r="Q39" s="140"/>
      <c r="T39" s="181">
        <f t="shared" si="7"/>
        <v>4</v>
      </c>
      <c r="U39" s="182">
        <f t="shared" si="25"/>
        <v>43600</v>
      </c>
      <c r="V39" s="183" t="str">
        <f t="shared" si="26"/>
        <v/>
      </c>
      <c r="W39" s="184" t="str">
        <f t="shared" si="27"/>
        <v>-</v>
      </c>
      <c r="X39" s="185" t="str">
        <f t="shared" si="8"/>
        <v>-</v>
      </c>
      <c r="Y39" s="186" t="str">
        <f t="shared" si="28"/>
        <v>-</v>
      </c>
      <c r="Z39" s="187">
        <f t="shared" si="29"/>
        <v>0</v>
      </c>
      <c r="AA39" s="188">
        <f t="shared" si="9"/>
        <v>0</v>
      </c>
      <c r="AB39" s="189">
        <f t="shared" si="10"/>
        <v>0</v>
      </c>
      <c r="AC39" s="16" t="str">
        <f t="shared" si="30"/>
        <v/>
      </c>
      <c r="AF39" s="181">
        <f t="shared" si="11"/>
        <v>4</v>
      </c>
      <c r="AG39" s="182">
        <f t="shared" si="31"/>
        <v>43600</v>
      </c>
      <c r="AH39" s="183" t="str">
        <f t="shared" si="12"/>
        <v/>
      </c>
      <c r="AI39" s="184" t="str">
        <f t="shared" si="13"/>
        <v/>
      </c>
      <c r="AJ39" s="185" t="str">
        <f t="shared" si="14"/>
        <v/>
      </c>
      <c r="AK39" s="186" t="str">
        <f t="shared" si="15"/>
        <v/>
      </c>
      <c r="AL39" s="187" t="str">
        <f t="shared" si="16"/>
        <v/>
      </c>
      <c r="AM39" s="205"/>
      <c r="AN39" s="205"/>
      <c r="AO39" s="16" t="str">
        <f t="shared" si="17"/>
        <v/>
      </c>
      <c r="AR39" s="181">
        <f t="shared" si="18"/>
        <v>4</v>
      </c>
      <c r="AS39" s="182">
        <f t="shared" si="32"/>
        <v>43600</v>
      </c>
      <c r="AT39" s="183" t="str">
        <f t="shared" si="19"/>
        <v/>
      </c>
      <c r="AU39" s="184" t="str">
        <f t="shared" si="20"/>
        <v/>
      </c>
      <c r="AV39" s="185" t="str">
        <f t="shared" si="21"/>
        <v/>
      </c>
      <c r="AW39" s="186" t="str">
        <f t="shared" si="22"/>
        <v/>
      </c>
      <c r="AX39" s="187" t="str">
        <f t="shared" si="23"/>
        <v/>
      </c>
      <c r="AY39" s="205"/>
      <c r="AZ39" s="205"/>
      <c r="BA39" s="16" t="str">
        <f t="shared" si="24"/>
        <v/>
      </c>
    </row>
    <row r="40" spans="1:53" ht="23.1" customHeight="1" x14ac:dyDescent="0.25">
      <c r="A40"/>
      <c r="B40"/>
      <c r="C40"/>
      <c r="D40"/>
      <c r="E40"/>
      <c r="F40"/>
      <c r="G40"/>
      <c r="H40" s="139"/>
      <c r="I40" s="139"/>
      <c r="J40" s="139"/>
      <c r="K40" s="139"/>
      <c r="O40" s="141"/>
      <c r="P40" s="141"/>
      <c r="Q40" s="141"/>
      <c r="T40" s="181">
        <f t="shared" si="7"/>
        <v>5</v>
      </c>
      <c r="U40" s="182">
        <f t="shared" si="25"/>
        <v>43601</v>
      </c>
      <c r="V40" s="183" t="str">
        <f t="shared" si="26"/>
        <v/>
      </c>
      <c r="W40" s="184" t="str">
        <f t="shared" si="27"/>
        <v>-</v>
      </c>
      <c r="X40" s="185" t="str">
        <f t="shared" si="8"/>
        <v>-</v>
      </c>
      <c r="Y40" s="186" t="str">
        <f t="shared" si="28"/>
        <v>-</v>
      </c>
      <c r="Z40" s="187">
        <f t="shared" si="29"/>
        <v>0</v>
      </c>
      <c r="AA40" s="188">
        <f t="shared" si="9"/>
        <v>0</v>
      </c>
      <c r="AB40" s="189">
        <f t="shared" si="10"/>
        <v>0</v>
      </c>
      <c r="AC40" s="16" t="str">
        <f t="shared" si="30"/>
        <v/>
      </c>
      <c r="AF40" s="181">
        <f t="shared" si="11"/>
        <v>5</v>
      </c>
      <c r="AG40" s="182">
        <f t="shared" si="31"/>
        <v>43601</v>
      </c>
      <c r="AH40" s="183" t="str">
        <f t="shared" si="12"/>
        <v/>
      </c>
      <c r="AI40" s="184" t="str">
        <f t="shared" si="13"/>
        <v/>
      </c>
      <c r="AJ40" s="185" t="str">
        <f t="shared" si="14"/>
        <v/>
      </c>
      <c r="AK40" s="186" t="str">
        <f t="shared" si="15"/>
        <v/>
      </c>
      <c r="AL40" s="187" t="str">
        <f t="shared" si="16"/>
        <v/>
      </c>
      <c r="AM40" s="205"/>
      <c r="AN40" s="205"/>
      <c r="AO40" s="16" t="str">
        <f t="shared" si="17"/>
        <v/>
      </c>
      <c r="AR40" s="181">
        <f t="shared" si="18"/>
        <v>5</v>
      </c>
      <c r="AS40" s="182">
        <f t="shared" si="32"/>
        <v>43601</v>
      </c>
      <c r="AT40" s="183" t="str">
        <f t="shared" si="19"/>
        <v/>
      </c>
      <c r="AU40" s="184" t="str">
        <f t="shared" si="20"/>
        <v/>
      </c>
      <c r="AV40" s="185" t="str">
        <f t="shared" si="21"/>
        <v/>
      </c>
      <c r="AW40" s="186" t="str">
        <f t="shared" si="22"/>
        <v/>
      </c>
      <c r="AX40" s="187" t="str">
        <f t="shared" si="23"/>
        <v/>
      </c>
      <c r="AY40" s="205"/>
      <c r="AZ40" s="205"/>
      <c r="BA40" s="16" t="str">
        <f t="shared" si="24"/>
        <v/>
      </c>
    </row>
    <row r="41" spans="1:53" ht="23.1" customHeight="1" x14ac:dyDescent="0.25">
      <c r="H41" s="141"/>
      <c r="I41" s="141"/>
      <c r="J41" s="141"/>
      <c r="K41" s="141"/>
      <c r="O41" s="141"/>
      <c r="P41" s="141"/>
      <c r="Q41" s="141"/>
      <c r="T41" s="181">
        <f t="shared" si="7"/>
        <v>6</v>
      </c>
      <c r="U41" s="182">
        <f t="shared" si="25"/>
        <v>43602</v>
      </c>
      <c r="V41" s="183" t="str">
        <f t="shared" si="26"/>
        <v/>
      </c>
      <c r="W41" s="184" t="str">
        <f t="shared" si="27"/>
        <v>-</v>
      </c>
      <c r="X41" s="185" t="str">
        <f t="shared" si="8"/>
        <v>-</v>
      </c>
      <c r="Y41" s="186" t="str">
        <f t="shared" si="28"/>
        <v>-</v>
      </c>
      <c r="Z41" s="187">
        <f t="shared" si="29"/>
        <v>0</v>
      </c>
      <c r="AA41" s="188">
        <f t="shared" si="9"/>
        <v>0</v>
      </c>
      <c r="AB41" s="189">
        <f t="shared" si="10"/>
        <v>0</v>
      </c>
      <c r="AC41" s="16" t="str">
        <f t="shared" si="30"/>
        <v/>
      </c>
      <c r="AF41" s="181">
        <f t="shared" si="11"/>
        <v>6</v>
      </c>
      <c r="AG41" s="182">
        <f t="shared" si="31"/>
        <v>43602</v>
      </c>
      <c r="AH41" s="183" t="str">
        <f t="shared" si="12"/>
        <v/>
      </c>
      <c r="AI41" s="184" t="str">
        <f t="shared" si="13"/>
        <v/>
      </c>
      <c r="AJ41" s="185" t="str">
        <f t="shared" si="14"/>
        <v/>
      </c>
      <c r="AK41" s="186" t="str">
        <f t="shared" si="15"/>
        <v/>
      </c>
      <c r="AL41" s="187" t="str">
        <f t="shared" si="16"/>
        <v/>
      </c>
      <c r="AM41" s="205"/>
      <c r="AN41" s="205"/>
      <c r="AO41" s="16" t="str">
        <f t="shared" si="17"/>
        <v/>
      </c>
      <c r="AR41" s="181">
        <f t="shared" si="18"/>
        <v>6</v>
      </c>
      <c r="AS41" s="182">
        <f t="shared" si="32"/>
        <v>43602</v>
      </c>
      <c r="AT41" s="183" t="str">
        <f t="shared" si="19"/>
        <v/>
      </c>
      <c r="AU41" s="184" t="str">
        <f t="shared" si="20"/>
        <v/>
      </c>
      <c r="AV41" s="185" t="str">
        <f t="shared" si="21"/>
        <v/>
      </c>
      <c r="AW41" s="186" t="str">
        <f t="shared" si="22"/>
        <v/>
      </c>
      <c r="AX41" s="187" t="str">
        <f t="shared" si="23"/>
        <v/>
      </c>
      <c r="AY41" s="205"/>
      <c r="AZ41" s="205"/>
      <c r="BA41" s="16" t="str">
        <f t="shared" si="24"/>
        <v/>
      </c>
    </row>
    <row r="42" spans="1:53" ht="23.1" customHeight="1" x14ac:dyDescent="0.25">
      <c r="H42" s="141"/>
      <c r="I42" s="141"/>
      <c r="J42" s="141"/>
      <c r="K42" s="141"/>
      <c r="O42" s="141"/>
      <c r="P42" s="141"/>
      <c r="Q42" s="141"/>
      <c r="T42" s="181">
        <f t="shared" si="7"/>
        <v>7</v>
      </c>
      <c r="U42" s="182">
        <f t="shared" si="25"/>
        <v>43603</v>
      </c>
      <c r="V42" s="183" t="str">
        <f t="shared" si="26"/>
        <v/>
      </c>
      <c r="W42" s="184" t="str">
        <f t="shared" si="27"/>
        <v>-</v>
      </c>
      <c r="X42" s="185" t="str">
        <f t="shared" si="8"/>
        <v>-</v>
      </c>
      <c r="Y42" s="186" t="str">
        <f t="shared" si="28"/>
        <v>-</v>
      </c>
      <c r="Z42" s="187">
        <f t="shared" si="29"/>
        <v>0</v>
      </c>
      <c r="AA42" s="188">
        <f t="shared" si="9"/>
        <v>0</v>
      </c>
      <c r="AB42" s="189">
        <f t="shared" si="10"/>
        <v>0</v>
      </c>
      <c r="AC42" s="16" t="str">
        <f t="shared" si="30"/>
        <v/>
      </c>
      <c r="AF42" s="181">
        <f t="shared" si="11"/>
        <v>7</v>
      </c>
      <c r="AG42" s="182">
        <f t="shared" si="31"/>
        <v>43603</v>
      </c>
      <c r="AH42" s="183" t="str">
        <f t="shared" si="12"/>
        <v/>
      </c>
      <c r="AI42" s="184" t="str">
        <f t="shared" si="13"/>
        <v/>
      </c>
      <c r="AJ42" s="185" t="str">
        <f t="shared" si="14"/>
        <v/>
      </c>
      <c r="AK42" s="186" t="str">
        <f t="shared" si="15"/>
        <v/>
      </c>
      <c r="AL42" s="187" t="str">
        <f t="shared" si="16"/>
        <v/>
      </c>
      <c r="AM42" s="205"/>
      <c r="AN42" s="205"/>
      <c r="AO42" s="16" t="str">
        <f t="shared" si="17"/>
        <v/>
      </c>
      <c r="AR42" s="181">
        <f t="shared" si="18"/>
        <v>7</v>
      </c>
      <c r="AS42" s="182">
        <f t="shared" si="32"/>
        <v>43603</v>
      </c>
      <c r="AT42" s="183" t="str">
        <f t="shared" si="19"/>
        <v/>
      </c>
      <c r="AU42" s="184" t="str">
        <f t="shared" si="20"/>
        <v/>
      </c>
      <c r="AV42" s="185" t="str">
        <f t="shared" si="21"/>
        <v/>
      </c>
      <c r="AW42" s="186" t="str">
        <f t="shared" si="22"/>
        <v/>
      </c>
      <c r="AX42" s="187" t="str">
        <f t="shared" si="23"/>
        <v/>
      </c>
      <c r="AY42" s="205"/>
      <c r="AZ42" s="205"/>
      <c r="BA42" s="16" t="str">
        <f t="shared" si="24"/>
        <v/>
      </c>
    </row>
    <row r="43" spans="1:53" ht="23.1" customHeight="1" x14ac:dyDescent="0.25">
      <c r="H43" s="141"/>
      <c r="I43" s="141"/>
      <c r="J43" s="141"/>
      <c r="K43" s="141"/>
      <c r="O43" s="141"/>
      <c r="P43" s="141"/>
      <c r="Q43" s="141"/>
      <c r="T43" s="181">
        <f t="shared" si="7"/>
        <v>1</v>
      </c>
      <c r="U43" s="182">
        <f t="shared" si="25"/>
        <v>43604</v>
      </c>
      <c r="V43" s="183" t="str">
        <f t="shared" si="26"/>
        <v/>
      </c>
      <c r="W43" s="184" t="str">
        <f t="shared" si="27"/>
        <v>-</v>
      </c>
      <c r="X43" s="185" t="str">
        <f t="shared" si="8"/>
        <v>-</v>
      </c>
      <c r="Y43" s="186" t="str">
        <f t="shared" si="28"/>
        <v>-</v>
      </c>
      <c r="Z43" s="187">
        <f t="shared" si="29"/>
        <v>0</v>
      </c>
      <c r="AA43" s="188">
        <f t="shared" si="9"/>
        <v>0</v>
      </c>
      <c r="AB43" s="189">
        <f t="shared" si="10"/>
        <v>0</v>
      </c>
      <c r="AC43" s="16" t="str">
        <f t="shared" si="30"/>
        <v/>
      </c>
      <c r="AF43" s="181">
        <f t="shared" si="11"/>
        <v>1</v>
      </c>
      <c r="AG43" s="182">
        <f t="shared" si="31"/>
        <v>43604</v>
      </c>
      <c r="AH43" s="183" t="str">
        <f t="shared" si="12"/>
        <v/>
      </c>
      <c r="AI43" s="184" t="str">
        <f t="shared" si="13"/>
        <v/>
      </c>
      <c r="AJ43" s="185" t="str">
        <f t="shared" si="14"/>
        <v/>
      </c>
      <c r="AK43" s="186" t="str">
        <f t="shared" si="15"/>
        <v/>
      </c>
      <c r="AL43" s="187" t="str">
        <f t="shared" si="16"/>
        <v/>
      </c>
      <c r="AM43" s="205"/>
      <c r="AN43" s="205"/>
      <c r="AO43" s="16" t="str">
        <f t="shared" si="17"/>
        <v/>
      </c>
      <c r="AR43" s="181">
        <f t="shared" si="18"/>
        <v>1</v>
      </c>
      <c r="AS43" s="182">
        <f t="shared" si="32"/>
        <v>43604</v>
      </c>
      <c r="AT43" s="183" t="str">
        <f t="shared" si="19"/>
        <v/>
      </c>
      <c r="AU43" s="184" t="str">
        <f t="shared" si="20"/>
        <v/>
      </c>
      <c r="AV43" s="185" t="str">
        <f t="shared" si="21"/>
        <v/>
      </c>
      <c r="AW43" s="186" t="str">
        <f t="shared" si="22"/>
        <v/>
      </c>
      <c r="AX43" s="187" t="str">
        <f t="shared" si="23"/>
        <v/>
      </c>
      <c r="AY43" s="205"/>
      <c r="AZ43" s="205"/>
      <c r="BA43" s="16" t="str">
        <f t="shared" si="24"/>
        <v/>
      </c>
    </row>
    <row r="44" spans="1:53" ht="23.1" customHeight="1" thickBot="1" x14ac:dyDescent="0.3">
      <c r="H44" s="141"/>
      <c r="I44" s="141"/>
      <c r="J44" s="141"/>
      <c r="K44" s="141"/>
      <c r="O44" s="141"/>
      <c r="P44" s="141"/>
      <c r="Q44" s="141"/>
      <c r="T44" s="181">
        <f t="shared" si="7"/>
        <v>2</v>
      </c>
      <c r="U44" s="182">
        <f t="shared" si="25"/>
        <v>43605</v>
      </c>
      <c r="V44" s="183" t="str">
        <f t="shared" si="26"/>
        <v/>
      </c>
      <c r="W44" s="184" t="str">
        <f t="shared" si="27"/>
        <v>-</v>
      </c>
      <c r="X44" s="185" t="str">
        <f t="shared" si="8"/>
        <v>-</v>
      </c>
      <c r="Y44" s="186" t="str">
        <f t="shared" si="28"/>
        <v>-</v>
      </c>
      <c r="Z44" s="187">
        <f t="shared" si="29"/>
        <v>0</v>
      </c>
      <c r="AA44" s="188">
        <f t="shared" si="9"/>
        <v>0</v>
      </c>
      <c r="AB44" s="189">
        <f t="shared" si="10"/>
        <v>0</v>
      </c>
      <c r="AC44" s="16" t="str">
        <f t="shared" si="30"/>
        <v/>
      </c>
      <c r="AF44" s="181">
        <f t="shared" si="11"/>
        <v>2</v>
      </c>
      <c r="AG44" s="182">
        <f t="shared" si="31"/>
        <v>43605</v>
      </c>
      <c r="AH44" s="183" t="str">
        <f t="shared" si="12"/>
        <v/>
      </c>
      <c r="AI44" s="184" t="str">
        <f t="shared" si="13"/>
        <v/>
      </c>
      <c r="AJ44" s="185" t="str">
        <f t="shared" si="14"/>
        <v/>
      </c>
      <c r="AK44" s="186" t="str">
        <f t="shared" si="15"/>
        <v/>
      </c>
      <c r="AL44" s="187" t="str">
        <f t="shared" si="16"/>
        <v/>
      </c>
      <c r="AM44" s="205"/>
      <c r="AN44" s="205"/>
      <c r="AO44" s="16" t="str">
        <f t="shared" si="17"/>
        <v/>
      </c>
      <c r="AR44" s="181">
        <f t="shared" si="18"/>
        <v>2</v>
      </c>
      <c r="AS44" s="182">
        <f t="shared" si="32"/>
        <v>43605</v>
      </c>
      <c r="AT44" s="183" t="str">
        <f t="shared" si="19"/>
        <v/>
      </c>
      <c r="AU44" s="184" t="str">
        <f t="shared" si="20"/>
        <v/>
      </c>
      <c r="AV44" s="185" t="str">
        <f t="shared" si="21"/>
        <v/>
      </c>
      <c r="AW44" s="186" t="str">
        <f t="shared" si="22"/>
        <v/>
      </c>
      <c r="AX44" s="187" t="str">
        <f t="shared" si="23"/>
        <v/>
      </c>
      <c r="AY44" s="205"/>
      <c r="AZ44" s="205"/>
      <c r="BA44" s="16" t="str">
        <f t="shared" si="24"/>
        <v/>
      </c>
    </row>
    <row r="45" spans="1:53" ht="23.1" hidden="1" customHeight="1" thickBot="1" x14ac:dyDescent="0.3">
      <c r="H45" s="141"/>
      <c r="I45" s="141"/>
      <c r="J45" s="141"/>
      <c r="K45" s="141"/>
      <c r="O45" s="141"/>
      <c r="P45" s="141"/>
      <c r="Q45" s="141"/>
      <c r="T45" s="181">
        <f t="shared" si="7"/>
        <v>3</v>
      </c>
      <c r="U45" s="182">
        <f t="shared" si="25"/>
        <v>43606</v>
      </c>
      <c r="V45" s="183">
        <f t="shared" ref="V45" si="34">IF(ISNUMBER(SEARCH("HS presta. Except",$E35)),"",IF(ISNUMBER(SEARCH("RECUP CREDIT",$E35)),$G35,IF(ISNUMBER(SEARCH("Presta Except",$E35)),"",$G35)))</f>
        <v>0</v>
      </c>
      <c r="W45" s="184" t="str">
        <f t="shared" ref="W45" si="35">IF(ISNUMBER(SEARCH("HS presta. Except",$E35)),"",IF(ISNUMBER(SEARCH("RECUP CREDIT",$E35)),$L35,IF(ISNUMBER(SEARCH("Presta Except",$E35)),"",$L35)))</f>
        <v>-</v>
      </c>
      <c r="X45" s="185" t="str">
        <f t="shared" si="8"/>
        <v>-</v>
      </c>
      <c r="Y45" s="186" t="str">
        <f t="shared" ref="Y45" si="36">IF(ISNUMBER(SEARCH("HS presta. Except",$E35)),"",IF(ISNUMBER(SEARCH("RECUP CREDIT",$E35)),$N35,IF(ISNUMBER(SEARCH("Presta Except",$E35)),"",$N35)))</f>
        <v>-</v>
      </c>
      <c r="Z45" s="187">
        <f t="shared" ref="Z45" si="37">IF(ISNUMBER(SEARCH("HS presta. Except",$E35)),"",IF(ISNUMBER(SEARCH("RECUP CREDIT",$E35)),$O35,IF(ISNUMBER(SEARCH("Presta Except",$E35)),"",$O35)))</f>
        <v>0</v>
      </c>
      <c r="AA45" s="188">
        <f t="shared" si="9"/>
        <v>0</v>
      </c>
      <c r="AB45" s="189">
        <f t="shared" si="10"/>
        <v>0</v>
      </c>
      <c r="AC45" s="190">
        <f t="shared" si="30"/>
        <v>0</v>
      </c>
      <c r="AF45" s="181">
        <f t="shared" si="11"/>
        <v>3</v>
      </c>
      <c r="AG45" s="182">
        <f t="shared" si="31"/>
        <v>43606</v>
      </c>
      <c r="AH45" s="183" t="str">
        <f t="shared" si="12"/>
        <v/>
      </c>
      <c r="AI45" s="184" t="str">
        <f t="shared" si="13"/>
        <v/>
      </c>
      <c r="AJ45" s="185" t="str">
        <f t="shared" si="14"/>
        <v/>
      </c>
      <c r="AK45" s="186" t="str">
        <f t="shared" si="15"/>
        <v/>
      </c>
      <c r="AL45" s="187" t="str">
        <f t="shared" si="16"/>
        <v/>
      </c>
      <c r="AM45" s="205"/>
      <c r="AN45" s="205"/>
      <c r="AO45" s="190" t="str">
        <f t="shared" si="17"/>
        <v/>
      </c>
      <c r="AR45" s="181">
        <f t="shared" si="18"/>
        <v>3</v>
      </c>
      <c r="AS45" s="182">
        <f t="shared" si="32"/>
        <v>43606</v>
      </c>
      <c r="AT45" s="183" t="str">
        <f t="shared" ref="AT45" si="38">IF(ISNUMBER(SEARCH("RECUP CREDIT",$E35)),$G35,"")</f>
        <v/>
      </c>
      <c r="AU45" s="184" t="str">
        <f t="shared" ref="AU45" si="39">IF(ISNUMBER(SEARCH("RECUP CREDIT",$E35)),$L35,"")</f>
        <v/>
      </c>
      <c r="AV45" s="185" t="str">
        <f t="shared" ref="AV45" si="40">IF(ISNUMBER(SEARCH("RECUP CREDIT",$E35)),$M35,"")</f>
        <v/>
      </c>
      <c r="AW45" s="186" t="str">
        <f t="shared" ref="AW45" si="41">IF(ISNUMBER(SEARCH("RECUP CREDIT",$E35)),$N35,"")</f>
        <v/>
      </c>
      <c r="AX45" s="187" t="str">
        <f t="shared" ref="AX45" si="42">IF(ISNUMBER(SEARCH("RECUP CREDIT",$E35)),$O35,"")</f>
        <v/>
      </c>
      <c r="AY45" s="205"/>
      <c r="AZ45" s="205"/>
      <c r="BA45" s="16" t="str">
        <f t="shared" ref="BA45" si="43">IF(ISNUMBER(SEARCH("RECUP CREDIT",$E35)),$E35,"")</f>
        <v/>
      </c>
    </row>
    <row r="46" spans="1:53" ht="23.1" customHeight="1" x14ac:dyDescent="0.25">
      <c r="H46" s="141"/>
      <c r="I46" s="141"/>
      <c r="J46" s="141"/>
      <c r="K46" s="141"/>
      <c r="O46" s="141"/>
      <c r="P46" s="141"/>
      <c r="Q46" s="141"/>
      <c r="T46" s="240" t="s">
        <v>24</v>
      </c>
      <c r="U46" s="241"/>
      <c r="V46" s="191"/>
      <c r="W46" s="192">
        <f t="shared" ref="W46:AB46" si="44">SUBTOTAL(109,W15:W45)</f>
        <v>0</v>
      </c>
      <c r="X46" s="193">
        <f t="shared" si="44"/>
        <v>0</v>
      </c>
      <c r="Y46" s="194">
        <f t="shared" si="44"/>
        <v>0</v>
      </c>
      <c r="Z46" s="195">
        <f t="shared" si="44"/>
        <v>0</v>
      </c>
      <c r="AA46" s="196">
        <f t="shared" si="44"/>
        <v>0</v>
      </c>
      <c r="AB46" s="197">
        <f t="shared" si="44"/>
        <v>0</v>
      </c>
      <c r="AC46" s="198"/>
      <c r="AF46" s="240" t="s">
        <v>24</v>
      </c>
      <c r="AG46" s="241"/>
      <c r="AH46" s="191"/>
      <c r="AI46" s="192">
        <f t="shared" ref="AI46:AN46" si="45">SUBTOTAL(109,AI15:AI45)</f>
        <v>0</v>
      </c>
      <c r="AJ46" s="193">
        <f t="shared" si="45"/>
        <v>0</v>
      </c>
      <c r="AK46" s="194">
        <f t="shared" si="45"/>
        <v>0</v>
      </c>
      <c r="AL46" s="195">
        <f t="shared" si="45"/>
        <v>0</v>
      </c>
      <c r="AM46" s="206">
        <f t="shared" si="45"/>
        <v>0</v>
      </c>
      <c r="AN46" s="206">
        <f t="shared" si="45"/>
        <v>0</v>
      </c>
      <c r="AO46" s="198"/>
      <c r="AR46" s="240" t="s">
        <v>24</v>
      </c>
      <c r="AS46" s="241"/>
      <c r="AT46" s="191"/>
      <c r="AU46" s="192">
        <f t="shared" ref="AU46:AZ46" si="46">SUBTOTAL(109,AU15:AU45)</f>
        <v>0</v>
      </c>
      <c r="AV46" s="193">
        <f t="shared" si="46"/>
        <v>0</v>
      </c>
      <c r="AW46" s="194">
        <f t="shared" si="46"/>
        <v>0</v>
      </c>
      <c r="AX46" s="195">
        <f t="shared" si="46"/>
        <v>0</v>
      </c>
      <c r="AY46" s="206">
        <f t="shared" si="46"/>
        <v>0</v>
      </c>
      <c r="AZ46" s="210">
        <f t="shared" si="46"/>
        <v>0</v>
      </c>
      <c r="BA46" s="198"/>
    </row>
    <row r="47" spans="1:53" ht="23.1" customHeight="1" thickBot="1" x14ac:dyDescent="0.3">
      <c r="H47" s="141"/>
      <c r="I47" s="141"/>
      <c r="J47" s="141"/>
      <c r="K47" s="141"/>
      <c r="O47" s="141"/>
      <c r="P47" s="141"/>
      <c r="Q47" s="141"/>
      <c r="T47" s="309" t="s">
        <v>25</v>
      </c>
      <c r="U47" s="310"/>
      <c r="V47" s="199"/>
      <c r="W47" s="200"/>
      <c r="X47" s="201"/>
      <c r="Y47" s="201"/>
      <c r="Z47" s="202">
        <f>Z46</f>
        <v>0</v>
      </c>
      <c r="AA47" s="203"/>
      <c r="AB47" s="203"/>
      <c r="AC47" s="204"/>
      <c r="AF47" s="309" t="s">
        <v>25</v>
      </c>
      <c r="AG47" s="310"/>
      <c r="AH47" s="199"/>
      <c r="AI47" s="180"/>
      <c r="AJ47" s="207"/>
      <c r="AK47" s="207"/>
      <c r="AL47" s="202">
        <f>AL46</f>
        <v>0</v>
      </c>
      <c r="AM47" s="203"/>
      <c r="AN47" s="203"/>
      <c r="AO47" s="204"/>
      <c r="AR47" s="242" t="s">
        <v>69</v>
      </c>
      <c r="AS47" s="243"/>
      <c r="AT47" s="244"/>
      <c r="AU47" s="245">
        <f>(AW46*2)/7+(AV46*1.8)/7+AU46/7</f>
        <v>0</v>
      </c>
      <c r="AV47" s="246"/>
      <c r="AW47" s="247"/>
      <c r="AX47" s="202">
        <f>AX46</f>
        <v>0</v>
      </c>
      <c r="AY47" s="203"/>
      <c r="AZ47" s="203"/>
      <c r="BA47" s="204"/>
    </row>
    <row r="48" spans="1:53" ht="24.75" customHeight="1" x14ac:dyDescent="0.25">
      <c r="H48" s="141"/>
      <c r="I48" s="141"/>
      <c r="J48" s="141"/>
      <c r="K48" s="141"/>
      <c r="O48" s="141"/>
      <c r="P48" s="141"/>
      <c r="Q48" s="141"/>
      <c r="T48" s="142"/>
      <c r="U48" s="142"/>
      <c r="V48" s="143"/>
      <c r="W48" s="143"/>
      <c r="X48" s="143"/>
      <c r="Y48" s="143"/>
      <c r="Z48" s="143"/>
      <c r="AA48" s="143"/>
      <c r="AB48" s="143"/>
      <c r="AC48" s="143"/>
      <c r="AF48" s="144"/>
      <c r="AG48" s="144"/>
      <c r="AH48" s="145"/>
      <c r="AI48" s="145"/>
      <c r="AJ48" s="145"/>
      <c r="AK48" s="145"/>
      <c r="AL48" s="145"/>
      <c r="AM48" s="145"/>
      <c r="AN48" s="145"/>
      <c r="AO48" s="145"/>
      <c r="AR48" s="144"/>
      <c r="AS48" s="144"/>
      <c r="AT48" s="145"/>
      <c r="AU48" s="145"/>
      <c r="AV48" s="145"/>
      <c r="AW48" s="145"/>
      <c r="AX48" s="145"/>
      <c r="AY48" s="145"/>
      <c r="AZ48" s="145"/>
      <c r="BA48" s="145"/>
    </row>
    <row r="49" spans="1:53" ht="24.75" customHeight="1" x14ac:dyDescent="0.25">
      <c r="H49" s="141"/>
      <c r="I49" s="141"/>
      <c r="J49" s="141"/>
      <c r="K49" s="141"/>
      <c r="O49" s="141"/>
      <c r="P49" s="141"/>
      <c r="Q49" s="141"/>
      <c r="T49" s="146"/>
      <c r="U49" s="146"/>
      <c r="V49" s="147"/>
      <c r="W49" s="147"/>
      <c r="X49" s="147"/>
      <c r="Y49" s="98"/>
      <c r="Z49" s="147"/>
      <c r="AA49" s="23" t="s">
        <v>26</v>
      </c>
      <c r="AB49" s="147"/>
      <c r="AC49" s="147"/>
      <c r="AF49" s="148"/>
      <c r="AG49" s="148"/>
      <c r="AH49" s="149"/>
      <c r="AI49" s="149"/>
      <c r="AJ49" s="149"/>
      <c r="AK49" s="98"/>
      <c r="AL49" s="149"/>
      <c r="AM49" s="23" t="s">
        <v>26</v>
      </c>
      <c r="AN49" s="149"/>
      <c r="AO49" s="149"/>
      <c r="AR49" s="148"/>
      <c r="AS49" s="148"/>
      <c r="AT49" s="149"/>
      <c r="AU49" s="149"/>
      <c r="AV49" s="149"/>
      <c r="AW49" s="98"/>
      <c r="AX49" s="149"/>
      <c r="AY49" s="23" t="s">
        <v>26</v>
      </c>
      <c r="AZ49" s="149"/>
      <c r="BA49" s="149"/>
    </row>
    <row r="50" spans="1:53" ht="24.75" customHeight="1" x14ac:dyDescent="0.25">
      <c r="A50" s="211"/>
      <c r="H50" s="141"/>
      <c r="I50" s="141"/>
      <c r="J50" s="141"/>
      <c r="K50" s="141"/>
      <c r="O50" s="141"/>
      <c r="P50" s="141"/>
      <c r="Q50" s="141"/>
      <c r="T50" s="146"/>
      <c r="U50" s="146"/>
      <c r="V50" s="147"/>
      <c r="W50" s="147"/>
      <c r="X50" s="147"/>
      <c r="Y50" s="98"/>
      <c r="Z50" s="147"/>
      <c r="AA50" s="23" t="s">
        <v>27</v>
      </c>
      <c r="AB50" s="147"/>
      <c r="AC50" s="147"/>
      <c r="AF50" s="148"/>
      <c r="AG50" s="148"/>
      <c r="AH50" s="149"/>
      <c r="AI50" s="149"/>
      <c r="AJ50" s="149"/>
      <c r="AK50" s="98"/>
      <c r="AL50" s="149"/>
      <c r="AM50" s="23" t="s">
        <v>27</v>
      </c>
      <c r="AN50" s="149"/>
      <c r="AO50" s="149"/>
      <c r="AR50" s="148"/>
      <c r="AS50" s="148"/>
      <c r="AT50" s="149"/>
      <c r="AU50" s="149"/>
      <c r="AV50" s="149"/>
      <c r="AW50" s="98"/>
      <c r="AX50" s="149"/>
      <c r="AY50" s="23" t="s">
        <v>27</v>
      </c>
      <c r="AZ50" s="149"/>
      <c r="BA50" s="149"/>
    </row>
    <row r="51" spans="1:53" ht="24.75" customHeight="1" x14ac:dyDescent="0.25">
      <c r="H51" s="141"/>
      <c r="I51" s="141"/>
      <c r="J51" s="141"/>
      <c r="K51" s="141"/>
      <c r="O51" s="141"/>
      <c r="P51" s="141"/>
      <c r="Q51" s="141"/>
      <c r="T51" s="146"/>
      <c r="U51" s="146"/>
      <c r="V51" s="147"/>
      <c r="W51" s="147"/>
      <c r="X51" s="147"/>
      <c r="Y51" s="98"/>
      <c r="Z51" s="147"/>
      <c r="AA51" s="23" t="s">
        <v>70</v>
      </c>
      <c r="AB51" s="147"/>
      <c r="AC51" s="147"/>
      <c r="AF51" s="148"/>
      <c r="AG51" s="148"/>
      <c r="AH51" s="149"/>
      <c r="AI51" s="149"/>
      <c r="AJ51" s="149"/>
      <c r="AK51" s="98"/>
      <c r="AL51" s="149"/>
      <c r="AM51" s="23" t="s">
        <v>36</v>
      </c>
      <c r="AN51" s="149"/>
      <c r="AO51" s="149"/>
      <c r="AR51" s="148"/>
      <c r="AS51" s="148"/>
      <c r="AT51" s="149"/>
      <c r="AU51" s="149"/>
      <c r="AV51" s="149"/>
      <c r="AW51" s="98"/>
      <c r="AX51" s="149"/>
      <c r="AY51" s="23" t="s">
        <v>36</v>
      </c>
      <c r="AZ51" s="149"/>
      <c r="BA51" s="149"/>
    </row>
    <row r="52" spans="1:53" ht="24.75" customHeight="1" x14ac:dyDescent="0.25">
      <c r="H52" s="141"/>
      <c r="I52" s="141"/>
      <c r="J52" s="141"/>
      <c r="K52" s="141"/>
      <c r="O52" s="141"/>
      <c r="P52" s="141"/>
      <c r="Q52" s="141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F52" s="98"/>
      <c r="AG52" s="98"/>
      <c r="AH52" s="98"/>
      <c r="AI52" s="98"/>
      <c r="AJ52" s="98"/>
      <c r="AK52" s="98"/>
      <c r="AL52" s="98"/>
      <c r="AM52" s="98"/>
      <c r="AN52" s="98"/>
      <c r="AO52" s="98"/>
      <c r="AR52" s="98"/>
      <c r="AS52" s="98"/>
      <c r="AT52" s="98"/>
      <c r="AU52" s="98"/>
      <c r="AV52" s="98"/>
      <c r="AW52" s="98"/>
      <c r="AX52" s="98"/>
      <c r="AY52" s="98"/>
      <c r="AZ52" s="98"/>
      <c r="BA52" s="98"/>
    </row>
    <row r="53" spans="1:53" ht="24.75" customHeight="1" x14ac:dyDescent="0.25">
      <c r="H53" s="141"/>
      <c r="I53" s="141"/>
      <c r="J53" s="141"/>
      <c r="K53" s="141"/>
      <c r="O53" s="141"/>
      <c r="P53" s="141"/>
      <c r="Q53" s="141"/>
      <c r="T53" s="98"/>
      <c r="U53" s="98"/>
      <c r="V53" s="98"/>
      <c r="W53" s="98"/>
      <c r="X53" s="98"/>
      <c r="Y53" s="98"/>
      <c r="Z53" s="98"/>
      <c r="AA53" s="98"/>
      <c r="AB53" s="98"/>
      <c r="AC53" s="98"/>
      <c r="AF53" s="237"/>
      <c r="AG53" s="237"/>
      <c r="AH53" s="237"/>
      <c r="AI53" s="237"/>
      <c r="AJ53" s="237"/>
      <c r="AK53" s="237"/>
      <c r="AL53" s="237"/>
      <c r="AM53" s="237"/>
      <c r="AN53" s="237"/>
      <c r="AO53" s="237"/>
      <c r="AR53" s="237"/>
      <c r="AS53" s="237"/>
      <c r="AT53" s="237"/>
      <c r="AU53" s="237"/>
      <c r="AV53" s="237"/>
      <c r="AW53" s="237"/>
      <c r="AX53" s="237"/>
      <c r="AY53" s="237"/>
      <c r="AZ53" s="237"/>
      <c r="BA53" s="237"/>
    </row>
    <row r="54" spans="1:53" ht="24.75" customHeight="1" x14ac:dyDescent="0.25">
      <c r="H54" s="141"/>
      <c r="I54" s="141"/>
      <c r="J54" s="141"/>
      <c r="K54" s="141"/>
      <c r="O54" s="141"/>
      <c r="P54" s="141"/>
      <c r="Q54" s="141"/>
      <c r="T54" s="98"/>
      <c r="U54" s="98"/>
      <c r="V54" s="98"/>
      <c r="W54" s="98"/>
      <c r="X54" s="98"/>
      <c r="Y54" s="98"/>
      <c r="Z54" s="98"/>
      <c r="AA54" s="98"/>
      <c r="AB54" s="98"/>
      <c r="AC54" s="98"/>
      <c r="AF54" s="237"/>
      <c r="AG54" s="237"/>
      <c r="AH54" s="237"/>
      <c r="AI54" s="237"/>
      <c r="AJ54" s="237"/>
      <c r="AK54" s="237"/>
      <c r="AL54" s="237"/>
      <c r="AM54" s="237"/>
      <c r="AN54" s="237"/>
      <c r="AO54" s="237"/>
      <c r="AR54" s="237"/>
      <c r="AS54" s="237"/>
      <c r="AT54" s="237"/>
      <c r="AU54" s="237"/>
      <c r="AV54" s="237"/>
      <c r="AW54" s="237"/>
      <c r="AX54" s="237"/>
      <c r="AY54" s="237"/>
      <c r="AZ54" s="237"/>
      <c r="BA54" s="237"/>
    </row>
    <row r="55" spans="1:53" ht="24.75" customHeight="1" x14ac:dyDescent="0.25">
      <c r="H55" s="141"/>
      <c r="I55" s="141"/>
      <c r="J55" s="141"/>
      <c r="K55" s="141"/>
      <c r="O55" s="141"/>
      <c r="P55" s="141"/>
      <c r="Q55" s="141"/>
      <c r="T55" s="237" t="s">
        <v>28</v>
      </c>
      <c r="U55" s="237"/>
      <c r="V55" s="237"/>
      <c r="W55" s="237"/>
      <c r="X55" s="237"/>
      <c r="Y55" s="237"/>
      <c r="Z55" s="237"/>
      <c r="AA55" s="237"/>
      <c r="AB55" s="237"/>
      <c r="AC55" s="237"/>
      <c r="AF55" s="237" t="s">
        <v>28</v>
      </c>
      <c r="AG55" s="237"/>
      <c r="AH55" s="237"/>
      <c r="AI55" s="237"/>
      <c r="AJ55" s="237"/>
      <c r="AK55" s="237"/>
      <c r="AL55" s="237"/>
      <c r="AM55" s="237"/>
      <c r="AN55" s="237"/>
      <c r="AO55" s="237"/>
      <c r="AR55" s="237" t="s">
        <v>28</v>
      </c>
      <c r="AS55" s="237"/>
      <c r="AT55" s="237"/>
      <c r="AU55" s="237"/>
      <c r="AV55" s="237"/>
      <c r="AW55" s="237"/>
      <c r="AX55" s="237"/>
      <c r="AY55" s="237"/>
      <c r="AZ55" s="237"/>
      <c r="BA55" s="237"/>
    </row>
    <row r="56" spans="1:53" ht="24.75" customHeight="1" x14ac:dyDescent="0.25">
      <c r="H56" s="141"/>
      <c r="I56" s="141"/>
      <c r="J56" s="141"/>
      <c r="K56" s="141"/>
      <c r="O56" s="141"/>
      <c r="P56" s="141"/>
      <c r="Q56" s="141"/>
    </row>
    <row r="57" spans="1:53" ht="24.75" customHeight="1" x14ac:dyDescent="0.25">
      <c r="H57" s="141"/>
      <c r="I57" s="141"/>
      <c r="J57" s="141"/>
      <c r="K57" s="141"/>
      <c r="O57" s="141"/>
      <c r="P57" s="141"/>
      <c r="Q57" s="141"/>
    </row>
    <row r="58" spans="1:53" ht="24.75" customHeight="1" x14ac:dyDescent="0.25">
      <c r="H58" s="141"/>
      <c r="I58" s="141"/>
      <c r="J58" s="141"/>
      <c r="K58" s="141"/>
      <c r="O58" s="141"/>
      <c r="P58" s="141"/>
      <c r="Q58" s="141"/>
    </row>
    <row r="59" spans="1:53" ht="24.75" customHeight="1" x14ac:dyDescent="0.25">
      <c r="H59" s="141"/>
      <c r="I59" s="141"/>
      <c r="J59" s="141"/>
      <c r="K59" s="141"/>
      <c r="O59" s="141"/>
      <c r="P59" s="141"/>
      <c r="Q59" s="141"/>
    </row>
    <row r="60" spans="1:53" ht="24.75" customHeight="1" x14ac:dyDescent="0.25">
      <c r="H60" s="141"/>
      <c r="I60" s="141"/>
      <c r="J60" s="141"/>
      <c r="K60" s="141"/>
      <c r="O60" s="141"/>
      <c r="P60" s="141"/>
      <c r="Q60" s="141"/>
    </row>
    <row r="61" spans="1:53" ht="24.75" customHeight="1" x14ac:dyDescent="0.25">
      <c r="H61" s="141"/>
      <c r="I61" s="141"/>
      <c r="J61" s="141"/>
      <c r="K61" s="141"/>
      <c r="O61" s="141"/>
      <c r="P61" s="141"/>
      <c r="Q61" s="141"/>
    </row>
    <row r="62" spans="1:53" ht="24.75" customHeight="1" x14ac:dyDescent="0.25">
      <c r="H62" s="141"/>
      <c r="I62" s="141"/>
      <c r="J62" s="141"/>
      <c r="K62" s="141"/>
      <c r="O62" s="141"/>
      <c r="P62" s="141"/>
      <c r="Q62" s="141"/>
    </row>
    <row r="63" spans="1:53" ht="24.75" customHeight="1" x14ac:dyDescent="0.25">
      <c r="H63" s="141"/>
      <c r="I63" s="141"/>
      <c r="J63" s="141"/>
      <c r="K63" s="141"/>
      <c r="O63" s="141"/>
      <c r="P63" s="141"/>
      <c r="Q63" s="141"/>
    </row>
    <row r="64" spans="1:53" ht="24.75" customHeight="1" x14ac:dyDescent="0.25">
      <c r="H64" s="141"/>
      <c r="I64" s="141"/>
      <c r="J64" s="141"/>
      <c r="K64" s="141"/>
      <c r="O64" s="141"/>
      <c r="P64" s="141"/>
      <c r="Q64" s="141"/>
    </row>
    <row r="65" spans="8:19" ht="24.75" customHeight="1" x14ac:dyDescent="0.25">
      <c r="H65" s="141"/>
      <c r="I65" s="141"/>
      <c r="J65" s="141"/>
      <c r="K65" s="141"/>
      <c r="O65" s="141"/>
      <c r="P65" s="141"/>
      <c r="Q65" s="141"/>
    </row>
    <row r="66" spans="8:19" ht="24.75" customHeight="1" x14ac:dyDescent="0.25">
      <c r="H66" s="141"/>
      <c r="I66" s="141"/>
      <c r="J66" s="141"/>
      <c r="K66" s="141"/>
      <c r="O66" s="141"/>
      <c r="P66" s="141"/>
      <c r="Q66" s="141"/>
    </row>
    <row r="67" spans="8:19" ht="24.75" customHeight="1" x14ac:dyDescent="0.25">
      <c r="H67" s="141"/>
      <c r="I67" s="141"/>
      <c r="J67" s="141"/>
      <c r="K67" s="141"/>
      <c r="O67" s="141"/>
      <c r="P67" s="141"/>
      <c r="Q67" s="141"/>
    </row>
    <row r="68" spans="8:19" ht="24.75" customHeight="1" x14ac:dyDescent="0.25">
      <c r="H68" s="141"/>
      <c r="I68" s="141"/>
      <c r="J68" s="141"/>
      <c r="K68" s="141"/>
      <c r="O68" s="141"/>
      <c r="P68" s="141"/>
      <c r="Q68" s="141"/>
    </row>
    <row r="69" spans="8:19" ht="12.75" x14ac:dyDescent="0.2">
      <c r="H69" s="97"/>
      <c r="I69" s="97"/>
      <c r="J69" s="97"/>
      <c r="K69" s="97"/>
      <c r="L69" s="97"/>
      <c r="M69" s="97"/>
      <c r="N69" s="97"/>
      <c r="P69" s="97"/>
      <c r="S69" s="97"/>
    </row>
    <row r="70" spans="8:19" ht="12.75" x14ac:dyDescent="0.2">
      <c r="H70" s="97"/>
      <c r="I70" s="97"/>
      <c r="J70" s="97"/>
      <c r="K70" s="97"/>
      <c r="L70" s="97"/>
      <c r="M70" s="97"/>
      <c r="N70" s="97"/>
      <c r="P70" s="97"/>
      <c r="S70" s="97"/>
    </row>
    <row r="71" spans="8:19" ht="12.75" x14ac:dyDescent="0.2">
      <c r="H71" s="97"/>
      <c r="I71" s="97"/>
      <c r="J71" s="97"/>
      <c r="K71" s="97"/>
      <c r="L71" s="97"/>
      <c r="M71" s="97"/>
      <c r="N71" s="97"/>
      <c r="P71" s="97"/>
      <c r="S71" s="97"/>
    </row>
    <row r="72" spans="8:19" ht="12.75" x14ac:dyDescent="0.2">
      <c r="H72" s="97"/>
      <c r="I72" s="97"/>
      <c r="J72" s="97"/>
      <c r="K72" s="97"/>
      <c r="L72" s="97"/>
      <c r="M72" s="97"/>
      <c r="N72" s="97"/>
      <c r="P72" s="97"/>
      <c r="S72" s="97"/>
    </row>
    <row r="73" spans="8:19" ht="12.75" x14ac:dyDescent="0.2">
      <c r="H73" s="97"/>
      <c r="I73" s="97"/>
      <c r="J73" s="97"/>
      <c r="K73" s="97"/>
      <c r="L73" s="97"/>
      <c r="M73" s="97"/>
      <c r="N73" s="97"/>
      <c r="P73" s="97"/>
      <c r="S73" s="97"/>
    </row>
    <row r="74" spans="8:19" ht="12.75" x14ac:dyDescent="0.2">
      <c r="H74" s="97"/>
      <c r="I74" s="97"/>
      <c r="J74" s="97"/>
      <c r="K74" s="97"/>
      <c r="L74" s="97"/>
      <c r="M74" s="97"/>
      <c r="N74" s="97"/>
      <c r="P74" s="97"/>
      <c r="S74" s="97"/>
    </row>
    <row r="75" spans="8:19" ht="12.75" x14ac:dyDescent="0.2">
      <c r="H75" s="97"/>
      <c r="I75" s="97"/>
      <c r="J75" s="97"/>
      <c r="K75" s="97"/>
      <c r="L75" s="97"/>
      <c r="M75" s="97"/>
      <c r="N75" s="97"/>
      <c r="P75" s="97"/>
      <c r="S75" s="97"/>
    </row>
    <row r="76" spans="8:19" ht="12.75" x14ac:dyDescent="0.2">
      <c r="H76" s="97"/>
      <c r="I76" s="97"/>
      <c r="J76" s="97"/>
      <c r="K76" s="97"/>
      <c r="L76" s="97"/>
      <c r="M76" s="97"/>
      <c r="N76" s="97"/>
      <c r="P76" s="97"/>
      <c r="S76" s="97"/>
    </row>
    <row r="77" spans="8:19" ht="12.75" x14ac:dyDescent="0.2">
      <c r="H77" s="97"/>
      <c r="I77" s="97"/>
      <c r="J77" s="97"/>
      <c r="K77" s="97"/>
      <c r="L77" s="97"/>
      <c r="M77" s="97"/>
      <c r="N77" s="97"/>
      <c r="P77" s="97"/>
      <c r="S77" s="97"/>
    </row>
    <row r="78" spans="8:19" ht="12.75" x14ac:dyDescent="0.2">
      <c r="H78" s="97"/>
      <c r="I78" s="97"/>
      <c r="J78" s="97"/>
      <c r="K78" s="97"/>
      <c r="L78" s="97"/>
      <c r="M78" s="97"/>
      <c r="N78" s="97"/>
      <c r="P78" s="97"/>
      <c r="S78" s="97"/>
    </row>
    <row r="79" spans="8:19" ht="12.75" x14ac:dyDescent="0.2">
      <c r="H79" s="97"/>
      <c r="I79" s="97"/>
      <c r="J79" s="97"/>
      <c r="K79" s="97"/>
      <c r="L79" s="97"/>
      <c r="M79" s="97"/>
      <c r="N79" s="97"/>
      <c r="P79" s="97"/>
      <c r="S79" s="97"/>
    </row>
    <row r="80" spans="8:19" ht="12.75" x14ac:dyDescent="0.2">
      <c r="H80" s="97"/>
      <c r="I80" s="97"/>
      <c r="J80" s="97"/>
      <c r="K80" s="97"/>
      <c r="L80" s="97"/>
      <c r="M80" s="97"/>
      <c r="N80" s="97"/>
      <c r="P80" s="97"/>
      <c r="S80" s="97"/>
    </row>
    <row r="81" spans="8:19" ht="12.75" x14ac:dyDescent="0.2">
      <c r="H81" s="97"/>
      <c r="I81" s="97"/>
      <c r="J81" s="97"/>
      <c r="K81" s="97"/>
      <c r="L81" s="97"/>
      <c r="M81" s="97"/>
      <c r="N81" s="97"/>
      <c r="P81" s="97"/>
      <c r="S81" s="97"/>
    </row>
    <row r="82" spans="8:19" ht="12.75" x14ac:dyDescent="0.2">
      <c r="H82" s="97"/>
      <c r="I82" s="97"/>
      <c r="J82" s="97"/>
      <c r="K82" s="97"/>
      <c r="L82" s="97"/>
      <c r="M82" s="97"/>
      <c r="N82" s="97"/>
      <c r="P82" s="97"/>
      <c r="S82" s="97"/>
    </row>
    <row r="83" spans="8:19" ht="12.75" x14ac:dyDescent="0.2">
      <c r="H83" s="97"/>
      <c r="I83" s="97"/>
      <c r="J83" s="97"/>
      <c r="K83" s="97"/>
      <c r="L83" s="97"/>
      <c r="M83" s="97"/>
      <c r="N83" s="97"/>
      <c r="P83" s="97"/>
      <c r="S83" s="97"/>
    </row>
    <row r="84" spans="8:19" ht="12.75" x14ac:dyDescent="0.2">
      <c r="H84" s="97"/>
      <c r="I84" s="97"/>
      <c r="J84" s="97"/>
      <c r="K84" s="97"/>
      <c r="L84" s="97"/>
      <c r="M84" s="97"/>
      <c r="N84" s="97"/>
      <c r="P84" s="97"/>
      <c r="S84" s="97"/>
    </row>
    <row r="85" spans="8:19" ht="12.75" x14ac:dyDescent="0.2">
      <c r="H85" s="97"/>
      <c r="I85" s="97"/>
      <c r="J85" s="97"/>
      <c r="K85" s="97"/>
      <c r="L85" s="97"/>
      <c r="M85" s="97"/>
      <c r="N85" s="97"/>
      <c r="P85" s="97"/>
      <c r="S85" s="97"/>
    </row>
    <row r="86" spans="8:19" ht="12.75" x14ac:dyDescent="0.2">
      <c r="H86" s="97"/>
      <c r="I86" s="97"/>
      <c r="J86" s="97"/>
      <c r="K86" s="97"/>
      <c r="L86" s="97"/>
      <c r="M86" s="97"/>
      <c r="N86" s="97"/>
      <c r="P86" s="97"/>
      <c r="S86" s="97"/>
    </row>
    <row r="87" spans="8:19" ht="12.75" x14ac:dyDescent="0.2">
      <c r="H87" s="97"/>
      <c r="I87" s="97"/>
      <c r="J87" s="97"/>
      <c r="K87" s="97"/>
      <c r="L87" s="97"/>
      <c r="M87" s="97"/>
      <c r="N87" s="97"/>
      <c r="P87" s="97"/>
      <c r="S87" s="97"/>
    </row>
    <row r="88" spans="8:19" ht="12.75" x14ac:dyDescent="0.2">
      <c r="H88" s="97"/>
      <c r="I88" s="97"/>
      <c r="J88" s="97"/>
      <c r="K88" s="97"/>
      <c r="L88" s="97"/>
      <c r="M88" s="97"/>
      <c r="N88" s="97"/>
      <c r="P88" s="97"/>
      <c r="S88" s="97"/>
    </row>
    <row r="89" spans="8:19" ht="12.75" x14ac:dyDescent="0.2">
      <c r="H89" s="97"/>
      <c r="I89" s="97"/>
      <c r="J89" s="97"/>
      <c r="K89" s="97"/>
      <c r="L89" s="97"/>
      <c r="M89" s="97"/>
      <c r="N89" s="97"/>
      <c r="P89" s="97"/>
      <c r="S89" s="97"/>
    </row>
    <row r="90" spans="8:19" ht="12.75" x14ac:dyDescent="0.2">
      <c r="H90" s="97"/>
      <c r="I90" s="97"/>
      <c r="J90" s="97"/>
      <c r="K90" s="97"/>
      <c r="L90" s="97"/>
      <c r="M90" s="97"/>
      <c r="N90" s="97"/>
      <c r="P90" s="97"/>
      <c r="S90" s="97"/>
    </row>
    <row r="91" spans="8:19" ht="12.75" x14ac:dyDescent="0.2">
      <c r="H91" s="97"/>
      <c r="I91" s="97"/>
      <c r="J91" s="97"/>
      <c r="K91" s="97"/>
      <c r="L91" s="97"/>
      <c r="M91" s="97"/>
      <c r="N91" s="97"/>
      <c r="P91" s="97"/>
      <c r="S91" s="97"/>
    </row>
    <row r="92" spans="8:19" ht="12.75" x14ac:dyDescent="0.2">
      <c r="H92" s="97"/>
      <c r="I92" s="97"/>
      <c r="J92" s="97"/>
      <c r="K92" s="97"/>
      <c r="L92" s="97"/>
      <c r="M92" s="97"/>
      <c r="N92" s="97"/>
      <c r="P92" s="97"/>
      <c r="S92" s="97"/>
    </row>
    <row r="93" spans="8:19" ht="12.75" x14ac:dyDescent="0.2">
      <c r="H93" s="97"/>
      <c r="I93" s="97"/>
      <c r="J93" s="97"/>
      <c r="K93" s="97"/>
      <c r="L93" s="97"/>
      <c r="M93" s="97"/>
      <c r="N93" s="97"/>
      <c r="P93" s="97"/>
      <c r="S93" s="97"/>
    </row>
    <row r="94" spans="8:19" ht="12.75" x14ac:dyDescent="0.2">
      <c r="H94" s="97"/>
      <c r="I94" s="97"/>
      <c r="J94" s="97"/>
      <c r="K94" s="97"/>
      <c r="L94" s="97"/>
      <c r="M94" s="97"/>
      <c r="N94" s="97"/>
      <c r="P94" s="97"/>
      <c r="S94" s="97"/>
    </row>
    <row r="95" spans="8:19" ht="12.75" x14ac:dyDescent="0.2">
      <c r="H95" s="97"/>
      <c r="I95" s="97"/>
      <c r="J95" s="97"/>
      <c r="K95" s="97"/>
      <c r="L95" s="97"/>
      <c r="M95" s="97"/>
      <c r="N95" s="97"/>
      <c r="P95" s="97"/>
      <c r="S95" s="97"/>
    </row>
    <row r="96" spans="8:19" ht="12.75" x14ac:dyDescent="0.2">
      <c r="H96" s="97"/>
      <c r="I96" s="97"/>
      <c r="J96" s="97"/>
      <c r="K96" s="97"/>
      <c r="L96" s="97"/>
      <c r="M96" s="97"/>
      <c r="N96" s="97"/>
      <c r="P96" s="97"/>
      <c r="S96" s="97"/>
    </row>
    <row r="97" spans="8:19" ht="12.75" x14ac:dyDescent="0.2">
      <c r="H97" s="97"/>
      <c r="I97" s="97"/>
      <c r="J97" s="97"/>
      <c r="K97" s="97"/>
      <c r="L97" s="97"/>
      <c r="M97" s="97"/>
      <c r="N97" s="97"/>
      <c r="P97" s="97"/>
      <c r="S97" s="97"/>
    </row>
    <row r="98" spans="8:19" ht="12.75" x14ac:dyDescent="0.2">
      <c r="H98" s="97"/>
      <c r="I98" s="97"/>
      <c r="J98" s="97"/>
      <c r="K98" s="97"/>
      <c r="L98" s="97"/>
      <c r="M98" s="97"/>
      <c r="N98" s="97"/>
      <c r="P98" s="97"/>
      <c r="S98" s="97"/>
    </row>
    <row r="99" spans="8:19" ht="12.75" x14ac:dyDescent="0.2">
      <c r="H99" s="97"/>
      <c r="I99" s="97"/>
      <c r="J99" s="97"/>
      <c r="K99" s="97"/>
      <c r="L99" s="97"/>
      <c r="M99" s="97"/>
      <c r="N99" s="97"/>
      <c r="P99" s="97"/>
      <c r="S99" s="97"/>
    </row>
    <row r="100" spans="8:19" ht="12.75" x14ac:dyDescent="0.2">
      <c r="H100" s="97"/>
      <c r="I100" s="97"/>
      <c r="J100" s="97"/>
      <c r="K100" s="97"/>
      <c r="L100" s="97"/>
      <c r="M100" s="97"/>
      <c r="N100" s="97"/>
      <c r="P100" s="97"/>
      <c r="S100" s="97"/>
    </row>
    <row r="101" spans="8:19" x14ac:dyDescent="0.25">
      <c r="O101" s="141"/>
      <c r="P101" s="141"/>
      <c r="Q101" s="141"/>
    </row>
    <row r="102" spans="8:19" x14ac:dyDescent="0.25">
      <c r="O102" s="141"/>
      <c r="P102" s="141"/>
      <c r="Q102" s="141"/>
    </row>
    <row r="103" spans="8:19" x14ac:dyDescent="0.25">
      <c r="O103" s="141"/>
      <c r="P103" s="141"/>
      <c r="Q103" s="141"/>
    </row>
    <row r="104" spans="8:19" x14ac:dyDescent="0.25">
      <c r="O104" s="141"/>
      <c r="P104" s="141"/>
      <c r="Q104" s="141"/>
    </row>
    <row r="105" spans="8:19" x14ac:dyDescent="0.25">
      <c r="O105" s="141"/>
      <c r="P105" s="141"/>
      <c r="Q105" s="141"/>
    </row>
    <row r="106" spans="8:19" x14ac:dyDescent="0.25">
      <c r="O106" s="141"/>
      <c r="P106" s="141"/>
      <c r="Q106" s="141"/>
    </row>
    <row r="107" spans="8:19" x14ac:dyDescent="0.25">
      <c r="O107" s="141"/>
      <c r="P107" s="141"/>
      <c r="Q107" s="141"/>
    </row>
    <row r="108" spans="8:19" x14ac:dyDescent="0.25">
      <c r="O108" s="141"/>
      <c r="P108" s="141"/>
      <c r="Q108" s="141"/>
    </row>
    <row r="109" spans="8:19" x14ac:dyDescent="0.25">
      <c r="O109" s="141"/>
      <c r="P109" s="141"/>
      <c r="Q109" s="141"/>
    </row>
    <row r="110" spans="8:19" x14ac:dyDescent="0.25">
      <c r="O110" s="141"/>
      <c r="P110" s="141"/>
      <c r="Q110" s="141"/>
    </row>
    <row r="111" spans="8:19" x14ac:dyDescent="0.25">
      <c r="O111" s="141"/>
      <c r="P111" s="141"/>
      <c r="Q111" s="141"/>
    </row>
    <row r="112" spans="8:19" x14ac:dyDescent="0.25">
      <c r="O112" s="141"/>
      <c r="P112" s="141"/>
      <c r="Q112" s="141"/>
    </row>
    <row r="113" spans="15:17" x14ac:dyDescent="0.25">
      <c r="O113" s="141"/>
      <c r="P113" s="141"/>
      <c r="Q113" s="141"/>
    </row>
    <row r="114" spans="15:17" x14ac:dyDescent="0.25">
      <c r="O114" s="141"/>
      <c r="P114" s="141"/>
      <c r="Q114" s="141"/>
    </row>
    <row r="115" spans="15:17" x14ac:dyDescent="0.25">
      <c r="O115" s="141"/>
      <c r="P115" s="141"/>
      <c r="Q115" s="141"/>
    </row>
    <row r="116" spans="15:17" x14ac:dyDescent="0.25">
      <c r="O116" s="141"/>
      <c r="P116" s="141"/>
      <c r="Q116" s="141"/>
    </row>
    <row r="117" spans="15:17" x14ac:dyDescent="0.25">
      <c r="O117" s="141"/>
      <c r="P117" s="141"/>
      <c r="Q117" s="141"/>
    </row>
    <row r="118" spans="15:17" x14ac:dyDescent="0.25">
      <c r="O118" s="141"/>
      <c r="P118" s="141"/>
      <c r="Q118" s="141"/>
    </row>
    <row r="119" spans="15:17" x14ac:dyDescent="0.25">
      <c r="O119" s="141"/>
      <c r="P119" s="141"/>
      <c r="Q119" s="141"/>
    </row>
    <row r="120" spans="15:17" x14ac:dyDescent="0.25">
      <c r="O120" s="141"/>
      <c r="P120" s="141"/>
      <c r="Q120" s="141"/>
    </row>
    <row r="121" spans="15:17" x14ac:dyDescent="0.25">
      <c r="O121" s="141"/>
      <c r="P121" s="141"/>
      <c r="Q121" s="141"/>
    </row>
    <row r="122" spans="15:17" x14ac:dyDescent="0.25">
      <c r="O122" s="141"/>
      <c r="P122" s="141"/>
      <c r="Q122" s="141"/>
    </row>
    <row r="123" spans="15:17" x14ac:dyDescent="0.25">
      <c r="O123" s="141"/>
      <c r="P123" s="141"/>
      <c r="Q123" s="141"/>
    </row>
  </sheetData>
  <sheetProtection password="D8A0" sheet="1" objects="1" scenarios="1" selectLockedCells="1" autoFilter="0"/>
  <mergeCells count="75">
    <mergeCell ref="A3:B3"/>
    <mergeCell ref="C3:G3"/>
    <mergeCell ref="L3:L4"/>
    <mergeCell ref="M3:M4"/>
    <mergeCell ref="AR1:BA2"/>
    <mergeCell ref="A1:C2"/>
    <mergeCell ref="D1:G2"/>
    <mergeCell ref="L1:Q2"/>
    <mergeCell ref="T1:AC2"/>
    <mergeCell ref="AF1:AO2"/>
    <mergeCell ref="H1:I2"/>
    <mergeCell ref="J1:K2"/>
    <mergeCell ref="N3:N4"/>
    <mergeCell ref="O3:O4"/>
    <mergeCell ref="P3:P4"/>
    <mergeCell ref="Q3:Q4"/>
    <mergeCell ref="V4:AB5"/>
    <mergeCell ref="AH4:AN5"/>
    <mergeCell ref="AT4:AZ5"/>
    <mergeCell ref="AY8:BA8"/>
    <mergeCell ref="Y8:Z8"/>
    <mergeCell ref="AA8:AC8"/>
    <mergeCell ref="AK8:AL8"/>
    <mergeCell ref="AM8:AO8"/>
    <mergeCell ref="AW8:AX8"/>
    <mergeCell ref="AR7:AU7"/>
    <mergeCell ref="V6:AB6"/>
    <mergeCell ref="AH6:AN6"/>
    <mergeCell ref="AT6:AZ6"/>
    <mergeCell ref="T7:W7"/>
    <mergeCell ref="AF7:AI7"/>
    <mergeCell ref="AW10:AX10"/>
    <mergeCell ref="AY10:BA10"/>
    <mergeCell ref="Y9:Z9"/>
    <mergeCell ref="AA9:AC9"/>
    <mergeCell ref="AK9:AL9"/>
    <mergeCell ref="AM9:AO9"/>
    <mergeCell ref="AW9:AX9"/>
    <mergeCell ref="AY9:BA9"/>
    <mergeCell ref="AC13:AC14"/>
    <mergeCell ref="Y10:Z10"/>
    <mergeCell ref="AA10:AC10"/>
    <mergeCell ref="AK10:AL10"/>
    <mergeCell ref="AM10:AO10"/>
    <mergeCell ref="T13:U14"/>
    <mergeCell ref="V13:V14"/>
    <mergeCell ref="W13:Z13"/>
    <mergeCell ref="AA13:AA14"/>
    <mergeCell ref="AB13:AB14"/>
    <mergeCell ref="BA13:BA14"/>
    <mergeCell ref="AF13:AG14"/>
    <mergeCell ref="AH13:AH14"/>
    <mergeCell ref="AI13:AL13"/>
    <mergeCell ref="AM13:AM14"/>
    <mergeCell ref="AN13:AN14"/>
    <mergeCell ref="AO13:AO14"/>
    <mergeCell ref="AR13:AS14"/>
    <mergeCell ref="AT13:AT14"/>
    <mergeCell ref="AU13:AX13"/>
    <mergeCell ref="AY13:AY14"/>
    <mergeCell ref="AZ13:AZ14"/>
    <mergeCell ref="T46:U46"/>
    <mergeCell ref="AF46:AG46"/>
    <mergeCell ref="AR46:AS46"/>
    <mergeCell ref="T47:U47"/>
    <mergeCell ref="AF47:AG47"/>
    <mergeCell ref="AR47:AT47"/>
    <mergeCell ref="T55:AC55"/>
    <mergeCell ref="AF55:AO55"/>
    <mergeCell ref="AR55:BA55"/>
    <mergeCell ref="AU47:AW47"/>
    <mergeCell ref="AF53:AO53"/>
    <mergeCell ref="AR53:BA53"/>
    <mergeCell ref="AF54:AO54"/>
    <mergeCell ref="AR54:BA54"/>
  </mergeCells>
  <conditionalFormatting sqref="A69:AP100 R1:S36 T59:AE68 T56:AD58 AD54:AD55 AR68:BC100 AD1:AE53 AE54:AE58 AQ1:AQ100 BB1:BC67 AP1:AP55 A36:K68 L37:S68 AF56:AP68 AR56:BA67 BD1:BD100">
    <cfRule type="containsBlanks" dxfId="73" priority="126" stopIfTrue="1">
      <formula>LEN(TRIM(A1))=0</formula>
    </cfRule>
  </conditionalFormatting>
  <conditionalFormatting sqref="A35:B35 A5:A34">
    <cfRule type="expression" dxfId="72" priority="106">
      <formula>WEEKDAY($B5)=1</formula>
    </cfRule>
    <cfRule type="expression" dxfId="71" priority="107">
      <formula>WEEKDAY($B5)=7</formula>
    </cfRule>
  </conditionalFormatting>
  <conditionalFormatting sqref="B6:B34">
    <cfRule type="expression" dxfId="70" priority="104">
      <formula>WEEKDAY($B6)=1</formula>
    </cfRule>
    <cfRule type="expression" dxfId="69" priority="105">
      <formula>WEEKDAY($B6)=7</formula>
    </cfRule>
  </conditionalFormatting>
  <conditionalFormatting sqref="O5:O35">
    <cfRule type="cellIs" dxfId="68" priority="101" stopIfTrue="1" operator="lessThanOrEqual">
      <formula>0</formula>
    </cfRule>
  </conditionalFormatting>
  <conditionalFormatting sqref="M5:M35">
    <cfRule type="beginsWith" dxfId="67" priority="100" stopIfTrue="1" operator="beginsWith" text="0">
      <formula>LEFT(M5,LEN("0"))="0"</formula>
    </cfRule>
  </conditionalFormatting>
  <conditionalFormatting sqref="H5:K35">
    <cfRule type="expression" dxfId="66" priority="96">
      <formula>WEEKDAY($B5)=1</formula>
    </cfRule>
    <cfRule type="containsText" dxfId="65" priority="97" operator="containsText" text="AUTRE COP">
      <formula>NOT(ISERROR(SEARCH("AUTRE COP",H5)))</formula>
    </cfRule>
  </conditionalFormatting>
  <conditionalFormatting sqref="E5:F35">
    <cfRule type="containsText" dxfId="64" priority="44" operator="containsText" text="AT">
      <formula>NOT(ISERROR(SEARCH("AT",E5)))</formula>
    </cfRule>
    <cfRule type="containsText" dxfId="63" priority="45" operator="containsText" text="Maladie">
      <formula>NOT(ISERROR(SEARCH("Maladie",E5)))</formula>
    </cfRule>
    <cfRule type="containsText" dxfId="62" priority="89" operator="containsText" text="RTT">
      <formula>NOT(ISERROR(SEARCH("RTT",E5)))</formula>
    </cfRule>
    <cfRule type="containsText" dxfId="61" priority="93" operator="containsText" text="1/2 Congés ">
      <formula>NOT(ISERROR(SEARCH("1/2 Congés ",E5)))</formula>
    </cfRule>
    <cfRule type="containsText" dxfId="60" priority="94" operator="containsText" text="1/2 RTT">
      <formula>NOT(ISERROR(SEARCH("1/2 RTT",E5)))</formula>
    </cfRule>
    <cfRule type="beginsWith" dxfId="59" priority="95" stopIfTrue="1" operator="beginsWith" text="0">
      <formula>LEFT(E5,LEN("0"))="0"</formula>
    </cfRule>
  </conditionalFormatting>
  <conditionalFormatting sqref="E5:F35">
    <cfRule type="containsText" dxfId="58" priority="91" operator="containsText" text="Absent">
      <formula>NOT(ISERROR(SEARCH("Absent",E5)))</formula>
    </cfRule>
    <cfRule type="containsText" dxfId="57" priority="92" operator="containsText" text="Congés">
      <formula>NOT(ISERROR(SEARCH("Congés",E5)))</formula>
    </cfRule>
  </conditionalFormatting>
  <conditionalFormatting sqref="E5:G35">
    <cfRule type="expression" dxfId="56" priority="43">
      <formula>WEEKDAY($B5)=1</formula>
    </cfRule>
    <cfRule type="containsText" dxfId="55" priority="90" operator="containsText" text="AUTRE COP">
      <formula>NOT(ISERROR(SEARCH("AUTRE COP",E5)))</formula>
    </cfRule>
  </conditionalFormatting>
  <conditionalFormatting sqref="C30:D31 C35:D35 C5:D11 D32:D34 D12:D29">
    <cfRule type="expression" dxfId="54" priority="88">
      <formula>AND(C5&lt;&gt;"Repos",C5&lt;&gt;"Congés",C5&lt;&gt;"Congés Exp",C5&lt;&gt;"RTT",C5&lt;&gt;"Maladie",C5&lt;&gt;"1/2 RTT",C5&lt;&gt;"1/2 Congés")</formula>
    </cfRule>
  </conditionalFormatting>
  <conditionalFormatting sqref="C12:D29">
    <cfRule type="expression" dxfId="53" priority="86">
      <formula>AND(C12&lt;&gt;"REPOS",C12&lt;&gt;"Congés",C12&lt;&gt;"ABSENT",C12&lt;&gt;"1/2 Congés Matin",C12&lt;&gt;"1/2 Congés AM")</formula>
    </cfRule>
    <cfRule type="expression" dxfId="52" priority="87">
      <formula>OR(C12="REPOS",C12="Congés",C12="Congés Exp",C12="RTT",C12="Maladie",C12="1/2 RTT",C12="1/2 Congés")</formula>
    </cfRule>
  </conditionalFormatting>
  <conditionalFormatting sqref="C32:D34">
    <cfRule type="expression" dxfId="51" priority="84">
      <formula>AND(C32&lt;&gt;"Repos",C32&lt;&gt;"Congés",C32&lt;&gt;"Congés Exp",C32&lt;&gt;"RTT",C32&lt;&gt;"Maladie",C32&lt;&gt;"1/2 RTT",C32&lt;&gt;"1/2 Congés")</formula>
    </cfRule>
    <cfRule type="expression" dxfId="50" priority="85">
      <formula>OR(C32="Repos",C32="Congés",C32="Congés Exp",C32="RTT",C32="Maladie",C32="1/2 RTT",C32="1/2 Congés")</formula>
    </cfRule>
  </conditionalFormatting>
  <conditionalFormatting sqref="C5:D35">
    <cfRule type="expression" dxfId="49" priority="81">
      <formula>WEEKDAY($B5)=7</formula>
    </cfRule>
    <cfRule type="expression" dxfId="48" priority="82">
      <formula>AND(C5:D35&lt;&gt;"REPOS",C5:D35&lt;&gt;"Congés",C5:D35&lt;&gt;"RTT",C5:D35&lt;&gt;"Maladie")</formula>
    </cfRule>
    <cfRule type="expression" dxfId="47" priority="83">
      <formula>OR(C5="Repos",C5="Congés",C5="Congés Exp",C5="RTT",C5="Maladie",C5="1/2 RTT",C5="1/2 Congés")</formula>
    </cfRule>
  </conditionalFormatting>
  <conditionalFormatting sqref="C5:D35">
    <cfRule type="expression" dxfId="46" priority="80">
      <formula>WEEKDAY($B5)=1</formula>
    </cfRule>
  </conditionalFormatting>
  <conditionalFormatting sqref="D12">
    <cfRule type="expression" dxfId="45" priority="78">
      <formula>AND(D12&lt;&gt;"REPOS",D12&lt;&gt;"Congés",D12&lt;&gt;"Congés Exp",D12&lt;&gt;"RTT",D12&lt;&gt;"Maladie",D12&lt;&gt;"1/2 Congés",D12&lt;&gt;"1/2 RTT")</formula>
    </cfRule>
    <cfRule type="expression" dxfId="44" priority="79">
      <formula>OR(D12="REPOS",D12="Congés",D12="Congés Exp",D12="RTT",D12="Maladie",D12="1/2 Congés",D12="1/2 RTT")</formula>
    </cfRule>
  </conditionalFormatting>
  <conditionalFormatting sqref="B5">
    <cfRule type="expression" dxfId="43" priority="46">
      <formula>WEEKDAY($B5)=1</formula>
    </cfRule>
    <cfRule type="expression" dxfId="42" priority="47">
      <formula>WEEKDAY($B5)=7</formula>
    </cfRule>
  </conditionalFormatting>
  <conditionalFormatting sqref="T15:U15 U16 T16:T45 U18:U45">
    <cfRule type="expression" dxfId="41" priority="42" stopIfTrue="1">
      <formula>WEEKDAY($A5)=1</formula>
    </cfRule>
  </conditionalFormatting>
  <conditionalFormatting sqref="Z46">
    <cfRule type="cellIs" dxfId="40" priority="41" stopIfTrue="1" operator="greaterThan">
      <formula>35</formula>
    </cfRule>
  </conditionalFormatting>
  <conditionalFormatting sqref="X47:AB47 Z15:Z45">
    <cfRule type="cellIs" dxfId="39" priority="40" stopIfTrue="1" operator="greaterThan">
      <formula>0</formula>
    </cfRule>
  </conditionalFormatting>
  <conditionalFormatting sqref="AA46:AB46">
    <cfRule type="cellIs" dxfId="38" priority="39" stopIfTrue="1" operator="greaterThan">
      <formula>0</formula>
    </cfRule>
  </conditionalFormatting>
  <conditionalFormatting sqref="W15:W45">
    <cfRule type="cellIs" dxfId="37" priority="38" stopIfTrue="1" operator="notEqual">
      <formula>"nulle"</formula>
    </cfRule>
  </conditionalFormatting>
  <conditionalFormatting sqref="X15:X45">
    <cfRule type="cellIs" dxfId="36" priority="37" stopIfTrue="1" operator="notEqual">
      <formula>"nulle"</formula>
    </cfRule>
  </conditionalFormatting>
  <conditionalFormatting sqref="Y15:Y45">
    <cfRule type="cellIs" dxfId="35" priority="36" stopIfTrue="1" operator="notEqual">
      <formula>"nulle"</formula>
    </cfRule>
  </conditionalFormatting>
  <conditionalFormatting sqref="Z15:Z45">
    <cfRule type="cellIs" dxfId="34" priority="35" stopIfTrue="1" operator="greaterThan">
      <formula>0</formula>
    </cfRule>
  </conditionalFormatting>
  <conditionalFormatting sqref="W15:W45">
    <cfRule type="cellIs" dxfId="33" priority="34" stopIfTrue="1" operator="notEqual">
      <formula>"nulle"</formula>
    </cfRule>
  </conditionalFormatting>
  <conditionalFormatting sqref="X15:X45">
    <cfRule type="cellIs" dxfId="32" priority="33" stopIfTrue="1" operator="notEqual">
      <formula>"nulle"</formula>
    </cfRule>
  </conditionalFormatting>
  <conditionalFormatting sqref="Y15:Y45">
    <cfRule type="cellIs" dxfId="31" priority="32" stopIfTrue="1" operator="notEqual">
      <formula>"nulle"</formula>
    </cfRule>
  </conditionalFormatting>
  <conditionalFormatting sqref="Z46">
    <cfRule type="cellIs" dxfId="30" priority="31" stopIfTrue="1" operator="greaterThan">
      <formula>0</formula>
    </cfRule>
  </conditionalFormatting>
  <conditionalFormatting sqref="AC15:AC45">
    <cfRule type="cellIs" dxfId="29" priority="30" stopIfTrue="1" operator="equal">
      <formula>0</formula>
    </cfRule>
  </conditionalFormatting>
  <conditionalFormatting sqref="U17">
    <cfRule type="expression" dxfId="28" priority="29" stopIfTrue="1">
      <formula>WEEKDAY($A5)=1</formula>
    </cfRule>
  </conditionalFormatting>
  <conditionalFormatting sqref="AF15:AG15 AG16 AF16:AF45 AG18:AG45">
    <cfRule type="expression" dxfId="27" priority="28" stopIfTrue="1">
      <formula>WEEKDAY($A5)=1</formula>
    </cfRule>
  </conditionalFormatting>
  <conditionalFormatting sqref="AL46">
    <cfRule type="cellIs" dxfId="26" priority="27" stopIfTrue="1" operator="greaterThan">
      <formula>35</formula>
    </cfRule>
  </conditionalFormatting>
  <conditionalFormatting sqref="AJ47:AN47 AL15:AL45">
    <cfRule type="cellIs" dxfId="25" priority="26" stopIfTrue="1" operator="greaterThan">
      <formula>0</formula>
    </cfRule>
  </conditionalFormatting>
  <conditionalFormatting sqref="AM46:AN46">
    <cfRule type="cellIs" dxfId="24" priority="25" stopIfTrue="1" operator="greaterThan">
      <formula>0</formula>
    </cfRule>
  </conditionalFormatting>
  <conditionalFormatting sqref="AI15:AI45">
    <cfRule type="cellIs" dxfId="23" priority="24" stopIfTrue="1" operator="notEqual">
      <formula>"nulle"</formula>
    </cfRule>
  </conditionalFormatting>
  <conditionalFormatting sqref="AJ15:AJ45">
    <cfRule type="cellIs" dxfId="22" priority="23" stopIfTrue="1" operator="notEqual">
      <formula>"nulle"</formula>
    </cfRule>
  </conditionalFormatting>
  <conditionalFormatting sqref="AK15:AK45">
    <cfRule type="cellIs" dxfId="21" priority="22" stopIfTrue="1" operator="notEqual">
      <formula>"nulle"</formula>
    </cfRule>
  </conditionalFormatting>
  <conditionalFormatting sqref="AL15:AL45">
    <cfRule type="cellIs" dxfId="20" priority="21" stopIfTrue="1" operator="greaterThan">
      <formula>0</formula>
    </cfRule>
  </conditionalFormatting>
  <conditionalFormatting sqref="AI15:AI45">
    <cfRule type="cellIs" dxfId="19" priority="20" stopIfTrue="1" operator="notEqual">
      <formula>"nulle"</formula>
    </cfRule>
  </conditionalFormatting>
  <conditionalFormatting sqref="AJ15:AJ45">
    <cfRule type="cellIs" dxfId="18" priority="19" stopIfTrue="1" operator="notEqual">
      <formula>"nulle"</formula>
    </cfRule>
  </conditionalFormatting>
  <conditionalFormatting sqref="AK15:AK45">
    <cfRule type="cellIs" dxfId="17" priority="18" stopIfTrue="1" operator="notEqual">
      <formula>"nulle"</formula>
    </cfRule>
  </conditionalFormatting>
  <conditionalFormatting sqref="AL46">
    <cfRule type="cellIs" dxfId="16" priority="17" stopIfTrue="1" operator="greaterThan">
      <formula>0</formula>
    </cfRule>
  </conditionalFormatting>
  <conditionalFormatting sqref="AO15:AO45">
    <cfRule type="cellIs" dxfId="15" priority="16" stopIfTrue="1" operator="equal">
      <formula>0</formula>
    </cfRule>
  </conditionalFormatting>
  <conditionalFormatting sqref="AG17">
    <cfRule type="expression" dxfId="14" priority="15" stopIfTrue="1">
      <formula>WEEKDAY($A5)=1</formula>
    </cfRule>
  </conditionalFormatting>
  <conditionalFormatting sqref="AR15:AS15 AS16 AR16:AR45 AS18:AS45">
    <cfRule type="expression" dxfId="13" priority="14" stopIfTrue="1">
      <formula>WEEKDAY($A5)=1</formula>
    </cfRule>
  </conditionalFormatting>
  <conditionalFormatting sqref="AX46">
    <cfRule type="cellIs" dxfId="12" priority="13" stopIfTrue="1" operator="greaterThan">
      <formula>35</formula>
    </cfRule>
  </conditionalFormatting>
  <conditionalFormatting sqref="AX47:AZ47 AX15:AX45">
    <cfRule type="cellIs" dxfId="11" priority="12" stopIfTrue="1" operator="greaterThan">
      <formula>0</formula>
    </cfRule>
  </conditionalFormatting>
  <conditionalFormatting sqref="AY46:AZ46">
    <cfRule type="cellIs" dxfId="10" priority="11" stopIfTrue="1" operator="greaterThan">
      <formula>0</formula>
    </cfRule>
  </conditionalFormatting>
  <conditionalFormatting sqref="AU15:AU45">
    <cfRule type="cellIs" dxfId="9" priority="10" stopIfTrue="1" operator="notEqual">
      <formula>"nulle"</formula>
    </cfRule>
  </conditionalFormatting>
  <conditionalFormatting sqref="AV15:AV45">
    <cfRule type="cellIs" dxfId="8" priority="9" stopIfTrue="1" operator="notEqual">
      <formula>"nulle"</formula>
    </cfRule>
  </conditionalFormatting>
  <conditionalFormatting sqref="AW15:AW45">
    <cfRule type="cellIs" dxfId="7" priority="8" stopIfTrue="1" operator="notEqual">
      <formula>"nulle"</formula>
    </cfRule>
  </conditionalFormatting>
  <conditionalFormatting sqref="AX15:AX45">
    <cfRule type="cellIs" dxfId="6" priority="7" stopIfTrue="1" operator="greaterThan">
      <formula>0</formula>
    </cfRule>
  </conditionalFormatting>
  <conditionalFormatting sqref="AU15:AU45">
    <cfRule type="cellIs" dxfId="5" priority="6" stopIfTrue="1" operator="notEqual">
      <formula>"nulle"</formula>
    </cfRule>
  </conditionalFormatting>
  <conditionalFormatting sqref="AV15:AV45">
    <cfRule type="cellIs" dxfId="4" priority="5" stopIfTrue="1" operator="notEqual">
      <formula>"nulle"</formula>
    </cfRule>
  </conditionalFormatting>
  <conditionalFormatting sqref="AW15:AW45">
    <cfRule type="cellIs" dxfId="3" priority="4" stopIfTrue="1" operator="notEqual">
      <formula>"nulle"</formula>
    </cfRule>
  </conditionalFormatting>
  <conditionalFormatting sqref="AX46">
    <cfRule type="cellIs" dxfId="2" priority="3" stopIfTrue="1" operator="greaterThan">
      <formula>0</formula>
    </cfRule>
  </conditionalFormatting>
  <conditionalFormatting sqref="BA15:BA45">
    <cfRule type="cellIs" dxfId="1" priority="2" stopIfTrue="1" operator="equal">
      <formula>0</formula>
    </cfRule>
  </conditionalFormatting>
  <conditionalFormatting sqref="AS17">
    <cfRule type="expression" dxfId="0" priority="1" stopIfTrue="1">
      <formula>WEEKDAY($A5)=1</formula>
    </cfRule>
  </conditionalFormatting>
  <dataValidations count="1">
    <dataValidation type="list" allowBlank="1" showInputMessage="1" showErrorMessage="1" sqref="A1:C2">
      <formula1>RESP</formula1>
    </dataValidation>
  </dataValidations>
  <printOptions horizontalCentered="1" verticalCentered="1"/>
  <pageMargins left="0.196850393700787" right="0.196850393700787" top="0.27559055118110198" bottom="0.27559055118110198" header="0.15748031496063" footer="0.15748031496063"/>
  <pageSetup paperSize="9" scale="54" firstPageNumber="0" orientation="portrait" cellComments="atEnd" horizontalDpi="300" verticalDpi="300" r:id="rId1"/>
  <headerFooter>
    <oddFooter>&amp;CImprimée le &amp;D</oddFooter>
  </headerFooter>
  <ignoredErrors>
    <ignoredError sqref="V46:AC47 AH15:AO47 AT45:BA46 AC15:AC45 V15:AB45 AT15:BA44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0000"/>
  </sheetPr>
  <dimension ref="A1:O487"/>
  <sheetViews>
    <sheetView workbookViewId="0">
      <selection activeCell="A2" sqref="A2:XFD41"/>
    </sheetView>
  </sheetViews>
  <sheetFormatPr baseColWidth="10" defaultRowHeight="15.75" x14ac:dyDescent="0.25"/>
  <cols>
    <col min="1" max="1" width="20.125" style="212" bestFit="1" customWidth="1"/>
    <col min="2" max="2" width="13.125" style="212" bestFit="1" customWidth="1"/>
    <col min="3" max="3" width="15.625" style="212" bestFit="1" customWidth="1"/>
    <col min="4" max="4" width="8.5" style="212" bestFit="1" customWidth="1"/>
    <col min="5" max="5" width="7.625" style="212" bestFit="1" customWidth="1"/>
    <col min="6" max="6" width="7.375" style="212" bestFit="1" customWidth="1"/>
    <col min="7" max="7" width="10.875" style="212" customWidth="1"/>
    <col min="8" max="8" width="11.125" style="212" customWidth="1"/>
    <col min="9" max="9" width="16.375" style="212" bestFit="1" customWidth="1"/>
    <col min="10" max="10" width="39.625" style="212" customWidth="1"/>
    <col min="11" max="11" width="10.875" style="33"/>
  </cols>
  <sheetData>
    <row r="1" spans="1:15" x14ac:dyDescent="0.25">
      <c r="A1" s="166" t="s">
        <v>71</v>
      </c>
      <c r="B1" s="166" t="s">
        <v>74</v>
      </c>
      <c r="C1" s="166" t="s">
        <v>76</v>
      </c>
      <c r="D1" s="163" t="s">
        <v>52</v>
      </c>
      <c r="E1" s="164" t="s">
        <v>53</v>
      </c>
      <c r="F1" s="165" t="s">
        <v>22</v>
      </c>
      <c r="G1" s="166" t="s">
        <v>1</v>
      </c>
      <c r="H1" s="166" t="s">
        <v>75</v>
      </c>
      <c r="I1" s="166" t="s">
        <v>18</v>
      </c>
      <c r="J1" s="166" t="s">
        <v>72</v>
      </c>
      <c r="K1" s="33" t="s">
        <v>81</v>
      </c>
      <c r="O1" s="213"/>
    </row>
    <row r="2" spans="1:15" x14ac:dyDescent="0.25">
      <c r="K2" s="33" t="str">
        <f>IFERROR(VLOOKUP(J2,PERIODES!B:F,5,FALSE),"")</f>
        <v/>
      </c>
    </row>
    <row r="3" spans="1:15" x14ac:dyDescent="0.25">
      <c r="K3" s="33" t="str">
        <f>IFERROR(VLOOKUP(J3,PERIODES!B:F,5,FALSE),"")</f>
        <v/>
      </c>
    </row>
    <row r="4" spans="1:15" x14ac:dyDescent="0.25">
      <c r="K4" s="33" t="str">
        <f>IFERROR(VLOOKUP(J4,PERIODES!B:F,5,FALSE),"")</f>
        <v/>
      </c>
    </row>
    <row r="5" spans="1:15" x14ac:dyDescent="0.25">
      <c r="K5" s="33" t="str">
        <f>IFERROR(VLOOKUP(J5,PERIODES!B:F,5,FALSE),"")</f>
        <v/>
      </c>
    </row>
    <row r="6" spans="1:15" x14ac:dyDescent="0.25">
      <c r="K6" s="33" t="str">
        <f>IFERROR(VLOOKUP(J6,PERIODES!B:F,5,FALSE),"")</f>
        <v/>
      </c>
    </row>
    <row r="7" spans="1:15" x14ac:dyDescent="0.25">
      <c r="K7" s="33" t="str">
        <f>IFERROR(VLOOKUP(J7,PERIODES!B:F,5,FALSE),"")</f>
        <v/>
      </c>
    </row>
    <row r="8" spans="1:15" x14ac:dyDescent="0.25">
      <c r="K8" s="33" t="str">
        <f>IFERROR(VLOOKUP(J8,PERIODES!B:F,5,FALSE),"")</f>
        <v/>
      </c>
    </row>
    <row r="9" spans="1:15" x14ac:dyDescent="0.25">
      <c r="K9" s="33" t="str">
        <f>IFERROR(VLOOKUP(J9,PERIODES!B:F,5,FALSE),"")</f>
        <v/>
      </c>
    </row>
    <row r="10" spans="1:15" x14ac:dyDescent="0.25">
      <c r="K10" s="33" t="str">
        <f>IFERROR(VLOOKUP(J10,PERIODES!B:F,5,FALSE),"")</f>
        <v/>
      </c>
    </row>
    <row r="11" spans="1:15" x14ac:dyDescent="0.25">
      <c r="K11" s="33" t="str">
        <f>IFERROR(VLOOKUP(J11,PERIODES!B:F,5,FALSE),"")</f>
        <v/>
      </c>
    </row>
    <row r="12" spans="1:15" x14ac:dyDescent="0.25">
      <c r="K12" s="33" t="str">
        <f>IFERROR(VLOOKUP(J12,PERIODES!B:F,5,FALSE),"")</f>
        <v/>
      </c>
    </row>
    <row r="13" spans="1:15" x14ac:dyDescent="0.25">
      <c r="K13" s="33" t="str">
        <f>IFERROR(VLOOKUP(J13,PERIODES!B:F,5,FALSE),"")</f>
        <v/>
      </c>
    </row>
    <row r="14" spans="1:15" x14ac:dyDescent="0.25">
      <c r="K14" s="33" t="str">
        <f>IFERROR(VLOOKUP(J14,PERIODES!B:F,5,FALSE),"")</f>
        <v/>
      </c>
    </row>
    <row r="15" spans="1:15" x14ac:dyDescent="0.25">
      <c r="K15" s="33" t="str">
        <f>IFERROR(VLOOKUP(J15,PERIODES!B:F,5,FALSE),"")</f>
        <v/>
      </c>
    </row>
    <row r="16" spans="1:15" x14ac:dyDescent="0.25">
      <c r="K16" s="33" t="str">
        <f>IFERROR(VLOOKUP(J16,PERIODES!B:F,5,FALSE),"")</f>
        <v/>
      </c>
    </row>
    <row r="17" spans="11:11" x14ac:dyDescent="0.25">
      <c r="K17" s="33" t="str">
        <f>IFERROR(VLOOKUP(J17,PERIODES!B:F,5,FALSE),"")</f>
        <v/>
      </c>
    </row>
    <row r="18" spans="11:11" x14ac:dyDescent="0.25">
      <c r="K18" s="33" t="str">
        <f>IFERROR(VLOOKUP(J18,PERIODES!B:F,5,FALSE),"")</f>
        <v/>
      </c>
    </row>
    <row r="19" spans="11:11" x14ac:dyDescent="0.25">
      <c r="K19" s="33" t="str">
        <f>IFERROR(VLOOKUP(J19,PERIODES!B:F,5,FALSE),"")</f>
        <v/>
      </c>
    </row>
    <row r="20" spans="11:11" x14ac:dyDescent="0.25">
      <c r="K20" s="33" t="str">
        <f>IFERROR(VLOOKUP(J20,PERIODES!B:F,5,FALSE),"")</f>
        <v/>
      </c>
    </row>
    <row r="21" spans="11:11" x14ac:dyDescent="0.25">
      <c r="K21" s="33" t="str">
        <f>IFERROR(VLOOKUP(J21,PERIODES!B:F,5,FALSE),"")</f>
        <v/>
      </c>
    </row>
    <row r="22" spans="11:11" x14ac:dyDescent="0.25">
      <c r="K22" s="33" t="str">
        <f>IFERROR(VLOOKUP(J22,PERIODES!B:F,5,FALSE),"")</f>
        <v/>
      </c>
    </row>
    <row r="23" spans="11:11" x14ac:dyDescent="0.25">
      <c r="K23" s="33" t="str">
        <f>IFERROR(VLOOKUP(J23,PERIODES!B:F,5,FALSE),"")</f>
        <v/>
      </c>
    </row>
    <row r="24" spans="11:11" x14ac:dyDescent="0.25">
      <c r="K24" s="33" t="str">
        <f>IFERROR(VLOOKUP(J24,PERIODES!B:F,5,FALSE),"")</f>
        <v/>
      </c>
    </row>
    <row r="25" spans="11:11" x14ac:dyDescent="0.25">
      <c r="K25" s="33" t="str">
        <f>IFERROR(VLOOKUP(J25,PERIODES!B:F,5,FALSE),"")</f>
        <v/>
      </c>
    </row>
    <row r="26" spans="11:11" x14ac:dyDescent="0.25">
      <c r="K26" s="33" t="str">
        <f>IFERROR(VLOOKUP(J26,PERIODES!B:F,5,FALSE),"")</f>
        <v/>
      </c>
    </row>
    <row r="27" spans="11:11" x14ac:dyDescent="0.25">
      <c r="K27" s="33" t="str">
        <f>IFERROR(VLOOKUP(J27,PERIODES!B:F,5,FALSE),"")</f>
        <v/>
      </c>
    </row>
    <row r="28" spans="11:11" x14ac:dyDescent="0.25">
      <c r="K28" s="33" t="str">
        <f>IFERROR(VLOOKUP(J28,PERIODES!B:F,5,FALSE),"")</f>
        <v/>
      </c>
    </row>
    <row r="29" spans="11:11" x14ac:dyDescent="0.25">
      <c r="K29" s="33" t="str">
        <f>IFERROR(VLOOKUP(J29,PERIODES!B:F,5,FALSE),"")</f>
        <v/>
      </c>
    </row>
    <row r="30" spans="11:11" x14ac:dyDescent="0.25">
      <c r="K30" s="33" t="str">
        <f>IFERROR(VLOOKUP(J30,PERIODES!B:F,5,FALSE),"")</f>
        <v/>
      </c>
    </row>
    <row r="31" spans="11:11" x14ac:dyDescent="0.25">
      <c r="K31" s="33" t="str">
        <f>IFERROR(VLOOKUP(J31,PERIODES!B:F,5,FALSE),"")</f>
        <v/>
      </c>
    </row>
    <row r="32" spans="11:11" x14ac:dyDescent="0.25">
      <c r="K32" s="33" t="str">
        <f>IFERROR(VLOOKUP(J32,PERIODES!B:F,5,FALSE),"")</f>
        <v/>
      </c>
    </row>
    <row r="33" spans="11:11" x14ac:dyDescent="0.25">
      <c r="K33" s="33" t="str">
        <f>IFERROR(VLOOKUP(J33,PERIODES!B:F,5,FALSE),"")</f>
        <v/>
      </c>
    </row>
    <row r="34" spans="11:11" x14ac:dyDescent="0.25">
      <c r="K34" s="33" t="str">
        <f>IFERROR(VLOOKUP(J34,PERIODES!B:F,5,FALSE),"")</f>
        <v/>
      </c>
    </row>
    <row r="35" spans="11:11" x14ac:dyDescent="0.25">
      <c r="K35" s="33" t="str">
        <f>IFERROR(VLOOKUP(J35,PERIODES!B:F,5,FALSE),"")</f>
        <v/>
      </c>
    </row>
    <row r="36" spans="11:11" x14ac:dyDescent="0.25">
      <c r="K36" s="33" t="str">
        <f>IFERROR(VLOOKUP(J36,PERIODES!B:F,5,FALSE),"")</f>
        <v/>
      </c>
    </row>
    <row r="37" spans="11:11" x14ac:dyDescent="0.25">
      <c r="K37" s="33" t="str">
        <f>IFERROR(VLOOKUP(J37,PERIODES!B:F,5,FALSE),"")</f>
        <v/>
      </c>
    </row>
    <row r="38" spans="11:11" x14ac:dyDescent="0.25">
      <c r="K38" s="33" t="str">
        <f>IFERROR(VLOOKUP(J38,PERIODES!B:F,5,FALSE),"")</f>
        <v/>
      </c>
    </row>
    <row r="39" spans="11:11" x14ac:dyDescent="0.25">
      <c r="K39" s="33" t="str">
        <f>IFERROR(VLOOKUP(J39,PERIODES!B:F,5,FALSE),"")</f>
        <v/>
      </c>
    </row>
    <row r="40" spans="11:11" x14ac:dyDescent="0.25">
      <c r="K40" s="33" t="str">
        <f>IFERROR(VLOOKUP(J40,PERIODES!B:F,5,FALSE),"")</f>
        <v/>
      </c>
    </row>
    <row r="41" spans="11:11" x14ac:dyDescent="0.25">
      <c r="K41" s="33" t="str">
        <f>IFERROR(VLOOKUP(J41,PERIODES!B:F,5,FALSE),"")</f>
        <v/>
      </c>
    </row>
    <row r="42" spans="11:11" x14ac:dyDescent="0.25">
      <c r="K42" s="33" t="str">
        <f>IFERROR(VLOOKUP(J42,PERIODES!B:F,5,FALSE),"")</f>
        <v/>
      </c>
    </row>
    <row r="43" spans="11:11" x14ac:dyDescent="0.25">
      <c r="K43" s="33" t="str">
        <f>IFERROR(VLOOKUP(J43,PERIODES!B:F,5,FALSE),"")</f>
        <v/>
      </c>
    </row>
    <row r="44" spans="11:11" x14ac:dyDescent="0.25">
      <c r="K44" s="33" t="str">
        <f>IFERROR(VLOOKUP(J44,PERIODES!B:F,5,FALSE),"")</f>
        <v/>
      </c>
    </row>
    <row r="45" spans="11:11" x14ac:dyDescent="0.25">
      <c r="K45" s="33" t="str">
        <f>IFERROR(VLOOKUP(J45,PERIODES!B:F,5,FALSE),"")</f>
        <v/>
      </c>
    </row>
    <row r="46" spans="11:11" x14ac:dyDescent="0.25">
      <c r="K46" s="33" t="str">
        <f>IFERROR(VLOOKUP(J46,PERIODES!B:F,5,FALSE),"")</f>
        <v/>
      </c>
    </row>
    <row r="47" spans="11:11" x14ac:dyDescent="0.25">
      <c r="K47" s="33" t="str">
        <f>IFERROR(VLOOKUP(J47,PERIODES!B:F,5,FALSE),"")</f>
        <v/>
      </c>
    </row>
    <row r="48" spans="11:11" x14ac:dyDescent="0.25">
      <c r="K48" s="33" t="str">
        <f>IFERROR(VLOOKUP(J48,PERIODES!B:F,5,FALSE),"")</f>
        <v/>
      </c>
    </row>
    <row r="49" spans="11:11" x14ac:dyDescent="0.25">
      <c r="K49" s="33" t="str">
        <f>IFERROR(VLOOKUP(J49,PERIODES!B:F,5,FALSE),"")</f>
        <v/>
      </c>
    </row>
    <row r="50" spans="11:11" x14ac:dyDescent="0.25">
      <c r="K50" s="33" t="str">
        <f>IFERROR(VLOOKUP(J50,PERIODES!B:F,5,FALSE),"")</f>
        <v/>
      </c>
    </row>
    <row r="51" spans="11:11" x14ac:dyDescent="0.25">
      <c r="K51" s="33" t="str">
        <f>IFERROR(VLOOKUP(J51,PERIODES!B:F,5,FALSE),"")</f>
        <v/>
      </c>
    </row>
    <row r="52" spans="11:11" x14ac:dyDescent="0.25">
      <c r="K52" s="33" t="str">
        <f>IFERROR(VLOOKUP(J52,PERIODES!B:F,5,FALSE),"")</f>
        <v/>
      </c>
    </row>
    <row r="53" spans="11:11" x14ac:dyDescent="0.25">
      <c r="K53" s="33" t="str">
        <f>IFERROR(VLOOKUP(J53,PERIODES!B:F,5,FALSE),"")</f>
        <v/>
      </c>
    </row>
    <row r="54" spans="11:11" x14ac:dyDescent="0.25">
      <c r="K54" s="33" t="str">
        <f>IFERROR(VLOOKUP(J54,PERIODES!B:F,5,FALSE),"")</f>
        <v/>
      </c>
    </row>
    <row r="55" spans="11:11" x14ac:dyDescent="0.25">
      <c r="K55" s="33" t="str">
        <f>IFERROR(VLOOKUP(J55,PERIODES!B:F,5,FALSE),"")</f>
        <v/>
      </c>
    </row>
    <row r="56" spans="11:11" x14ac:dyDescent="0.25">
      <c r="K56" s="33" t="str">
        <f>IFERROR(VLOOKUP(J56,PERIODES!B:F,5,FALSE),"")</f>
        <v/>
      </c>
    </row>
    <row r="57" spans="11:11" x14ac:dyDescent="0.25">
      <c r="K57" s="33" t="str">
        <f>IFERROR(VLOOKUP(J57,PERIODES!B:F,5,FALSE),"")</f>
        <v/>
      </c>
    </row>
    <row r="58" spans="11:11" x14ac:dyDescent="0.25">
      <c r="K58" s="33" t="str">
        <f>IFERROR(VLOOKUP(J58,PERIODES!B:F,5,FALSE),"")</f>
        <v/>
      </c>
    </row>
    <row r="59" spans="11:11" x14ac:dyDescent="0.25">
      <c r="K59" s="33" t="str">
        <f>IFERROR(VLOOKUP(J59,PERIODES!B:F,5,FALSE),"")</f>
        <v/>
      </c>
    </row>
    <row r="60" spans="11:11" x14ac:dyDescent="0.25">
      <c r="K60" s="33" t="str">
        <f>IFERROR(VLOOKUP(J60,PERIODES!B:F,5,FALSE),"")</f>
        <v/>
      </c>
    </row>
    <row r="61" spans="11:11" x14ac:dyDescent="0.25">
      <c r="K61" s="33" t="str">
        <f>IFERROR(VLOOKUP(J61,PERIODES!B:F,5,FALSE),"")</f>
        <v/>
      </c>
    </row>
    <row r="62" spans="11:11" x14ac:dyDescent="0.25">
      <c r="K62" s="33" t="str">
        <f>IFERROR(VLOOKUP(J62,PERIODES!B:F,5,FALSE),"")</f>
        <v/>
      </c>
    </row>
    <row r="63" spans="11:11" x14ac:dyDescent="0.25">
      <c r="K63" s="33" t="str">
        <f>IFERROR(VLOOKUP(J63,PERIODES!B:F,5,FALSE),"")</f>
        <v/>
      </c>
    </row>
    <row r="64" spans="11:11" x14ac:dyDescent="0.25">
      <c r="K64" s="33" t="str">
        <f>IFERROR(VLOOKUP(J64,PERIODES!B:F,5,FALSE),"")</f>
        <v/>
      </c>
    </row>
    <row r="65" spans="11:11" x14ac:dyDescent="0.25">
      <c r="K65" s="33" t="str">
        <f>IFERROR(VLOOKUP(J65,PERIODES!B:F,5,FALSE),"")</f>
        <v/>
      </c>
    </row>
    <row r="66" spans="11:11" x14ac:dyDescent="0.25">
      <c r="K66" s="33" t="str">
        <f>IFERROR(VLOOKUP(J66,PERIODES!B:F,5,FALSE),"")</f>
        <v/>
      </c>
    </row>
    <row r="67" spans="11:11" x14ac:dyDescent="0.25">
      <c r="K67" s="33" t="str">
        <f>IFERROR(VLOOKUP(J67,PERIODES!B:F,5,FALSE),"")</f>
        <v/>
      </c>
    </row>
    <row r="68" spans="11:11" x14ac:dyDescent="0.25">
      <c r="K68" s="33" t="str">
        <f>IFERROR(VLOOKUP(J68,PERIODES!B:F,5,FALSE),"")</f>
        <v/>
      </c>
    </row>
    <row r="69" spans="11:11" x14ac:dyDescent="0.25">
      <c r="K69" s="33" t="str">
        <f>IFERROR(VLOOKUP(J69,PERIODES!B:F,5,FALSE),"")</f>
        <v/>
      </c>
    </row>
    <row r="70" spans="11:11" x14ac:dyDescent="0.25">
      <c r="K70" s="33" t="str">
        <f>IFERROR(VLOOKUP(J70,PERIODES!B:F,5,FALSE),"")</f>
        <v/>
      </c>
    </row>
    <row r="71" spans="11:11" x14ac:dyDescent="0.25">
      <c r="K71" s="33" t="str">
        <f>IFERROR(VLOOKUP(J71,PERIODES!B:F,5,FALSE),"")</f>
        <v/>
      </c>
    </row>
    <row r="72" spans="11:11" x14ac:dyDescent="0.25">
      <c r="K72" s="33" t="str">
        <f>IFERROR(VLOOKUP(J72,PERIODES!B:F,5,FALSE),"")</f>
        <v/>
      </c>
    </row>
    <row r="73" spans="11:11" x14ac:dyDescent="0.25">
      <c r="K73" s="33" t="str">
        <f>IFERROR(VLOOKUP(J73,PERIODES!B:F,5,FALSE),"")</f>
        <v/>
      </c>
    </row>
    <row r="74" spans="11:11" x14ac:dyDescent="0.25">
      <c r="K74" s="33" t="str">
        <f>IFERROR(VLOOKUP(J74,PERIODES!B:F,5,FALSE),"")</f>
        <v/>
      </c>
    </row>
    <row r="75" spans="11:11" x14ac:dyDescent="0.25">
      <c r="K75" s="33" t="str">
        <f>IFERROR(VLOOKUP(J75,PERIODES!B:F,5,FALSE),"")</f>
        <v/>
      </c>
    </row>
    <row r="76" spans="11:11" x14ac:dyDescent="0.25">
      <c r="K76" s="33" t="str">
        <f>IFERROR(VLOOKUP(J76,PERIODES!B:F,5,FALSE),"")</f>
        <v/>
      </c>
    </row>
    <row r="77" spans="11:11" x14ac:dyDescent="0.25">
      <c r="K77" s="33" t="str">
        <f>IFERROR(VLOOKUP(J77,PERIODES!B:F,5,FALSE),"")</f>
        <v/>
      </c>
    </row>
    <row r="78" spans="11:11" x14ac:dyDescent="0.25">
      <c r="K78" s="33" t="str">
        <f>IFERROR(VLOOKUP(J78,PERIODES!B:F,5,FALSE),"")</f>
        <v/>
      </c>
    </row>
    <row r="79" spans="11:11" x14ac:dyDescent="0.25">
      <c r="K79" s="33" t="str">
        <f>IFERROR(VLOOKUP(J79,PERIODES!B:F,5,FALSE),"")</f>
        <v/>
      </c>
    </row>
    <row r="80" spans="11:11" x14ac:dyDescent="0.25">
      <c r="K80" s="33" t="str">
        <f>IFERROR(VLOOKUP(J80,PERIODES!B:F,5,FALSE),"")</f>
        <v/>
      </c>
    </row>
    <row r="81" spans="11:11" x14ac:dyDescent="0.25">
      <c r="K81" s="33" t="str">
        <f>IFERROR(VLOOKUP(J81,PERIODES!B:F,5,FALSE),"")</f>
        <v/>
      </c>
    </row>
    <row r="82" spans="11:11" x14ac:dyDescent="0.25">
      <c r="K82" s="33" t="str">
        <f>IFERROR(VLOOKUP(J82,PERIODES!B:F,5,FALSE),"")</f>
        <v/>
      </c>
    </row>
    <row r="83" spans="11:11" x14ac:dyDescent="0.25">
      <c r="K83" s="33" t="str">
        <f>IFERROR(VLOOKUP(J83,PERIODES!B:F,5,FALSE),"")</f>
        <v/>
      </c>
    </row>
    <row r="84" spans="11:11" x14ac:dyDescent="0.25">
      <c r="K84" s="33" t="str">
        <f>IFERROR(VLOOKUP(J84,PERIODES!B:F,5,FALSE),"")</f>
        <v/>
      </c>
    </row>
    <row r="85" spans="11:11" x14ac:dyDescent="0.25">
      <c r="K85" s="33" t="str">
        <f>IFERROR(VLOOKUP(J85,PERIODES!B:F,5,FALSE),"")</f>
        <v/>
      </c>
    </row>
    <row r="86" spans="11:11" x14ac:dyDescent="0.25">
      <c r="K86" s="33" t="str">
        <f>IFERROR(VLOOKUP(J86,PERIODES!B:F,5,FALSE),"")</f>
        <v/>
      </c>
    </row>
    <row r="87" spans="11:11" x14ac:dyDescent="0.25">
      <c r="K87" s="33" t="str">
        <f>IFERROR(VLOOKUP(J87,PERIODES!B:F,5,FALSE),"")</f>
        <v/>
      </c>
    </row>
    <row r="88" spans="11:11" x14ac:dyDescent="0.25">
      <c r="K88" s="33" t="str">
        <f>IFERROR(VLOOKUP(J88,PERIODES!B:F,5,FALSE),"")</f>
        <v/>
      </c>
    </row>
    <row r="89" spans="11:11" x14ac:dyDescent="0.25">
      <c r="K89" s="33" t="str">
        <f>IFERROR(VLOOKUP(J89,PERIODES!B:F,5,FALSE),"")</f>
        <v/>
      </c>
    </row>
    <row r="90" spans="11:11" x14ac:dyDescent="0.25">
      <c r="K90" s="33" t="str">
        <f>IFERROR(VLOOKUP(J90,PERIODES!B:F,5,FALSE),"")</f>
        <v/>
      </c>
    </row>
    <row r="91" spans="11:11" x14ac:dyDescent="0.25">
      <c r="K91" s="33" t="str">
        <f>IFERROR(VLOOKUP(J91,PERIODES!B:F,5,FALSE),"")</f>
        <v/>
      </c>
    </row>
    <row r="92" spans="11:11" x14ac:dyDescent="0.25">
      <c r="K92" s="33" t="str">
        <f>IFERROR(VLOOKUP(J92,PERIODES!B:F,5,FALSE),"")</f>
        <v/>
      </c>
    </row>
    <row r="93" spans="11:11" x14ac:dyDescent="0.25">
      <c r="K93" s="33" t="str">
        <f>IFERROR(VLOOKUP(J93,PERIODES!B:F,5,FALSE),"")</f>
        <v/>
      </c>
    </row>
    <row r="94" spans="11:11" x14ac:dyDescent="0.25">
      <c r="K94" s="33" t="str">
        <f>IFERROR(VLOOKUP(J94,PERIODES!B:F,5,FALSE),"")</f>
        <v/>
      </c>
    </row>
    <row r="95" spans="11:11" x14ac:dyDescent="0.25">
      <c r="K95" s="33" t="str">
        <f>IFERROR(VLOOKUP(J95,PERIODES!B:F,5,FALSE),"")</f>
        <v/>
      </c>
    </row>
    <row r="96" spans="11:11" x14ac:dyDescent="0.25">
      <c r="K96" s="33" t="str">
        <f>IFERROR(VLOOKUP(J96,PERIODES!B:F,5,FALSE),"")</f>
        <v/>
      </c>
    </row>
    <row r="97" spans="11:11" x14ac:dyDescent="0.25">
      <c r="K97" s="33" t="str">
        <f>IFERROR(VLOOKUP(J97,PERIODES!B:F,5,FALSE),"")</f>
        <v/>
      </c>
    </row>
    <row r="98" spans="11:11" x14ac:dyDescent="0.25">
      <c r="K98" s="33" t="str">
        <f>IFERROR(VLOOKUP(J98,PERIODES!B:F,5,FALSE),"")</f>
        <v/>
      </c>
    </row>
    <row r="99" spans="11:11" x14ac:dyDescent="0.25">
      <c r="K99" s="33" t="str">
        <f>IFERROR(VLOOKUP(J99,PERIODES!B:F,5,FALSE),"")</f>
        <v/>
      </c>
    </row>
    <row r="100" spans="11:11" x14ac:dyDescent="0.25">
      <c r="K100" s="33" t="str">
        <f>IFERROR(VLOOKUP(J100,PERIODES!B:F,5,FALSE),"")</f>
        <v/>
      </c>
    </row>
    <row r="101" spans="11:11" x14ac:dyDescent="0.25">
      <c r="K101" s="33" t="str">
        <f>IFERROR(VLOOKUP(J101,PERIODES!B:F,5,FALSE),"")</f>
        <v/>
      </c>
    </row>
    <row r="102" spans="11:11" x14ac:dyDescent="0.25">
      <c r="K102" s="33" t="str">
        <f>IFERROR(VLOOKUP(J102,PERIODES!B:F,5,FALSE),"")</f>
        <v/>
      </c>
    </row>
    <row r="103" spans="11:11" x14ac:dyDescent="0.25">
      <c r="K103" s="33" t="str">
        <f>IFERROR(VLOOKUP(J103,PERIODES!B:F,5,FALSE),"")</f>
        <v/>
      </c>
    </row>
    <row r="104" spans="11:11" x14ac:dyDescent="0.25">
      <c r="K104" s="33" t="str">
        <f>IFERROR(VLOOKUP(J104,PERIODES!B:F,5,FALSE),"")</f>
        <v/>
      </c>
    </row>
    <row r="105" spans="11:11" x14ac:dyDescent="0.25">
      <c r="K105" s="33" t="str">
        <f>IFERROR(VLOOKUP(J105,PERIODES!B:F,5,FALSE),"")</f>
        <v/>
      </c>
    </row>
    <row r="106" spans="11:11" x14ac:dyDescent="0.25">
      <c r="K106" s="33" t="str">
        <f>IFERROR(VLOOKUP(J106,PERIODES!B:F,5,FALSE),"")</f>
        <v/>
      </c>
    </row>
    <row r="107" spans="11:11" x14ac:dyDescent="0.25">
      <c r="K107" s="33" t="str">
        <f>IFERROR(VLOOKUP(J107,PERIODES!B:F,5,FALSE),"")</f>
        <v/>
      </c>
    </row>
    <row r="108" spans="11:11" x14ac:dyDescent="0.25">
      <c r="K108" s="33" t="str">
        <f>IFERROR(VLOOKUP(J108,PERIODES!B:F,5,FALSE),"")</f>
        <v/>
      </c>
    </row>
    <row r="109" spans="11:11" x14ac:dyDescent="0.25">
      <c r="K109" s="33" t="str">
        <f>IFERROR(VLOOKUP(J109,PERIODES!B:F,5,FALSE),"")</f>
        <v/>
      </c>
    </row>
    <row r="110" spans="11:11" x14ac:dyDescent="0.25">
      <c r="K110" s="33" t="str">
        <f>IFERROR(VLOOKUP(J110,PERIODES!B:F,5,FALSE),"")</f>
        <v/>
      </c>
    </row>
    <row r="111" spans="11:11" x14ac:dyDescent="0.25">
      <c r="K111" s="33" t="str">
        <f>IFERROR(VLOOKUP(J111,PERIODES!B:F,5,FALSE),"")</f>
        <v/>
      </c>
    </row>
    <row r="112" spans="11:11" x14ac:dyDescent="0.25">
      <c r="K112" s="33" t="str">
        <f>IFERROR(VLOOKUP(J112,PERIODES!B:F,5,FALSE),"")</f>
        <v/>
      </c>
    </row>
    <row r="113" spans="11:11" x14ac:dyDescent="0.25">
      <c r="K113" s="33" t="str">
        <f>IFERROR(VLOOKUP(J113,PERIODES!B:F,5,FALSE),"")</f>
        <v/>
      </c>
    </row>
    <row r="114" spans="11:11" x14ac:dyDescent="0.25">
      <c r="K114" s="33" t="str">
        <f>IFERROR(VLOOKUP(J114,PERIODES!B:F,5,FALSE),"")</f>
        <v/>
      </c>
    </row>
    <row r="115" spans="11:11" x14ac:dyDescent="0.25">
      <c r="K115" s="33" t="str">
        <f>IFERROR(VLOOKUP(J115,PERIODES!B:F,5,FALSE),"")</f>
        <v/>
      </c>
    </row>
    <row r="116" spans="11:11" x14ac:dyDescent="0.25">
      <c r="K116" s="33" t="str">
        <f>IFERROR(VLOOKUP(J116,PERIODES!B:F,5,FALSE),"")</f>
        <v/>
      </c>
    </row>
    <row r="117" spans="11:11" x14ac:dyDescent="0.25">
      <c r="K117" s="33" t="str">
        <f>IFERROR(VLOOKUP(J117,PERIODES!B:F,5,FALSE),"")</f>
        <v/>
      </c>
    </row>
    <row r="118" spans="11:11" x14ac:dyDescent="0.25">
      <c r="K118" s="33" t="str">
        <f>IFERROR(VLOOKUP(J118,PERIODES!B:F,5,FALSE),"")</f>
        <v/>
      </c>
    </row>
    <row r="119" spans="11:11" x14ac:dyDescent="0.25">
      <c r="K119" s="33" t="str">
        <f>IFERROR(VLOOKUP(J119,PERIODES!B:F,5,FALSE),"")</f>
        <v/>
      </c>
    </row>
    <row r="120" spans="11:11" x14ac:dyDescent="0.25">
      <c r="K120" s="33" t="str">
        <f>IFERROR(VLOOKUP(J120,PERIODES!B:F,5,FALSE),"")</f>
        <v/>
      </c>
    </row>
    <row r="121" spans="11:11" x14ac:dyDescent="0.25">
      <c r="K121" s="33" t="str">
        <f>IFERROR(VLOOKUP(J121,PERIODES!B:F,5,FALSE),"")</f>
        <v/>
      </c>
    </row>
    <row r="122" spans="11:11" x14ac:dyDescent="0.25">
      <c r="K122" s="33" t="str">
        <f>IFERROR(VLOOKUP(J122,PERIODES!B:F,5,FALSE),"")</f>
        <v/>
      </c>
    </row>
    <row r="123" spans="11:11" x14ac:dyDescent="0.25">
      <c r="K123" s="33" t="str">
        <f>IFERROR(VLOOKUP(J123,PERIODES!B:F,5,FALSE),"")</f>
        <v/>
      </c>
    </row>
    <row r="124" spans="11:11" x14ac:dyDescent="0.25">
      <c r="K124" s="33" t="str">
        <f>IFERROR(VLOOKUP(J124,PERIODES!B:F,5,FALSE),"")</f>
        <v/>
      </c>
    </row>
    <row r="125" spans="11:11" x14ac:dyDescent="0.25">
      <c r="K125" s="33" t="str">
        <f>IFERROR(VLOOKUP(J125,PERIODES!B:F,5,FALSE),"")</f>
        <v/>
      </c>
    </row>
    <row r="126" spans="11:11" x14ac:dyDescent="0.25">
      <c r="K126" s="33" t="str">
        <f>IFERROR(VLOOKUP(J126,PERIODES!B:F,5,FALSE),"")</f>
        <v/>
      </c>
    </row>
    <row r="127" spans="11:11" x14ac:dyDescent="0.25">
      <c r="K127" s="33" t="str">
        <f>IFERROR(VLOOKUP(J127,PERIODES!B:F,5,FALSE),"")</f>
        <v/>
      </c>
    </row>
    <row r="128" spans="11:11" x14ac:dyDescent="0.25">
      <c r="K128" s="33" t="str">
        <f>IFERROR(VLOOKUP(J128,PERIODES!B:F,5,FALSE),"")</f>
        <v/>
      </c>
    </row>
    <row r="129" spans="11:11" x14ac:dyDescent="0.25">
      <c r="K129" s="33" t="str">
        <f>IFERROR(VLOOKUP(J129,PERIODES!B:F,5,FALSE),"")</f>
        <v/>
      </c>
    </row>
    <row r="130" spans="11:11" x14ac:dyDescent="0.25">
      <c r="K130" s="33" t="str">
        <f>IFERROR(VLOOKUP(J130,PERIODES!B:F,5,FALSE),"")</f>
        <v/>
      </c>
    </row>
    <row r="131" spans="11:11" x14ac:dyDescent="0.25">
      <c r="K131" s="33" t="str">
        <f>IFERROR(VLOOKUP(J131,PERIODES!B:F,5,FALSE),"")</f>
        <v/>
      </c>
    </row>
    <row r="132" spans="11:11" x14ac:dyDescent="0.25">
      <c r="K132" s="33" t="str">
        <f>IFERROR(VLOOKUP(J132,PERIODES!B:F,5,FALSE),"")</f>
        <v/>
      </c>
    </row>
    <row r="133" spans="11:11" x14ac:dyDescent="0.25">
      <c r="K133" s="33" t="str">
        <f>IFERROR(VLOOKUP(J133,PERIODES!B:F,5,FALSE),"")</f>
        <v/>
      </c>
    </row>
    <row r="134" spans="11:11" x14ac:dyDescent="0.25">
      <c r="K134" s="33" t="str">
        <f>IFERROR(VLOOKUP(J134,PERIODES!B:F,5,FALSE),"")</f>
        <v/>
      </c>
    </row>
    <row r="135" spans="11:11" x14ac:dyDescent="0.25">
      <c r="K135" s="33" t="str">
        <f>IFERROR(VLOOKUP(J135,PERIODES!B:F,5,FALSE),"")</f>
        <v/>
      </c>
    </row>
    <row r="136" spans="11:11" x14ac:dyDescent="0.25">
      <c r="K136" s="33" t="str">
        <f>IFERROR(VLOOKUP(J136,PERIODES!B:F,5,FALSE),"")</f>
        <v/>
      </c>
    </row>
    <row r="137" spans="11:11" x14ac:dyDescent="0.25">
      <c r="K137" s="33" t="str">
        <f>IFERROR(VLOOKUP(J137,PERIODES!B:F,5,FALSE),"")</f>
        <v/>
      </c>
    </row>
    <row r="138" spans="11:11" x14ac:dyDescent="0.25">
      <c r="K138" s="33" t="str">
        <f>IFERROR(VLOOKUP(J138,PERIODES!B:F,5,FALSE),"")</f>
        <v/>
      </c>
    </row>
    <row r="139" spans="11:11" x14ac:dyDescent="0.25">
      <c r="K139" s="33" t="str">
        <f>IFERROR(VLOOKUP(J139,PERIODES!B:F,5,FALSE),"")</f>
        <v/>
      </c>
    </row>
    <row r="140" spans="11:11" x14ac:dyDescent="0.25">
      <c r="K140" s="33" t="str">
        <f>IFERROR(VLOOKUP(J140,PERIODES!B:F,5,FALSE),"")</f>
        <v/>
      </c>
    </row>
    <row r="141" spans="11:11" x14ac:dyDescent="0.25">
      <c r="K141" s="33" t="str">
        <f>IFERROR(VLOOKUP(J141,PERIODES!B:F,5,FALSE),"")</f>
        <v/>
      </c>
    </row>
    <row r="142" spans="11:11" x14ac:dyDescent="0.25">
      <c r="K142" s="33" t="str">
        <f>IFERROR(VLOOKUP(J142,PERIODES!B:F,5,FALSE),"")</f>
        <v/>
      </c>
    </row>
    <row r="143" spans="11:11" x14ac:dyDescent="0.25">
      <c r="K143" s="33" t="str">
        <f>IFERROR(VLOOKUP(J143,PERIODES!B:F,5,FALSE),"")</f>
        <v/>
      </c>
    </row>
    <row r="144" spans="11:11" x14ac:dyDescent="0.25">
      <c r="K144" s="33" t="str">
        <f>IFERROR(VLOOKUP(J144,PERIODES!B:F,5,FALSE),"")</f>
        <v/>
      </c>
    </row>
    <row r="145" spans="11:11" x14ac:dyDescent="0.25">
      <c r="K145" s="33" t="str">
        <f>IFERROR(VLOOKUP(J145,PERIODES!B:F,5,FALSE),"")</f>
        <v/>
      </c>
    </row>
    <row r="146" spans="11:11" x14ac:dyDescent="0.25">
      <c r="K146" s="33" t="str">
        <f>IFERROR(VLOOKUP(J146,PERIODES!B:F,5,FALSE),"")</f>
        <v/>
      </c>
    </row>
    <row r="147" spans="11:11" x14ac:dyDescent="0.25">
      <c r="K147" s="33" t="str">
        <f>IFERROR(VLOOKUP(J147,PERIODES!B:F,5,FALSE),"")</f>
        <v/>
      </c>
    </row>
    <row r="148" spans="11:11" x14ac:dyDescent="0.25">
      <c r="K148" s="33" t="str">
        <f>IFERROR(VLOOKUP(J148,PERIODES!B:F,5,FALSE),"")</f>
        <v/>
      </c>
    </row>
    <row r="149" spans="11:11" x14ac:dyDescent="0.25">
      <c r="K149" s="33" t="str">
        <f>IFERROR(VLOOKUP(J149,PERIODES!B:F,5,FALSE),"")</f>
        <v/>
      </c>
    </row>
    <row r="150" spans="11:11" x14ac:dyDescent="0.25">
      <c r="K150" s="33" t="str">
        <f>IFERROR(VLOOKUP(J150,PERIODES!B:F,5,FALSE),"")</f>
        <v/>
      </c>
    </row>
    <row r="151" spans="11:11" x14ac:dyDescent="0.25">
      <c r="K151" s="33" t="str">
        <f>IFERROR(VLOOKUP(J151,PERIODES!B:F,5,FALSE),"")</f>
        <v/>
      </c>
    </row>
    <row r="152" spans="11:11" x14ac:dyDescent="0.25">
      <c r="K152" s="33" t="str">
        <f>IFERROR(VLOOKUP(J152,PERIODES!B:F,5,FALSE),"")</f>
        <v/>
      </c>
    </row>
    <row r="153" spans="11:11" x14ac:dyDescent="0.25">
      <c r="K153" s="33" t="str">
        <f>IFERROR(VLOOKUP(J153,PERIODES!B:F,5,FALSE),"")</f>
        <v/>
      </c>
    </row>
    <row r="154" spans="11:11" x14ac:dyDescent="0.25">
      <c r="K154" s="33" t="str">
        <f>IFERROR(VLOOKUP(J154,PERIODES!B:F,5,FALSE),"")</f>
        <v/>
      </c>
    </row>
    <row r="155" spans="11:11" x14ac:dyDescent="0.25">
      <c r="K155" s="33" t="str">
        <f>IFERROR(VLOOKUP(J155,PERIODES!B:F,5,FALSE),"")</f>
        <v/>
      </c>
    </row>
    <row r="156" spans="11:11" x14ac:dyDescent="0.25">
      <c r="K156" s="33" t="str">
        <f>IFERROR(VLOOKUP(J156,PERIODES!B:F,5,FALSE),"")</f>
        <v/>
      </c>
    </row>
    <row r="157" spans="11:11" x14ac:dyDescent="0.25">
      <c r="K157" s="33" t="str">
        <f>IFERROR(VLOOKUP(J157,PERIODES!B:F,5,FALSE),"")</f>
        <v/>
      </c>
    </row>
    <row r="158" spans="11:11" x14ac:dyDescent="0.25">
      <c r="K158" s="33" t="str">
        <f>IFERROR(VLOOKUP(J158,PERIODES!B:F,5,FALSE),"")</f>
        <v/>
      </c>
    </row>
    <row r="159" spans="11:11" x14ac:dyDescent="0.25">
      <c r="K159" s="33" t="str">
        <f>IFERROR(VLOOKUP(J159,PERIODES!B:F,5,FALSE),"")</f>
        <v/>
      </c>
    </row>
    <row r="160" spans="11:11" x14ac:dyDescent="0.25">
      <c r="K160" s="33" t="str">
        <f>IFERROR(VLOOKUP(J160,PERIODES!B:F,5,FALSE),"")</f>
        <v/>
      </c>
    </row>
    <row r="161" spans="11:11" x14ac:dyDescent="0.25">
      <c r="K161" s="33" t="str">
        <f>IFERROR(VLOOKUP(J161,PERIODES!B:F,5,FALSE),"")</f>
        <v/>
      </c>
    </row>
    <row r="162" spans="11:11" x14ac:dyDescent="0.25">
      <c r="K162" s="33" t="str">
        <f>IFERROR(VLOOKUP(J162,PERIODES!B:F,5,FALSE),"")</f>
        <v/>
      </c>
    </row>
    <row r="163" spans="11:11" x14ac:dyDescent="0.25">
      <c r="K163" s="33" t="str">
        <f>IFERROR(VLOOKUP(J163,PERIODES!B:F,5,FALSE),"")</f>
        <v/>
      </c>
    </row>
    <row r="164" spans="11:11" x14ac:dyDescent="0.25">
      <c r="K164" s="33" t="str">
        <f>IFERROR(VLOOKUP(J164,PERIODES!B:F,5,FALSE),"")</f>
        <v/>
      </c>
    </row>
    <row r="165" spans="11:11" x14ac:dyDescent="0.25">
      <c r="K165" s="33" t="str">
        <f>IFERROR(VLOOKUP(J165,PERIODES!B:F,5,FALSE),"")</f>
        <v/>
      </c>
    </row>
    <row r="166" spans="11:11" x14ac:dyDescent="0.25">
      <c r="K166" s="33" t="str">
        <f>IFERROR(VLOOKUP(J166,PERIODES!B:F,5,FALSE),"")</f>
        <v/>
      </c>
    </row>
    <row r="167" spans="11:11" x14ac:dyDescent="0.25">
      <c r="K167" s="33" t="str">
        <f>IFERROR(VLOOKUP(J167,PERIODES!B:F,5,FALSE),"")</f>
        <v/>
      </c>
    </row>
    <row r="168" spans="11:11" x14ac:dyDescent="0.25">
      <c r="K168" s="33" t="str">
        <f>IFERROR(VLOOKUP(J168,PERIODES!B:F,5,FALSE),"")</f>
        <v/>
      </c>
    </row>
    <row r="169" spans="11:11" x14ac:dyDescent="0.25">
      <c r="K169" s="33" t="str">
        <f>IFERROR(VLOOKUP(J169,PERIODES!B:F,5,FALSE),"")</f>
        <v/>
      </c>
    </row>
    <row r="170" spans="11:11" x14ac:dyDescent="0.25">
      <c r="K170" s="33" t="str">
        <f>IFERROR(VLOOKUP(J170,PERIODES!B:F,5,FALSE),"")</f>
        <v/>
      </c>
    </row>
    <row r="171" spans="11:11" x14ac:dyDescent="0.25">
      <c r="K171" s="33" t="str">
        <f>IFERROR(VLOOKUP(J171,PERIODES!B:F,5,FALSE),"")</f>
        <v/>
      </c>
    </row>
    <row r="172" spans="11:11" x14ac:dyDescent="0.25">
      <c r="K172" s="33" t="str">
        <f>IFERROR(VLOOKUP(J172,PERIODES!B:F,5,FALSE),"")</f>
        <v/>
      </c>
    </row>
    <row r="173" spans="11:11" x14ac:dyDescent="0.25">
      <c r="K173" s="33" t="str">
        <f>IFERROR(VLOOKUP(J173,PERIODES!B:F,5,FALSE),"")</f>
        <v/>
      </c>
    </row>
    <row r="174" spans="11:11" x14ac:dyDescent="0.25">
      <c r="K174" s="33" t="str">
        <f>IFERROR(VLOOKUP(J174,PERIODES!B:F,5,FALSE),"")</f>
        <v/>
      </c>
    </row>
    <row r="175" spans="11:11" x14ac:dyDescent="0.25">
      <c r="K175" s="33" t="str">
        <f>IFERROR(VLOOKUP(J175,PERIODES!B:F,5,FALSE),"")</f>
        <v/>
      </c>
    </row>
    <row r="176" spans="11:11" x14ac:dyDescent="0.25">
      <c r="K176" s="33" t="str">
        <f>IFERROR(VLOOKUP(J176,PERIODES!B:F,5,FALSE),"")</f>
        <v/>
      </c>
    </row>
    <row r="177" spans="11:11" x14ac:dyDescent="0.25">
      <c r="K177" s="33" t="str">
        <f>IFERROR(VLOOKUP(J177,PERIODES!B:F,5,FALSE),"")</f>
        <v/>
      </c>
    </row>
    <row r="178" spans="11:11" x14ac:dyDescent="0.25">
      <c r="K178" s="33" t="str">
        <f>IFERROR(VLOOKUP(J178,PERIODES!B:F,5,FALSE),"")</f>
        <v/>
      </c>
    </row>
    <row r="179" spans="11:11" x14ac:dyDescent="0.25">
      <c r="K179" s="33" t="str">
        <f>IFERROR(VLOOKUP(J179,PERIODES!B:F,5,FALSE),"")</f>
        <v/>
      </c>
    </row>
    <row r="180" spans="11:11" x14ac:dyDescent="0.25">
      <c r="K180" s="33" t="str">
        <f>IFERROR(VLOOKUP(J180,PERIODES!B:F,5,FALSE),"")</f>
        <v/>
      </c>
    </row>
    <row r="181" spans="11:11" x14ac:dyDescent="0.25">
      <c r="K181" s="33" t="str">
        <f>IFERROR(VLOOKUP(J181,PERIODES!B:F,5,FALSE),"")</f>
        <v/>
      </c>
    </row>
    <row r="182" spans="11:11" x14ac:dyDescent="0.25">
      <c r="K182" s="33" t="str">
        <f>IFERROR(VLOOKUP(J182,PERIODES!B:F,5,FALSE),"")</f>
        <v/>
      </c>
    </row>
    <row r="183" spans="11:11" x14ac:dyDescent="0.25">
      <c r="K183" s="33" t="str">
        <f>IFERROR(VLOOKUP(J183,PERIODES!B:F,5,FALSE),"")</f>
        <v/>
      </c>
    </row>
    <row r="184" spans="11:11" x14ac:dyDescent="0.25">
      <c r="K184" s="33" t="str">
        <f>IFERROR(VLOOKUP(J184,PERIODES!B:F,5,FALSE),"")</f>
        <v/>
      </c>
    </row>
    <row r="185" spans="11:11" x14ac:dyDescent="0.25">
      <c r="K185" s="33" t="str">
        <f>IFERROR(VLOOKUP(J185,PERIODES!B:F,5,FALSE),"")</f>
        <v/>
      </c>
    </row>
    <row r="186" spans="11:11" x14ac:dyDescent="0.25">
      <c r="K186" s="33" t="str">
        <f>IFERROR(VLOOKUP(J186,PERIODES!B:F,5,FALSE),"")</f>
        <v/>
      </c>
    </row>
    <row r="187" spans="11:11" x14ac:dyDescent="0.25">
      <c r="K187" s="33" t="str">
        <f>IFERROR(VLOOKUP(J187,PERIODES!B:F,5,FALSE),"")</f>
        <v/>
      </c>
    </row>
    <row r="188" spans="11:11" x14ac:dyDescent="0.25">
      <c r="K188" s="33" t="str">
        <f>IFERROR(VLOOKUP(J188,PERIODES!B:F,5,FALSE),"")</f>
        <v/>
      </c>
    </row>
    <row r="189" spans="11:11" x14ac:dyDescent="0.25">
      <c r="K189" s="33" t="str">
        <f>IFERROR(VLOOKUP(J189,PERIODES!B:F,5,FALSE),"")</f>
        <v/>
      </c>
    </row>
    <row r="190" spans="11:11" x14ac:dyDescent="0.25">
      <c r="K190" s="33" t="str">
        <f>IFERROR(VLOOKUP(J190,PERIODES!B:F,5,FALSE),"")</f>
        <v/>
      </c>
    </row>
    <row r="191" spans="11:11" x14ac:dyDescent="0.25">
      <c r="K191" s="33" t="str">
        <f>IFERROR(VLOOKUP(J191,PERIODES!B:F,5,FALSE),"")</f>
        <v/>
      </c>
    </row>
    <row r="192" spans="11:11" x14ac:dyDescent="0.25">
      <c r="K192" s="33" t="str">
        <f>IFERROR(VLOOKUP(J192,PERIODES!B:F,5,FALSE),"")</f>
        <v/>
      </c>
    </row>
    <row r="193" spans="11:11" x14ac:dyDescent="0.25">
      <c r="K193" s="33" t="str">
        <f>IFERROR(VLOOKUP(J193,PERIODES!B:F,5,FALSE),"")</f>
        <v/>
      </c>
    </row>
    <row r="194" spans="11:11" x14ac:dyDescent="0.25">
      <c r="K194" s="33" t="str">
        <f>IFERROR(VLOOKUP(J194,PERIODES!B:F,5,FALSE),"")</f>
        <v/>
      </c>
    </row>
    <row r="195" spans="11:11" x14ac:dyDescent="0.25">
      <c r="K195" s="33" t="str">
        <f>IFERROR(VLOOKUP(J195,PERIODES!B:F,5,FALSE),"")</f>
        <v/>
      </c>
    </row>
    <row r="196" spans="11:11" x14ac:dyDescent="0.25">
      <c r="K196" s="33" t="str">
        <f>IFERROR(VLOOKUP(J196,PERIODES!B:F,5,FALSE),"")</f>
        <v/>
      </c>
    </row>
    <row r="197" spans="11:11" x14ac:dyDescent="0.25">
      <c r="K197" s="33" t="str">
        <f>IFERROR(VLOOKUP(J197,PERIODES!B:F,5,FALSE),"")</f>
        <v/>
      </c>
    </row>
    <row r="198" spans="11:11" x14ac:dyDescent="0.25">
      <c r="K198" s="33" t="str">
        <f>IFERROR(VLOOKUP(J198,PERIODES!B:F,5,FALSE),"")</f>
        <v/>
      </c>
    </row>
    <row r="199" spans="11:11" x14ac:dyDescent="0.25">
      <c r="K199" s="33" t="str">
        <f>IFERROR(VLOOKUP(J199,PERIODES!B:F,5,FALSE),"")</f>
        <v/>
      </c>
    </row>
    <row r="200" spans="11:11" x14ac:dyDescent="0.25">
      <c r="K200" s="33" t="str">
        <f>IFERROR(VLOOKUP(J200,PERIODES!B:F,5,FALSE),"")</f>
        <v/>
      </c>
    </row>
    <row r="201" spans="11:11" x14ac:dyDescent="0.25">
      <c r="K201" s="33" t="str">
        <f>IFERROR(VLOOKUP(J201,PERIODES!B:F,5,FALSE),"")</f>
        <v/>
      </c>
    </row>
    <row r="202" spans="11:11" x14ac:dyDescent="0.25">
      <c r="K202" s="33" t="str">
        <f>IFERROR(VLOOKUP(J202,PERIODES!B:F,5,FALSE),"")</f>
        <v/>
      </c>
    </row>
    <row r="203" spans="11:11" x14ac:dyDescent="0.25">
      <c r="K203" s="33" t="str">
        <f>IFERROR(VLOOKUP(J203,PERIODES!B:F,5,FALSE),"")</f>
        <v/>
      </c>
    </row>
    <row r="204" spans="11:11" x14ac:dyDescent="0.25">
      <c r="K204" s="33" t="str">
        <f>IFERROR(VLOOKUP(J204,PERIODES!B:F,5,FALSE),"")</f>
        <v/>
      </c>
    </row>
    <row r="205" spans="11:11" x14ac:dyDescent="0.25">
      <c r="K205" s="33" t="str">
        <f>IFERROR(VLOOKUP(J205,PERIODES!B:F,5,FALSE),"")</f>
        <v/>
      </c>
    </row>
    <row r="206" spans="11:11" x14ac:dyDescent="0.25">
      <c r="K206" s="33" t="str">
        <f>IFERROR(VLOOKUP(J206,PERIODES!B:F,5,FALSE),"")</f>
        <v/>
      </c>
    </row>
    <row r="207" spans="11:11" x14ac:dyDescent="0.25">
      <c r="K207" s="33" t="str">
        <f>IFERROR(VLOOKUP(J207,PERIODES!B:F,5,FALSE),"")</f>
        <v/>
      </c>
    </row>
    <row r="208" spans="11:11" x14ac:dyDescent="0.25">
      <c r="K208" s="33" t="str">
        <f>IFERROR(VLOOKUP(J208,PERIODES!B:F,5,FALSE),"")</f>
        <v/>
      </c>
    </row>
    <row r="209" spans="11:11" x14ac:dyDescent="0.25">
      <c r="K209" s="33" t="str">
        <f>IFERROR(VLOOKUP(J209,PERIODES!B:F,5,FALSE),"")</f>
        <v/>
      </c>
    </row>
    <row r="210" spans="11:11" x14ac:dyDescent="0.25">
      <c r="K210" s="33" t="str">
        <f>IFERROR(VLOOKUP(J210,PERIODES!B:F,5,FALSE),"")</f>
        <v/>
      </c>
    </row>
    <row r="211" spans="11:11" x14ac:dyDescent="0.25">
      <c r="K211" s="33" t="str">
        <f>IFERROR(VLOOKUP(J211,PERIODES!B:F,5,FALSE),"")</f>
        <v/>
      </c>
    </row>
    <row r="212" spans="11:11" x14ac:dyDescent="0.25">
      <c r="K212" s="33" t="str">
        <f>IFERROR(VLOOKUP(J212,PERIODES!B:F,5,FALSE),"")</f>
        <v/>
      </c>
    </row>
    <row r="213" spans="11:11" x14ac:dyDescent="0.25">
      <c r="K213" s="33" t="str">
        <f>IFERROR(VLOOKUP(J213,PERIODES!B:F,5,FALSE),"")</f>
        <v/>
      </c>
    </row>
    <row r="214" spans="11:11" x14ac:dyDescent="0.25">
      <c r="K214" s="33" t="str">
        <f>IFERROR(VLOOKUP(J214,PERIODES!B:F,5,FALSE),"")</f>
        <v/>
      </c>
    </row>
    <row r="215" spans="11:11" x14ac:dyDescent="0.25">
      <c r="K215" s="33" t="str">
        <f>IFERROR(VLOOKUP(J215,PERIODES!B:F,5,FALSE),"")</f>
        <v/>
      </c>
    </row>
    <row r="216" spans="11:11" x14ac:dyDescent="0.25">
      <c r="K216" s="33" t="str">
        <f>IFERROR(VLOOKUP(J216,PERIODES!B:F,5,FALSE),"")</f>
        <v/>
      </c>
    </row>
    <row r="217" spans="11:11" x14ac:dyDescent="0.25">
      <c r="K217" s="33" t="str">
        <f>IFERROR(VLOOKUP(J217,PERIODES!B:F,5,FALSE),"")</f>
        <v/>
      </c>
    </row>
    <row r="218" spans="11:11" x14ac:dyDescent="0.25">
      <c r="K218" s="33" t="str">
        <f>IFERROR(VLOOKUP(J218,PERIODES!B:F,5,FALSE),"")</f>
        <v/>
      </c>
    </row>
    <row r="219" spans="11:11" x14ac:dyDescent="0.25">
      <c r="K219" s="33" t="str">
        <f>IFERROR(VLOOKUP(J219,PERIODES!B:F,5,FALSE),"")</f>
        <v/>
      </c>
    </row>
    <row r="220" spans="11:11" x14ac:dyDescent="0.25">
      <c r="K220" s="33" t="str">
        <f>IFERROR(VLOOKUP(J220,PERIODES!B:F,5,FALSE),"")</f>
        <v/>
      </c>
    </row>
    <row r="221" spans="11:11" x14ac:dyDescent="0.25">
      <c r="K221" s="33" t="str">
        <f>IFERROR(VLOOKUP(J221,PERIODES!B:F,5,FALSE),"")</f>
        <v/>
      </c>
    </row>
    <row r="222" spans="11:11" x14ac:dyDescent="0.25">
      <c r="K222" s="33" t="str">
        <f>IFERROR(VLOOKUP(J222,PERIODES!B:F,5,FALSE),"")</f>
        <v/>
      </c>
    </row>
    <row r="223" spans="11:11" x14ac:dyDescent="0.25">
      <c r="K223" s="33" t="str">
        <f>IFERROR(VLOOKUP(J223,PERIODES!B:F,5,FALSE),"")</f>
        <v/>
      </c>
    </row>
    <row r="224" spans="11:11" x14ac:dyDescent="0.25">
      <c r="K224" s="33" t="str">
        <f>IFERROR(VLOOKUP(J224,PERIODES!B:F,5,FALSE),"")</f>
        <v/>
      </c>
    </row>
    <row r="225" spans="11:11" x14ac:dyDescent="0.25">
      <c r="K225" s="33" t="str">
        <f>IFERROR(VLOOKUP(J225,PERIODES!B:F,5,FALSE),"")</f>
        <v/>
      </c>
    </row>
    <row r="226" spans="11:11" x14ac:dyDescent="0.25">
      <c r="K226" s="33" t="str">
        <f>IFERROR(VLOOKUP(J226,PERIODES!B:F,5,FALSE),"")</f>
        <v/>
      </c>
    </row>
    <row r="227" spans="11:11" x14ac:dyDescent="0.25">
      <c r="K227" s="33" t="str">
        <f>IFERROR(VLOOKUP(J227,PERIODES!B:F,5,FALSE),"")</f>
        <v/>
      </c>
    </row>
    <row r="228" spans="11:11" x14ac:dyDescent="0.25">
      <c r="K228" s="33" t="str">
        <f>IFERROR(VLOOKUP(J228,PERIODES!B:F,5,FALSE),"")</f>
        <v/>
      </c>
    </row>
    <row r="229" spans="11:11" x14ac:dyDescent="0.25">
      <c r="K229" s="33" t="str">
        <f>IFERROR(VLOOKUP(J229,PERIODES!B:F,5,FALSE),"")</f>
        <v/>
      </c>
    </row>
    <row r="230" spans="11:11" x14ac:dyDescent="0.25">
      <c r="K230" s="33" t="str">
        <f>IFERROR(VLOOKUP(J230,PERIODES!B:F,5,FALSE),"")</f>
        <v/>
      </c>
    </row>
    <row r="231" spans="11:11" x14ac:dyDescent="0.25">
      <c r="K231" s="33" t="str">
        <f>IFERROR(VLOOKUP(J231,PERIODES!B:F,5,FALSE),"")</f>
        <v/>
      </c>
    </row>
    <row r="232" spans="11:11" x14ac:dyDescent="0.25">
      <c r="K232" s="33" t="str">
        <f>IFERROR(VLOOKUP(J232,PERIODES!B:F,5,FALSE),"")</f>
        <v/>
      </c>
    </row>
    <row r="233" spans="11:11" x14ac:dyDescent="0.25">
      <c r="K233" s="33" t="str">
        <f>IFERROR(VLOOKUP(J233,PERIODES!B:F,5,FALSE),"")</f>
        <v/>
      </c>
    </row>
    <row r="234" spans="11:11" x14ac:dyDescent="0.25">
      <c r="K234" s="33" t="str">
        <f>IFERROR(VLOOKUP(J234,PERIODES!B:F,5,FALSE),"")</f>
        <v/>
      </c>
    </row>
    <row r="235" spans="11:11" x14ac:dyDescent="0.25">
      <c r="K235" s="33" t="str">
        <f>IFERROR(VLOOKUP(J235,PERIODES!B:F,5,FALSE),"")</f>
        <v/>
      </c>
    </row>
    <row r="236" spans="11:11" x14ac:dyDescent="0.25">
      <c r="K236" s="33" t="str">
        <f>IFERROR(VLOOKUP(J236,PERIODES!B:F,5,FALSE),"")</f>
        <v/>
      </c>
    </row>
    <row r="237" spans="11:11" x14ac:dyDescent="0.25">
      <c r="K237" s="33" t="str">
        <f>IFERROR(VLOOKUP(J237,PERIODES!B:F,5,FALSE),"")</f>
        <v/>
      </c>
    </row>
    <row r="238" spans="11:11" x14ac:dyDescent="0.25">
      <c r="K238" s="33" t="str">
        <f>IFERROR(VLOOKUP(J238,PERIODES!B:F,5,FALSE),"")</f>
        <v/>
      </c>
    </row>
    <row r="239" spans="11:11" x14ac:dyDescent="0.25">
      <c r="K239" s="33" t="str">
        <f>IFERROR(VLOOKUP(J239,PERIODES!B:F,5,FALSE),"")</f>
        <v/>
      </c>
    </row>
    <row r="240" spans="11:11" x14ac:dyDescent="0.25">
      <c r="K240" s="33" t="str">
        <f>IFERROR(VLOOKUP(J240,PERIODES!B:F,5,FALSE),"")</f>
        <v/>
      </c>
    </row>
    <row r="241" spans="11:11" x14ac:dyDescent="0.25">
      <c r="K241" s="33" t="str">
        <f>IFERROR(VLOOKUP(J241,PERIODES!B:F,5,FALSE),"")</f>
        <v/>
      </c>
    </row>
    <row r="242" spans="11:11" x14ac:dyDescent="0.25">
      <c r="K242" s="33" t="str">
        <f>IFERROR(VLOOKUP(J242,PERIODES!B:F,5,FALSE),"")</f>
        <v/>
      </c>
    </row>
    <row r="243" spans="11:11" x14ac:dyDescent="0.25">
      <c r="K243" s="33" t="str">
        <f>IFERROR(VLOOKUP(J243,PERIODES!B:F,5,FALSE),"")</f>
        <v/>
      </c>
    </row>
    <row r="244" spans="11:11" x14ac:dyDescent="0.25">
      <c r="K244" s="33" t="str">
        <f>IFERROR(VLOOKUP(J244,PERIODES!B:F,5,FALSE),"")</f>
        <v/>
      </c>
    </row>
    <row r="245" spans="11:11" x14ac:dyDescent="0.25">
      <c r="K245" s="33" t="str">
        <f>IFERROR(VLOOKUP(J245,PERIODES!B:F,5,FALSE),"")</f>
        <v/>
      </c>
    </row>
    <row r="246" spans="11:11" x14ac:dyDescent="0.25">
      <c r="K246" s="33" t="str">
        <f>IFERROR(VLOOKUP(J246,PERIODES!B:F,5,FALSE),"")</f>
        <v/>
      </c>
    </row>
    <row r="247" spans="11:11" x14ac:dyDescent="0.25">
      <c r="K247" s="33" t="str">
        <f>IFERROR(VLOOKUP(J247,PERIODES!B:F,5,FALSE),"")</f>
        <v/>
      </c>
    </row>
    <row r="248" spans="11:11" x14ac:dyDescent="0.25">
      <c r="K248" s="33" t="str">
        <f>IFERROR(VLOOKUP(J248,PERIODES!B:F,5,FALSE),"")</f>
        <v/>
      </c>
    </row>
    <row r="249" spans="11:11" x14ac:dyDescent="0.25">
      <c r="K249" s="33" t="str">
        <f>IFERROR(VLOOKUP(J249,PERIODES!B:F,5,FALSE),"")</f>
        <v/>
      </c>
    </row>
    <row r="250" spans="11:11" x14ac:dyDescent="0.25">
      <c r="K250" s="33" t="str">
        <f>IFERROR(VLOOKUP(J250,PERIODES!B:F,5,FALSE),"")</f>
        <v/>
      </c>
    </row>
    <row r="251" spans="11:11" x14ac:dyDescent="0.25">
      <c r="K251" s="33" t="str">
        <f>IFERROR(VLOOKUP(J251,PERIODES!B:F,5,FALSE),"")</f>
        <v/>
      </c>
    </row>
    <row r="252" spans="11:11" x14ac:dyDescent="0.25">
      <c r="K252" s="33" t="str">
        <f>IFERROR(VLOOKUP(J252,PERIODES!B:F,5,FALSE),"")</f>
        <v/>
      </c>
    </row>
    <row r="253" spans="11:11" x14ac:dyDescent="0.25">
      <c r="K253" s="33" t="str">
        <f>IFERROR(VLOOKUP(J253,PERIODES!B:F,5,FALSE),"")</f>
        <v/>
      </c>
    </row>
    <row r="254" spans="11:11" x14ac:dyDescent="0.25">
      <c r="K254" s="33" t="str">
        <f>IFERROR(VLOOKUP(J254,PERIODES!B:F,5,FALSE),"")</f>
        <v/>
      </c>
    </row>
    <row r="255" spans="11:11" x14ac:dyDescent="0.25">
      <c r="K255" s="33" t="str">
        <f>IFERROR(VLOOKUP(J255,PERIODES!B:F,5,FALSE),"")</f>
        <v/>
      </c>
    </row>
    <row r="256" spans="11:11" x14ac:dyDescent="0.25">
      <c r="K256" s="33" t="str">
        <f>IFERROR(VLOOKUP(J256,PERIODES!B:F,5,FALSE),"")</f>
        <v/>
      </c>
    </row>
    <row r="257" spans="11:11" x14ac:dyDescent="0.25">
      <c r="K257" s="33" t="str">
        <f>IFERROR(VLOOKUP(J257,PERIODES!B:F,5,FALSE),"")</f>
        <v/>
      </c>
    </row>
    <row r="258" spans="11:11" x14ac:dyDescent="0.25">
      <c r="K258" s="33" t="str">
        <f>IFERROR(VLOOKUP(J258,PERIODES!B:F,5,FALSE),"")</f>
        <v/>
      </c>
    </row>
    <row r="259" spans="11:11" x14ac:dyDescent="0.25">
      <c r="K259" s="33" t="str">
        <f>IFERROR(VLOOKUP(J259,PERIODES!B:F,5,FALSE),"")</f>
        <v/>
      </c>
    </row>
    <row r="260" spans="11:11" x14ac:dyDescent="0.25">
      <c r="K260" s="33" t="str">
        <f>IFERROR(VLOOKUP(J260,PERIODES!B:F,5,FALSE),"")</f>
        <v/>
      </c>
    </row>
    <row r="261" spans="11:11" x14ac:dyDescent="0.25">
      <c r="K261" s="33" t="str">
        <f>IFERROR(VLOOKUP(J261,PERIODES!B:F,5,FALSE),"")</f>
        <v/>
      </c>
    </row>
    <row r="262" spans="11:11" x14ac:dyDescent="0.25">
      <c r="K262" s="33" t="str">
        <f>IFERROR(VLOOKUP(J262,PERIODES!B:F,5,FALSE),"")</f>
        <v/>
      </c>
    </row>
    <row r="263" spans="11:11" x14ac:dyDescent="0.25">
      <c r="K263" s="33" t="str">
        <f>IFERROR(VLOOKUP(J263,PERIODES!B:F,5,FALSE),"")</f>
        <v/>
      </c>
    </row>
    <row r="264" spans="11:11" x14ac:dyDescent="0.25">
      <c r="K264" s="33" t="str">
        <f>IFERROR(VLOOKUP(J264,PERIODES!B:F,5,FALSE),"")</f>
        <v/>
      </c>
    </row>
    <row r="265" spans="11:11" x14ac:dyDescent="0.25">
      <c r="K265" s="33" t="str">
        <f>IFERROR(VLOOKUP(J265,PERIODES!B:F,5,FALSE),"")</f>
        <v/>
      </c>
    </row>
    <row r="266" spans="11:11" x14ac:dyDescent="0.25">
      <c r="K266" s="33" t="str">
        <f>IFERROR(VLOOKUP(J266,PERIODES!B:F,5,FALSE),"")</f>
        <v/>
      </c>
    </row>
    <row r="267" spans="11:11" x14ac:dyDescent="0.25">
      <c r="K267" s="33" t="str">
        <f>IFERROR(VLOOKUP(J267,PERIODES!B:F,5,FALSE),"")</f>
        <v/>
      </c>
    </row>
    <row r="268" spans="11:11" x14ac:dyDescent="0.25">
      <c r="K268" s="33" t="str">
        <f>IFERROR(VLOOKUP(J268,PERIODES!B:F,5,FALSE),"")</f>
        <v/>
      </c>
    </row>
    <row r="269" spans="11:11" x14ac:dyDescent="0.25">
      <c r="K269" s="33" t="str">
        <f>IFERROR(VLOOKUP(J269,PERIODES!B:F,5,FALSE),"")</f>
        <v/>
      </c>
    </row>
    <row r="270" spans="11:11" x14ac:dyDescent="0.25">
      <c r="K270" s="33" t="str">
        <f>IFERROR(VLOOKUP(J270,PERIODES!B:F,5,FALSE),"")</f>
        <v/>
      </c>
    </row>
    <row r="271" spans="11:11" x14ac:dyDescent="0.25">
      <c r="K271" s="33" t="str">
        <f>IFERROR(VLOOKUP(J271,PERIODES!B:F,5,FALSE),"")</f>
        <v/>
      </c>
    </row>
    <row r="272" spans="11:11" x14ac:dyDescent="0.25">
      <c r="K272" s="33" t="str">
        <f>IFERROR(VLOOKUP(J272,PERIODES!B:F,5,FALSE),"")</f>
        <v/>
      </c>
    </row>
    <row r="273" spans="11:11" x14ac:dyDescent="0.25">
      <c r="K273" s="33" t="str">
        <f>IFERROR(VLOOKUP(J273,PERIODES!B:F,5,FALSE),"")</f>
        <v/>
      </c>
    </row>
    <row r="274" spans="11:11" x14ac:dyDescent="0.25">
      <c r="K274" s="33" t="str">
        <f>IFERROR(VLOOKUP(J274,PERIODES!B:F,5,FALSE),"")</f>
        <v/>
      </c>
    </row>
    <row r="275" spans="11:11" x14ac:dyDescent="0.25">
      <c r="K275" s="33" t="str">
        <f>IFERROR(VLOOKUP(J275,PERIODES!B:F,5,FALSE),"")</f>
        <v/>
      </c>
    </row>
    <row r="276" spans="11:11" x14ac:dyDescent="0.25">
      <c r="K276" s="33" t="str">
        <f>IFERROR(VLOOKUP(J276,PERIODES!B:F,5,FALSE),"")</f>
        <v/>
      </c>
    </row>
    <row r="277" spans="11:11" x14ac:dyDescent="0.25">
      <c r="K277" s="33" t="str">
        <f>IFERROR(VLOOKUP(J277,PERIODES!B:F,5,FALSE),"")</f>
        <v/>
      </c>
    </row>
    <row r="278" spans="11:11" x14ac:dyDescent="0.25">
      <c r="K278" s="33" t="str">
        <f>IFERROR(VLOOKUP(J278,PERIODES!B:F,5,FALSE),"")</f>
        <v/>
      </c>
    </row>
    <row r="279" spans="11:11" x14ac:dyDescent="0.25">
      <c r="K279" s="33" t="str">
        <f>IFERROR(VLOOKUP(J279,PERIODES!B:F,5,FALSE),"")</f>
        <v/>
      </c>
    </row>
    <row r="280" spans="11:11" x14ac:dyDescent="0.25">
      <c r="K280" s="33" t="str">
        <f>IFERROR(VLOOKUP(J280,PERIODES!B:F,5,FALSE),"")</f>
        <v/>
      </c>
    </row>
    <row r="281" spans="11:11" x14ac:dyDescent="0.25">
      <c r="K281" s="33" t="str">
        <f>IFERROR(VLOOKUP(J281,PERIODES!B:F,5,FALSE),"")</f>
        <v/>
      </c>
    </row>
    <row r="282" spans="11:11" x14ac:dyDescent="0.25">
      <c r="K282" s="33" t="str">
        <f>IFERROR(VLOOKUP(J282,PERIODES!B:F,5,FALSE),"")</f>
        <v/>
      </c>
    </row>
    <row r="283" spans="11:11" x14ac:dyDescent="0.25">
      <c r="K283" s="33" t="str">
        <f>IFERROR(VLOOKUP(J283,PERIODES!B:F,5,FALSE),"")</f>
        <v/>
      </c>
    </row>
    <row r="284" spans="11:11" x14ac:dyDescent="0.25">
      <c r="K284" s="33" t="str">
        <f>IFERROR(VLOOKUP(J284,PERIODES!B:F,5,FALSE),"")</f>
        <v/>
      </c>
    </row>
    <row r="285" spans="11:11" x14ac:dyDescent="0.25">
      <c r="K285" s="33" t="str">
        <f>IFERROR(VLOOKUP(J285,PERIODES!B:F,5,FALSE),"")</f>
        <v/>
      </c>
    </row>
    <row r="286" spans="11:11" x14ac:dyDescent="0.25">
      <c r="K286" s="33" t="str">
        <f>IFERROR(VLOOKUP(J286,PERIODES!B:F,5,FALSE),"")</f>
        <v/>
      </c>
    </row>
    <row r="287" spans="11:11" x14ac:dyDescent="0.25">
      <c r="K287" s="33" t="str">
        <f>IFERROR(VLOOKUP(J287,PERIODES!B:F,5,FALSE),"")</f>
        <v/>
      </c>
    </row>
    <row r="288" spans="11:11" x14ac:dyDescent="0.25">
      <c r="K288" s="33" t="str">
        <f>IFERROR(VLOOKUP(J288,PERIODES!B:F,5,FALSE),"")</f>
        <v/>
      </c>
    </row>
    <row r="289" spans="11:11" x14ac:dyDescent="0.25">
      <c r="K289" s="33" t="str">
        <f>IFERROR(VLOOKUP(J289,PERIODES!B:F,5,FALSE),"")</f>
        <v/>
      </c>
    </row>
    <row r="290" spans="11:11" x14ac:dyDescent="0.25">
      <c r="K290" s="33" t="str">
        <f>IFERROR(VLOOKUP(J290,PERIODES!B:F,5,FALSE),"")</f>
        <v/>
      </c>
    </row>
    <row r="291" spans="11:11" x14ac:dyDescent="0.25">
      <c r="K291" s="33" t="str">
        <f>IFERROR(VLOOKUP(J291,PERIODES!B:F,5,FALSE),"")</f>
        <v/>
      </c>
    </row>
    <row r="292" spans="11:11" x14ac:dyDescent="0.25">
      <c r="K292" s="33" t="str">
        <f>IFERROR(VLOOKUP(J292,PERIODES!B:F,5,FALSE),"")</f>
        <v/>
      </c>
    </row>
    <row r="293" spans="11:11" x14ac:dyDescent="0.25">
      <c r="K293" s="33" t="str">
        <f>IFERROR(VLOOKUP(J293,PERIODES!B:F,5,FALSE),"")</f>
        <v/>
      </c>
    </row>
    <row r="294" spans="11:11" x14ac:dyDescent="0.25">
      <c r="K294" s="33" t="str">
        <f>IFERROR(VLOOKUP(J294,PERIODES!B:F,5,FALSE),"")</f>
        <v/>
      </c>
    </row>
    <row r="295" spans="11:11" x14ac:dyDescent="0.25">
      <c r="K295" s="33" t="str">
        <f>IFERROR(VLOOKUP(J295,PERIODES!B:F,5,FALSE),"")</f>
        <v/>
      </c>
    </row>
    <row r="296" spans="11:11" x14ac:dyDescent="0.25">
      <c r="K296" s="33" t="str">
        <f>IFERROR(VLOOKUP(J296,PERIODES!B:F,5,FALSE),"")</f>
        <v/>
      </c>
    </row>
    <row r="297" spans="11:11" x14ac:dyDescent="0.25">
      <c r="K297" s="33" t="str">
        <f>IFERROR(VLOOKUP(J297,PERIODES!B:F,5,FALSE),"")</f>
        <v/>
      </c>
    </row>
    <row r="298" spans="11:11" x14ac:dyDescent="0.25">
      <c r="K298" s="33" t="str">
        <f>IFERROR(VLOOKUP(J298,PERIODES!B:F,5,FALSE),"")</f>
        <v/>
      </c>
    </row>
    <row r="299" spans="11:11" x14ac:dyDescent="0.25">
      <c r="K299" s="33" t="str">
        <f>IFERROR(VLOOKUP(J299,PERIODES!B:F,5,FALSE),"")</f>
        <v/>
      </c>
    </row>
    <row r="300" spans="11:11" x14ac:dyDescent="0.25">
      <c r="K300" s="33" t="str">
        <f>IFERROR(VLOOKUP(J300,PERIODES!B:F,5,FALSE),"")</f>
        <v/>
      </c>
    </row>
    <row r="301" spans="11:11" x14ac:dyDescent="0.25">
      <c r="K301" s="33" t="str">
        <f>IFERROR(VLOOKUP(J301,PERIODES!B:F,5,FALSE),"")</f>
        <v/>
      </c>
    </row>
    <row r="302" spans="11:11" x14ac:dyDescent="0.25">
      <c r="K302" s="33" t="str">
        <f>IFERROR(VLOOKUP(J302,PERIODES!B:F,5,FALSE),"")</f>
        <v/>
      </c>
    </row>
    <row r="303" spans="11:11" x14ac:dyDescent="0.25">
      <c r="K303" s="33" t="str">
        <f>IFERROR(VLOOKUP(J303,PERIODES!B:F,5,FALSE),"")</f>
        <v/>
      </c>
    </row>
    <row r="304" spans="11:11" x14ac:dyDescent="0.25">
      <c r="K304" s="33" t="str">
        <f>IFERROR(VLOOKUP(J304,PERIODES!B:F,5,FALSE),"")</f>
        <v/>
      </c>
    </row>
    <row r="305" spans="11:11" x14ac:dyDescent="0.25">
      <c r="K305" s="33" t="str">
        <f>IFERROR(VLOOKUP(J305,PERIODES!B:F,5,FALSE),"")</f>
        <v/>
      </c>
    </row>
    <row r="306" spans="11:11" x14ac:dyDescent="0.25">
      <c r="K306" s="33" t="str">
        <f>IFERROR(VLOOKUP(J306,PERIODES!B:F,5,FALSE),"")</f>
        <v/>
      </c>
    </row>
    <row r="307" spans="11:11" x14ac:dyDescent="0.25">
      <c r="K307" s="33" t="str">
        <f>IFERROR(VLOOKUP(J307,PERIODES!B:F,5,FALSE),"")</f>
        <v/>
      </c>
    </row>
    <row r="308" spans="11:11" x14ac:dyDescent="0.25">
      <c r="K308" s="33" t="str">
        <f>IFERROR(VLOOKUP(J308,PERIODES!B:F,5,FALSE),"")</f>
        <v/>
      </c>
    </row>
    <row r="309" spans="11:11" x14ac:dyDescent="0.25">
      <c r="K309" s="33" t="str">
        <f>IFERROR(VLOOKUP(J309,PERIODES!B:F,5,FALSE),"")</f>
        <v/>
      </c>
    </row>
    <row r="310" spans="11:11" x14ac:dyDescent="0.25">
      <c r="K310" s="33" t="str">
        <f>IFERROR(VLOOKUP(J310,PERIODES!B:F,5,FALSE),"")</f>
        <v/>
      </c>
    </row>
    <row r="311" spans="11:11" x14ac:dyDescent="0.25">
      <c r="K311" s="33" t="str">
        <f>IFERROR(VLOOKUP(J311,PERIODES!B:F,5,FALSE),"")</f>
        <v/>
      </c>
    </row>
    <row r="312" spans="11:11" x14ac:dyDescent="0.25">
      <c r="K312" s="33" t="str">
        <f>IFERROR(VLOOKUP(J312,PERIODES!B:F,5,FALSE),"")</f>
        <v/>
      </c>
    </row>
    <row r="313" spans="11:11" x14ac:dyDescent="0.25">
      <c r="K313" s="33" t="str">
        <f>IFERROR(VLOOKUP(J313,PERIODES!B:F,5,FALSE),"")</f>
        <v/>
      </c>
    </row>
    <row r="314" spans="11:11" x14ac:dyDescent="0.25">
      <c r="K314" s="33" t="str">
        <f>IFERROR(VLOOKUP(J314,PERIODES!B:F,5,FALSE),"")</f>
        <v/>
      </c>
    </row>
    <row r="315" spans="11:11" x14ac:dyDescent="0.25">
      <c r="K315" s="33" t="str">
        <f>IFERROR(VLOOKUP(J315,PERIODES!B:F,5,FALSE),"")</f>
        <v/>
      </c>
    </row>
    <row r="316" spans="11:11" x14ac:dyDescent="0.25">
      <c r="K316" s="33" t="str">
        <f>IFERROR(VLOOKUP(J316,PERIODES!B:F,5,FALSE),"")</f>
        <v/>
      </c>
    </row>
    <row r="317" spans="11:11" x14ac:dyDescent="0.25">
      <c r="K317" s="33" t="str">
        <f>IFERROR(VLOOKUP(J317,PERIODES!B:F,5,FALSE),"")</f>
        <v/>
      </c>
    </row>
    <row r="318" spans="11:11" x14ac:dyDescent="0.25">
      <c r="K318" s="33" t="str">
        <f>IFERROR(VLOOKUP(J318,PERIODES!B:F,5,FALSE),"")</f>
        <v/>
      </c>
    </row>
    <row r="319" spans="11:11" x14ac:dyDescent="0.25">
      <c r="K319" s="33" t="str">
        <f>IFERROR(VLOOKUP(J319,PERIODES!B:F,5,FALSE),"")</f>
        <v/>
      </c>
    </row>
    <row r="320" spans="11:11" x14ac:dyDescent="0.25">
      <c r="K320" s="33" t="str">
        <f>IFERROR(VLOOKUP(J320,PERIODES!B:F,5,FALSE),"")</f>
        <v/>
      </c>
    </row>
    <row r="321" spans="11:11" x14ac:dyDescent="0.25">
      <c r="K321" s="33" t="str">
        <f>IFERROR(VLOOKUP(J321,PERIODES!B:F,5,FALSE),"")</f>
        <v/>
      </c>
    </row>
    <row r="322" spans="11:11" x14ac:dyDescent="0.25">
      <c r="K322" s="33" t="str">
        <f>IFERROR(VLOOKUP(J322,PERIODES!B:F,5,FALSE),"")</f>
        <v/>
      </c>
    </row>
    <row r="323" spans="11:11" x14ac:dyDescent="0.25">
      <c r="K323" s="33" t="str">
        <f>IFERROR(VLOOKUP(J323,PERIODES!B:F,5,FALSE),"")</f>
        <v/>
      </c>
    </row>
    <row r="324" spans="11:11" x14ac:dyDescent="0.25">
      <c r="K324" s="33" t="str">
        <f>IFERROR(VLOOKUP(J324,PERIODES!B:F,5,FALSE),"")</f>
        <v/>
      </c>
    </row>
    <row r="325" spans="11:11" x14ac:dyDescent="0.25">
      <c r="K325" s="33" t="str">
        <f>IFERROR(VLOOKUP(J325,PERIODES!B:F,5,FALSE),"")</f>
        <v/>
      </c>
    </row>
    <row r="326" spans="11:11" x14ac:dyDescent="0.25">
      <c r="K326" s="33" t="str">
        <f>IFERROR(VLOOKUP(J326,PERIODES!B:F,5,FALSE),"")</f>
        <v/>
      </c>
    </row>
    <row r="327" spans="11:11" x14ac:dyDescent="0.25">
      <c r="K327" s="33" t="str">
        <f>IFERROR(VLOOKUP(J327,PERIODES!B:F,5,FALSE),"")</f>
        <v/>
      </c>
    </row>
    <row r="328" spans="11:11" x14ac:dyDescent="0.25">
      <c r="K328" s="33" t="str">
        <f>IFERROR(VLOOKUP(J328,PERIODES!B:F,5,FALSE),"")</f>
        <v/>
      </c>
    </row>
    <row r="329" spans="11:11" x14ac:dyDescent="0.25">
      <c r="K329" s="33" t="str">
        <f>IFERROR(VLOOKUP(J329,PERIODES!B:F,5,FALSE),"")</f>
        <v/>
      </c>
    </row>
    <row r="330" spans="11:11" x14ac:dyDescent="0.25">
      <c r="K330" s="33" t="str">
        <f>IFERROR(VLOOKUP(J330,PERIODES!B:F,5,FALSE),"")</f>
        <v/>
      </c>
    </row>
    <row r="331" spans="11:11" x14ac:dyDescent="0.25">
      <c r="K331" s="33" t="str">
        <f>IFERROR(VLOOKUP(J331,PERIODES!B:F,5,FALSE),"")</f>
        <v/>
      </c>
    </row>
    <row r="332" spans="11:11" x14ac:dyDescent="0.25">
      <c r="K332" s="33" t="str">
        <f>IFERROR(VLOOKUP(J332,PERIODES!B:F,5,FALSE),"")</f>
        <v/>
      </c>
    </row>
    <row r="333" spans="11:11" x14ac:dyDescent="0.25">
      <c r="K333" s="33" t="str">
        <f>IFERROR(VLOOKUP(J333,PERIODES!B:F,5,FALSE),"")</f>
        <v/>
      </c>
    </row>
    <row r="334" spans="11:11" x14ac:dyDescent="0.25">
      <c r="K334" s="33" t="str">
        <f>IFERROR(VLOOKUP(J334,PERIODES!B:F,5,FALSE),"")</f>
        <v/>
      </c>
    </row>
    <row r="335" spans="11:11" x14ac:dyDescent="0.25">
      <c r="K335" s="33" t="str">
        <f>IFERROR(VLOOKUP(J335,PERIODES!B:F,5,FALSE),"")</f>
        <v/>
      </c>
    </row>
    <row r="336" spans="11:11" x14ac:dyDescent="0.25">
      <c r="K336" s="33" t="str">
        <f>IFERROR(VLOOKUP(J336,PERIODES!B:F,5,FALSE),"")</f>
        <v/>
      </c>
    </row>
    <row r="337" spans="11:11" x14ac:dyDescent="0.25">
      <c r="K337" s="33" t="str">
        <f>IFERROR(VLOOKUP(J337,PERIODES!B:F,5,FALSE),"")</f>
        <v/>
      </c>
    </row>
    <row r="338" spans="11:11" x14ac:dyDescent="0.25">
      <c r="K338" s="33" t="str">
        <f>IFERROR(VLOOKUP(J338,PERIODES!B:F,5,FALSE),"")</f>
        <v/>
      </c>
    </row>
    <row r="339" spans="11:11" x14ac:dyDescent="0.25">
      <c r="K339" s="33" t="str">
        <f>IFERROR(VLOOKUP(J339,PERIODES!B:F,5,FALSE),"")</f>
        <v/>
      </c>
    </row>
    <row r="340" spans="11:11" x14ac:dyDescent="0.25">
      <c r="K340" s="33" t="str">
        <f>IFERROR(VLOOKUP(J340,PERIODES!B:F,5,FALSE),"")</f>
        <v/>
      </c>
    </row>
    <row r="341" spans="11:11" x14ac:dyDescent="0.25">
      <c r="K341" s="33" t="str">
        <f>IFERROR(VLOOKUP(J341,PERIODES!B:F,5,FALSE),"")</f>
        <v/>
      </c>
    </row>
    <row r="342" spans="11:11" x14ac:dyDescent="0.25">
      <c r="K342" s="33" t="str">
        <f>IFERROR(VLOOKUP(J342,PERIODES!B:F,5,FALSE),"")</f>
        <v/>
      </c>
    </row>
    <row r="343" spans="11:11" x14ac:dyDescent="0.25">
      <c r="K343" s="33" t="str">
        <f>IFERROR(VLOOKUP(J343,PERIODES!B:F,5,FALSE),"")</f>
        <v/>
      </c>
    </row>
    <row r="344" spans="11:11" x14ac:dyDescent="0.25">
      <c r="K344" s="33" t="str">
        <f>IFERROR(VLOOKUP(J344,PERIODES!B:F,5,FALSE),"")</f>
        <v/>
      </c>
    </row>
    <row r="345" spans="11:11" x14ac:dyDescent="0.25">
      <c r="K345" s="33" t="str">
        <f>IFERROR(VLOOKUP(J345,PERIODES!B:F,5,FALSE),"")</f>
        <v/>
      </c>
    </row>
    <row r="346" spans="11:11" x14ac:dyDescent="0.25">
      <c r="K346" s="33" t="str">
        <f>IFERROR(VLOOKUP(J346,PERIODES!B:F,5,FALSE),"")</f>
        <v/>
      </c>
    </row>
    <row r="347" spans="11:11" x14ac:dyDescent="0.25">
      <c r="K347" s="33" t="str">
        <f>IFERROR(VLOOKUP(J347,PERIODES!B:F,5,FALSE),"")</f>
        <v/>
      </c>
    </row>
    <row r="348" spans="11:11" x14ac:dyDescent="0.25">
      <c r="K348" s="33" t="str">
        <f>IFERROR(VLOOKUP(J348,PERIODES!B:F,5,FALSE),"")</f>
        <v/>
      </c>
    </row>
    <row r="349" spans="11:11" x14ac:dyDescent="0.25">
      <c r="K349" s="33" t="str">
        <f>IFERROR(VLOOKUP(J349,PERIODES!B:F,5,FALSE),"")</f>
        <v/>
      </c>
    </row>
    <row r="350" spans="11:11" x14ac:dyDescent="0.25">
      <c r="K350" s="33" t="str">
        <f>IFERROR(VLOOKUP(J350,PERIODES!B:F,5,FALSE),"")</f>
        <v/>
      </c>
    </row>
    <row r="351" spans="11:11" x14ac:dyDescent="0.25">
      <c r="K351" s="33" t="str">
        <f>IFERROR(VLOOKUP(J351,PERIODES!B:F,5,FALSE),"")</f>
        <v/>
      </c>
    </row>
    <row r="352" spans="11:11" x14ac:dyDescent="0.25">
      <c r="K352" s="33" t="str">
        <f>IFERROR(VLOOKUP(J352,PERIODES!B:F,5,FALSE),"")</f>
        <v/>
      </c>
    </row>
    <row r="353" spans="11:11" x14ac:dyDescent="0.25">
      <c r="K353" s="33" t="str">
        <f>IFERROR(VLOOKUP(J353,PERIODES!B:F,5,FALSE),"")</f>
        <v/>
      </c>
    </row>
    <row r="354" spans="11:11" x14ac:dyDescent="0.25">
      <c r="K354" s="33" t="str">
        <f>IFERROR(VLOOKUP(J354,PERIODES!B:F,5,FALSE),"")</f>
        <v/>
      </c>
    </row>
    <row r="355" spans="11:11" x14ac:dyDescent="0.25">
      <c r="K355" s="33" t="str">
        <f>IFERROR(VLOOKUP(J355,PERIODES!B:F,5,FALSE),"")</f>
        <v/>
      </c>
    </row>
    <row r="356" spans="11:11" x14ac:dyDescent="0.25">
      <c r="K356" s="33" t="str">
        <f>IFERROR(VLOOKUP(J356,PERIODES!B:F,5,FALSE),"")</f>
        <v/>
      </c>
    </row>
    <row r="357" spans="11:11" x14ac:dyDescent="0.25">
      <c r="K357" s="33" t="str">
        <f>IFERROR(VLOOKUP(J357,PERIODES!B:F,5,FALSE),"")</f>
        <v/>
      </c>
    </row>
    <row r="358" spans="11:11" x14ac:dyDescent="0.25">
      <c r="K358" s="33" t="str">
        <f>IFERROR(VLOOKUP(J358,PERIODES!B:F,5,FALSE),"")</f>
        <v/>
      </c>
    </row>
    <row r="359" spans="11:11" x14ac:dyDescent="0.25">
      <c r="K359" s="33" t="str">
        <f>IFERROR(VLOOKUP(J359,PERIODES!B:F,5,FALSE),"")</f>
        <v/>
      </c>
    </row>
    <row r="360" spans="11:11" x14ac:dyDescent="0.25">
      <c r="K360" s="33" t="str">
        <f>IFERROR(VLOOKUP(J360,PERIODES!B:F,5,FALSE),"")</f>
        <v/>
      </c>
    </row>
    <row r="361" spans="11:11" x14ac:dyDescent="0.25">
      <c r="K361" s="33" t="str">
        <f>IFERROR(VLOOKUP(J361,PERIODES!B:F,5,FALSE),"")</f>
        <v/>
      </c>
    </row>
    <row r="362" spans="11:11" x14ac:dyDescent="0.25">
      <c r="K362" s="33" t="str">
        <f>IFERROR(VLOOKUP(J362,PERIODES!B:F,5,FALSE),"")</f>
        <v/>
      </c>
    </row>
    <row r="363" spans="11:11" x14ac:dyDescent="0.25">
      <c r="K363" s="33" t="str">
        <f>IFERROR(VLOOKUP(J363,PERIODES!B:F,5,FALSE),"")</f>
        <v/>
      </c>
    </row>
    <row r="364" spans="11:11" x14ac:dyDescent="0.25">
      <c r="K364" s="33" t="str">
        <f>IFERROR(VLOOKUP(J364,PERIODES!B:F,5,FALSE),"")</f>
        <v/>
      </c>
    </row>
    <row r="365" spans="11:11" x14ac:dyDescent="0.25">
      <c r="K365" s="33" t="str">
        <f>IFERROR(VLOOKUP(J365,PERIODES!B:F,5,FALSE),"")</f>
        <v/>
      </c>
    </row>
    <row r="366" spans="11:11" x14ac:dyDescent="0.25">
      <c r="K366" s="33" t="str">
        <f>IFERROR(VLOOKUP(J366,PERIODES!B:F,5,FALSE),"")</f>
        <v/>
      </c>
    </row>
    <row r="367" spans="11:11" x14ac:dyDescent="0.25">
      <c r="K367" s="33" t="str">
        <f>IFERROR(VLOOKUP(J367,PERIODES!B:F,5,FALSE),"")</f>
        <v/>
      </c>
    </row>
    <row r="368" spans="11:11" x14ac:dyDescent="0.25">
      <c r="K368" s="33" t="str">
        <f>IFERROR(VLOOKUP(J368,PERIODES!B:F,5,FALSE),"")</f>
        <v/>
      </c>
    </row>
    <row r="369" spans="11:11" x14ac:dyDescent="0.25">
      <c r="K369" s="33" t="str">
        <f>IFERROR(VLOOKUP(J369,PERIODES!B:F,5,FALSE),"")</f>
        <v/>
      </c>
    </row>
    <row r="370" spans="11:11" x14ac:dyDescent="0.25">
      <c r="K370" s="33" t="str">
        <f>IFERROR(VLOOKUP(J370,PERIODES!B:F,5,FALSE),"")</f>
        <v/>
      </c>
    </row>
    <row r="371" spans="11:11" x14ac:dyDescent="0.25">
      <c r="K371" s="33" t="str">
        <f>IFERROR(VLOOKUP(J371,PERIODES!B:F,5,FALSE),"")</f>
        <v/>
      </c>
    </row>
    <row r="372" spans="11:11" x14ac:dyDescent="0.25">
      <c r="K372" s="33" t="str">
        <f>IFERROR(VLOOKUP(J372,PERIODES!B:F,5,FALSE),"")</f>
        <v/>
      </c>
    </row>
    <row r="373" spans="11:11" x14ac:dyDescent="0.25">
      <c r="K373" s="33" t="str">
        <f>IFERROR(VLOOKUP(J373,PERIODES!B:F,5,FALSE),"")</f>
        <v/>
      </c>
    </row>
    <row r="374" spans="11:11" x14ac:dyDescent="0.25">
      <c r="K374" s="33" t="str">
        <f>IFERROR(VLOOKUP(J374,PERIODES!B:F,5,FALSE),"")</f>
        <v/>
      </c>
    </row>
    <row r="375" spans="11:11" x14ac:dyDescent="0.25">
      <c r="K375" s="33" t="str">
        <f>IFERROR(VLOOKUP(J375,PERIODES!B:F,5,FALSE),"")</f>
        <v/>
      </c>
    </row>
    <row r="376" spans="11:11" x14ac:dyDescent="0.25">
      <c r="K376" s="33" t="str">
        <f>IFERROR(VLOOKUP(J376,PERIODES!B:F,5,FALSE),"")</f>
        <v/>
      </c>
    </row>
    <row r="377" spans="11:11" x14ac:dyDescent="0.25">
      <c r="K377" s="33" t="str">
        <f>IFERROR(VLOOKUP(J377,PERIODES!B:F,5,FALSE),"")</f>
        <v/>
      </c>
    </row>
    <row r="378" spans="11:11" x14ac:dyDescent="0.25">
      <c r="K378" s="33" t="str">
        <f>IFERROR(VLOOKUP(J378,PERIODES!B:F,5,FALSE),"")</f>
        <v/>
      </c>
    </row>
    <row r="379" spans="11:11" x14ac:dyDescent="0.25">
      <c r="K379" s="33" t="str">
        <f>IFERROR(VLOOKUP(J379,PERIODES!B:F,5,FALSE),"")</f>
        <v/>
      </c>
    </row>
    <row r="380" spans="11:11" x14ac:dyDescent="0.25">
      <c r="K380" s="33" t="str">
        <f>IFERROR(VLOOKUP(J380,PERIODES!B:F,5,FALSE),"")</f>
        <v/>
      </c>
    </row>
    <row r="381" spans="11:11" x14ac:dyDescent="0.25">
      <c r="K381" s="33" t="str">
        <f>IFERROR(VLOOKUP(J381,PERIODES!B:F,5,FALSE),"")</f>
        <v/>
      </c>
    </row>
    <row r="382" spans="11:11" x14ac:dyDescent="0.25">
      <c r="K382" s="33" t="str">
        <f>IFERROR(VLOOKUP(J382,PERIODES!B:F,5,FALSE),"")</f>
        <v/>
      </c>
    </row>
    <row r="383" spans="11:11" x14ac:dyDescent="0.25">
      <c r="K383" s="33" t="str">
        <f>IFERROR(VLOOKUP(J383,PERIODES!B:F,5,FALSE),"")</f>
        <v/>
      </c>
    </row>
    <row r="384" spans="11:11" x14ac:dyDescent="0.25">
      <c r="K384" s="33" t="str">
        <f>IFERROR(VLOOKUP(J384,PERIODES!B:F,5,FALSE),"")</f>
        <v/>
      </c>
    </row>
    <row r="385" spans="11:11" x14ac:dyDescent="0.25">
      <c r="K385" s="33" t="str">
        <f>IFERROR(VLOOKUP(J385,PERIODES!B:F,5,FALSE),"")</f>
        <v/>
      </c>
    </row>
    <row r="386" spans="11:11" x14ac:dyDescent="0.25">
      <c r="K386" s="33" t="str">
        <f>IFERROR(VLOOKUP(J386,PERIODES!B:F,5,FALSE),"")</f>
        <v/>
      </c>
    </row>
    <row r="387" spans="11:11" x14ac:dyDescent="0.25">
      <c r="K387" s="33" t="str">
        <f>IFERROR(VLOOKUP(J387,PERIODES!B:F,5,FALSE),"")</f>
        <v/>
      </c>
    </row>
    <row r="388" spans="11:11" x14ac:dyDescent="0.25">
      <c r="K388" s="33" t="str">
        <f>IFERROR(VLOOKUP(J388,PERIODES!B:F,5,FALSE),"")</f>
        <v/>
      </c>
    </row>
    <row r="389" spans="11:11" x14ac:dyDescent="0.25">
      <c r="K389" s="33" t="str">
        <f>IFERROR(VLOOKUP(J389,PERIODES!B:F,5,FALSE),"")</f>
        <v/>
      </c>
    </row>
    <row r="390" spans="11:11" x14ac:dyDescent="0.25">
      <c r="K390" s="33" t="str">
        <f>IFERROR(VLOOKUP(J390,PERIODES!B:F,5,FALSE),"")</f>
        <v/>
      </c>
    </row>
    <row r="391" spans="11:11" x14ac:dyDescent="0.25">
      <c r="K391" s="33" t="str">
        <f>IFERROR(VLOOKUP(J391,PERIODES!B:F,5,FALSE),"")</f>
        <v/>
      </c>
    </row>
    <row r="392" spans="11:11" x14ac:dyDescent="0.25">
      <c r="K392" s="33" t="str">
        <f>IFERROR(VLOOKUP(J392,PERIODES!B:F,5,FALSE),"")</f>
        <v/>
      </c>
    </row>
    <row r="393" spans="11:11" x14ac:dyDescent="0.25">
      <c r="K393" s="33" t="str">
        <f>IFERROR(VLOOKUP(J393,PERIODES!B:F,5,FALSE),"")</f>
        <v/>
      </c>
    </row>
    <row r="394" spans="11:11" x14ac:dyDescent="0.25">
      <c r="K394" s="33" t="str">
        <f>IFERROR(VLOOKUP(J394,PERIODES!B:F,5,FALSE),"")</f>
        <v/>
      </c>
    </row>
    <row r="395" spans="11:11" x14ac:dyDescent="0.25">
      <c r="K395" s="33" t="str">
        <f>IFERROR(VLOOKUP(J395,PERIODES!B:F,5,FALSE),"")</f>
        <v/>
      </c>
    </row>
    <row r="396" spans="11:11" x14ac:dyDescent="0.25">
      <c r="K396" s="33" t="str">
        <f>IFERROR(VLOOKUP(J396,PERIODES!B:F,5,FALSE),"")</f>
        <v/>
      </c>
    </row>
    <row r="397" spans="11:11" x14ac:dyDescent="0.25">
      <c r="K397" s="33" t="str">
        <f>IFERROR(VLOOKUP(J397,PERIODES!B:F,5,FALSE),"")</f>
        <v/>
      </c>
    </row>
    <row r="398" spans="11:11" x14ac:dyDescent="0.25">
      <c r="K398" s="33" t="str">
        <f>IFERROR(VLOOKUP(J398,PERIODES!B:F,5,FALSE),"")</f>
        <v/>
      </c>
    </row>
    <row r="399" spans="11:11" x14ac:dyDescent="0.25">
      <c r="K399" s="33" t="str">
        <f>IFERROR(VLOOKUP(J399,PERIODES!B:F,5,FALSE),"")</f>
        <v/>
      </c>
    </row>
    <row r="400" spans="11:11" x14ac:dyDescent="0.25">
      <c r="K400" s="33" t="str">
        <f>IFERROR(VLOOKUP(J400,PERIODES!B:F,5,FALSE),"")</f>
        <v/>
      </c>
    </row>
    <row r="401" spans="11:11" x14ac:dyDescent="0.25">
      <c r="K401" s="33" t="str">
        <f>IFERROR(VLOOKUP(J401,PERIODES!B:F,5,FALSE),"")</f>
        <v/>
      </c>
    </row>
    <row r="402" spans="11:11" x14ac:dyDescent="0.25">
      <c r="K402" s="33" t="str">
        <f>IFERROR(VLOOKUP(J402,PERIODES!B:F,5,FALSE),"")</f>
        <v/>
      </c>
    </row>
    <row r="403" spans="11:11" x14ac:dyDescent="0.25">
      <c r="K403" s="33" t="str">
        <f>IFERROR(VLOOKUP(J403,PERIODES!B:F,5,FALSE),"")</f>
        <v/>
      </c>
    </row>
    <row r="404" spans="11:11" x14ac:dyDescent="0.25">
      <c r="K404" s="33" t="str">
        <f>IFERROR(VLOOKUP(J404,PERIODES!B:F,5,FALSE),"")</f>
        <v/>
      </c>
    </row>
    <row r="405" spans="11:11" x14ac:dyDescent="0.25">
      <c r="K405" s="33" t="str">
        <f>IFERROR(VLOOKUP(J405,PERIODES!B:F,5,FALSE),"")</f>
        <v/>
      </c>
    </row>
    <row r="406" spans="11:11" x14ac:dyDescent="0.25">
      <c r="K406" s="33" t="str">
        <f>IFERROR(VLOOKUP(J406,PERIODES!B:F,5,FALSE),"")</f>
        <v/>
      </c>
    </row>
    <row r="407" spans="11:11" x14ac:dyDescent="0.25">
      <c r="K407" s="33" t="str">
        <f>IFERROR(VLOOKUP(J407,PERIODES!B:F,5,FALSE),"")</f>
        <v/>
      </c>
    </row>
    <row r="408" spans="11:11" x14ac:dyDescent="0.25">
      <c r="K408" s="33" t="str">
        <f>IFERROR(VLOOKUP(J408,PERIODES!B:F,5,FALSE),"")</f>
        <v/>
      </c>
    </row>
    <row r="409" spans="11:11" x14ac:dyDescent="0.25">
      <c r="K409" s="33" t="str">
        <f>IFERROR(VLOOKUP(J409,PERIODES!B:F,5,FALSE),"")</f>
        <v/>
      </c>
    </row>
    <row r="410" spans="11:11" x14ac:dyDescent="0.25">
      <c r="K410" s="33" t="str">
        <f>IFERROR(VLOOKUP(J410,PERIODES!B:F,5,FALSE),"")</f>
        <v/>
      </c>
    </row>
    <row r="411" spans="11:11" x14ac:dyDescent="0.25">
      <c r="K411" s="33" t="str">
        <f>IFERROR(VLOOKUP(J411,PERIODES!B:F,5,FALSE),"")</f>
        <v/>
      </c>
    </row>
    <row r="412" spans="11:11" x14ac:dyDescent="0.25">
      <c r="K412" s="33" t="str">
        <f>IFERROR(VLOOKUP(J412,PERIODES!B:F,5,FALSE),"")</f>
        <v/>
      </c>
    </row>
    <row r="413" spans="11:11" x14ac:dyDescent="0.25">
      <c r="K413" s="33" t="str">
        <f>IFERROR(VLOOKUP(J413,PERIODES!B:F,5,FALSE),"")</f>
        <v/>
      </c>
    </row>
    <row r="414" spans="11:11" x14ac:dyDescent="0.25">
      <c r="K414" s="33" t="str">
        <f>IFERROR(VLOOKUP(J414,PERIODES!B:F,5,FALSE),"")</f>
        <v/>
      </c>
    </row>
    <row r="415" spans="11:11" x14ac:dyDescent="0.25">
      <c r="K415" s="33" t="str">
        <f>IFERROR(VLOOKUP(J415,PERIODES!B:F,5,FALSE),"")</f>
        <v/>
      </c>
    </row>
    <row r="416" spans="11:11" x14ac:dyDescent="0.25">
      <c r="K416" s="33" t="str">
        <f>IFERROR(VLOOKUP(J416,PERIODES!B:F,5,FALSE),"")</f>
        <v/>
      </c>
    </row>
    <row r="417" spans="11:11" x14ac:dyDescent="0.25">
      <c r="K417" s="33" t="str">
        <f>IFERROR(VLOOKUP(J417,PERIODES!B:F,5,FALSE),"")</f>
        <v/>
      </c>
    </row>
    <row r="418" spans="11:11" x14ac:dyDescent="0.25">
      <c r="K418" s="33" t="str">
        <f>IFERROR(VLOOKUP(J418,PERIODES!B:F,5,FALSE),"")</f>
        <v/>
      </c>
    </row>
    <row r="419" spans="11:11" x14ac:dyDescent="0.25">
      <c r="K419" s="33" t="str">
        <f>IFERROR(VLOOKUP(J419,PERIODES!B:F,5,FALSE),"")</f>
        <v/>
      </c>
    </row>
    <row r="420" spans="11:11" x14ac:dyDescent="0.25">
      <c r="K420" s="33" t="str">
        <f>IFERROR(VLOOKUP(J420,PERIODES!B:F,5,FALSE),"")</f>
        <v/>
      </c>
    </row>
    <row r="421" spans="11:11" x14ac:dyDescent="0.25">
      <c r="K421" s="33" t="str">
        <f>IFERROR(VLOOKUP(J421,PERIODES!B:F,5,FALSE),"")</f>
        <v/>
      </c>
    </row>
    <row r="422" spans="11:11" x14ac:dyDescent="0.25">
      <c r="K422" s="33" t="str">
        <f>IFERROR(VLOOKUP(J422,PERIODES!B:F,5,FALSE),"")</f>
        <v/>
      </c>
    </row>
    <row r="423" spans="11:11" x14ac:dyDescent="0.25">
      <c r="K423" s="33" t="str">
        <f>IFERROR(VLOOKUP(J423,PERIODES!B:F,5,FALSE),"")</f>
        <v/>
      </c>
    </row>
    <row r="424" spans="11:11" x14ac:dyDescent="0.25">
      <c r="K424" s="33" t="str">
        <f>IFERROR(VLOOKUP(J424,PERIODES!B:F,5,FALSE),"")</f>
        <v/>
      </c>
    </row>
    <row r="425" spans="11:11" x14ac:dyDescent="0.25">
      <c r="K425" s="33" t="str">
        <f>IFERROR(VLOOKUP(J425,PERIODES!B:F,5,FALSE),"")</f>
        <v/>
      </c>
    </row>
    <row r="426" spans="11:11" x14ac:dyDescent="0.25">
      <c r="K426" s="33" t="str">
        <f>IFERROR(VLOOKUP(J426,PERIODES!B:F,5,FALSE),"")</f>
        <v/>
      </c>
    </row>
    <row r="427" spans="11:11" x14ac:dyDescent="0.25">
      <c r="K427" s="33" t="str">
        <f>IFERROR(VLOOKUP(J427,PERIODES!B:F,5,FALSE),"")</f>
        <v/>
      </c>
    </row>
    <row r="428" spans="11:11" x14ac:dyDescent="0.25">
      <c r="K428" s="33" t="str">
        <f>IFERROR(VLOOKUP(J428,PERIODES!B:F,5,FALSE),"")</f>
        <v/>
      </c>
    </row>
    <row r="429" spans="11:11" x14ac:dyDescent="0.25">
      <c r="K429" s="33" t="str">
        <f>IFERROR(VLOOKUP(J429,PERIODES!B:F,5,FALSE),"")</f>
        <v/>
      </c>
    </row>
    <row r="430" spans="11:11" x14ac:dyDescent="0.25">
      <c r="K430" s="33" t="str">
        <f>IFERROR(VLOOKUP(J430,PERIODES!B:F,5,FALSE),"")</f>
        <v/>
      </c>
    </row>
    <row r="431" spans="11:11" x14ac:dyDescent="0.25">
      <c r="K431" s="33" t="str">
        <f>IFERROR(VLOOKUP(J431,PERIODES!B:F,5,FALSE),"")</f>
        <v/>
      </c>
    </row>
    <row r="432" spans="11:11" x14ac:dyDescent="0.25">
      <c r="K432" s="33" t="str">
        <f>IFERROR(VLOOKUP(J432,PERIODES!B:F,5,FALSE),"")</f>
        <v/>
      </c>
    </row>
    <row r="433" spans="11:11" x14ac:dyDescent="0.25">
      <c r="K433" s="33" t="str">
        <f>IFERROR(VLOOKUP(J433,PERIODES!B:F,5,FALSE),"")</f>
        <v/>
      </c>
    </row>
    <row r="434" spans="11:11" x14ac:dyDescent="0.25">
      <c r="K434" s="33" t="str">
        <f>IFERROR(VLOOKUP(J434,PERIODES!B:F,5,FALSE),"")</f>
        <v/>
      </c>
    </row>
    <row r="435" spans="11:11" x14ac:dyDescent="0.25">
      <c r="K435" s="33" t="str">
        <f>IFERROR(VLOOKUP(J435,PERIODES!B:F,5,FALSE),"")</f>
        <v/>
      </c>
    </row>
    <row r="436" spans="11:11" x14ac:dyDescent="0.25">
      <c r="K436" s="33" t="str">
        <f>IFERROR(VLOOKUP(J436,PERIODES!B:F,5,FALSE),"")</f>
        <v/>
      </c>
    </row>
    <row r="437" spans="11:11" x14ac:dyDescent="0.25">
      <c r="K437" s="33" t="str">
        <f>IFERROR(VLOOKUP(J437,PERIODES!B:F,5,FALSE),"")</f>
        <v/>
      </c>
    </row>
    <row r="438" spans="11:11" x14ac:dyDescent="0.25">
      <c r="K438" s="33" t="str">
        <f>IFERROR(VLOOKUP(J438,PERIODES!B:F,5,FALSE),"")</f>
        <v/>
      </c>
    </row>
    <row r="439" spans="11:11" x14ac:dyDescent="0.25">
      <c r="K439" s="33" t="str">
        <f>IFERROR(VLOOKUP(J439,PERIODES!B:F,5,FALSE),"")</f>
        <v/>
      </c>
    </row>
    <row r="440" spans="11:11" x14ac:dyDescent="0.25">
      <c r="K440" s="33" t="str">
        <f>IFERROR(VLOOKUP(J440,PERIODES!B:F,5,FALSE),"")</f>
        <v/>
      </c>
    </row>
    <row r="441" spans="11:11" x14ac:dyDescent="0.25">
      <c r="K441" s="33" t="str">
        <f>IFERROR(VLOOKUP(J441,PERIODES!B:F,5,FALSE),"")</f>
        <v/>
      </c>
    </row>
    <row r="442" spans="11:11" x14ac:dyDescent="0.25">
      <c r="K442" s="33" t="str">
        <f>IFERROR(VLOOKUP(J442,PERIODES!B:F,5,FALSE),"")</f>
        <v/>
      </c>
    </row>
    <row r="443" spans="11:11" x14ac:dyDescent="0.25">
      <c r="K443" s="33" t="str">
        <f>IFERROR(VLOOKUP(J443,PERIODES!B:F,5,FALSE),"")</f>
        <v/>
      </c>
    </row>
    <row r="444" spans="11:11" x14ac:dyDescent="0.25">
      <c r="K444" s="33" t="str">
        <f>IFERROR(VLOOKUP(J444,PERIODES!B:F,5,FALSE),"")</f>
        <v/>
      </c>
    </row>
    <row r="445" spans="11:11" x14ac:dyDescent="0.25">
      <c r="K445" s="33" t="str">
        <f>IFERROR(VLOOKUP(J445,PERIODES!B:F,5,FALSE),"")</f>
        <v/>
      </c>
    </row>
    <row r="446" spans="11:11" x14ac:dyDescent="0.25">
      <c r="K446" s="33" t="str">
        <f>IFERROR(VLOOKUP(J446,PERIODES!B:F,5,FALSE),"")</f>
        <v/>
      </c>
    </row>
    <row r="447" spans="11:11" x14ac:dyDescent="0.25">
      <c r="K447" s="33" t="str">
        <f>IFERROR(VLOOKUP(J447,PERIODES!B:F,5,FALSE),"")</f>
        <v/>
      </c>
    </row>
    <row r="448" spans="11:11" x14ac:dyDescent="0.25">
      <c r="K448" s="33" t="str">
        <f>IFERROR(VLOOKUP(J448,PERIODES!B:F,5,FALSE),"")</f>
        <v/>
      </c>
    </row>
    <row r="449" spans="11:11" x14ac:dyDescent="0.25">
      <c r="K449" s="33" t="str">
        <f>IFERROR(VLOOKUP(J449,PERIODES!B:F,5,FALSE),"")</f>
        <v/>
      </c>
    </row>
    <row r="450" spans="11:11" x14ac:dyDescent="0.25">
      <c r="K450" s="33" t="str">
        <f>IFERROR(VLOOKUP(J450,PERIODES!B:F,5,FALSE),"")</f>
        <v/>
      </c>
    </row>
    <row r="451" spans="11:11" x14ac:dyDescent="0.25">
      <c r="K451" s="33" t="str">
        <f>IFERROR(VLOOKUP(J451,PERIODES!B:F,5,FALSE),"")</f>
        <v/>
      </c>
    </row>
    <row r="452" spans="11:11" x14ac:dyDescent="0.25">
      <c r="K452" s="33" t="str">
        <f>IFERROR(VLOOKUP(J452,PERIODES!B:F,5,FALSE),"")</f>
        <v/>
      </c>
    </row>
    <row r="453" spans="11:11" x14ac:dyDescent="0.25">
      <c r="K453" s="33" t="str">
        <f>IFERROR(VLOOKUP(J453,PERIODES!B:F,5,FALSE),"")</f>
        <v/>
      </c>
    </row>
    <row r="454" spans="11:11" x14ac:dyDescent="0.25">
      <c r="K454" s="33" t="str">
        <f>IFERROR(VLOOKUP(J454,PERIODES!B:F,5,FALSE),"")</f>
        <v/>
      </c>
    </row>
    <row r="455" spans="11:11" x14ac:dyDescent="0.25">
      <c r="K455" s="33" t="str">
        <f>IFERROR(VLOOKUP(J455,PERIODES!B:F,5,FALSE),"")</f>
        <v/>
      </c>
    </row>
    <row r="456" spans="11:11" x14ac:dyDescent="0.25">
      <c r="K456" s="33" t="str">
        <f>IFERROR(VLOOKUP(J456,PERIODES!B:F,5,FALSE),"")</f>
        <v/>
      </c>
    </row>
    <row r="457" spans="11:11" x14ac:dyDescent="0.25">
      <c r="K457" s="33" t="str">
        <f>IFERROR(VLOOKUP(J457,PERIODES!B:F,5,FALSE),"")</f>
        <v/>
      </c>
    </row>
    <row r="458" spans="11:11" x14ac:dyDescent="0.25">
      <c r="K458" s="33" t="str">
        <f>IFERROR(VLOOKUP(J458,PERIODES!B:F,5,FALSE),"")</f>
        <v/>
      </c>
    </row>
    <row r="459" spans="11:11" x14ac:dyDescent="0.25">
      <c r="K459" s="33" t="str">
        <f>IFERROR(VLOOKUP(J459,PERIODES!B:F,5,FALSE),"")</f>
        <v/>
      </c>
    </row>
    <row r="460" spans="11:11" x14ac:dyDescent="0.25">
      <c r="K460" s="33" t="str">
        <f>IFERROR(VLOOKUP(J460,PERIODES!B:F,5,FALSE),"")</f>
        <v/>
      </c>
    </row>
    <row r="461" spans="11:11" x14ac:dyDescent="0.25">
      <c r="K461" s="33" t="str">
        <f>IFERROR(VLOOKUP(J461,PERIODES!B:F,5,FALSE),"")</f>
        <v/>
      </c>
    </row>
    <row r="462" spans="11:11" x14ac:dyDescent="0.25">
      <c r="K462" s="33" t="str">
        <f>IFERROR(VLOOKUP(J462,PERIODES!B:F,5,FALSE),"")</f>
        <v/>
      </c>
    </row>
    <row r="463" spans="11:11" x14ac:dyDescent="0.25">
      <c r="K463" s="33" t="str">
        <f>IFERROR(VLOOKUP(J463,PERIODES!B:F,5,FALSE),"")</f>
        <v/>
      </c>
    </row>
    <row r="464" spans="11:11" x14ac:dyDescent="0.25">
      <c r="K464" s="33" t="str">
        <f>IFERROR(VLOOKUP(J464,PERIODES!B:F,5,FALSE),"")</f>
        <v/>
      </c>
    </row>
    <row r="465" spans="11:11" x14ac:dyDescent="0.25">
      <c r="K465" s="33" t="str">
        <f>IFERROR(VLOOKUP(J465,PERIODES!B:F,5,FALSE),"")</f>
        <v/>
      </c>
    </row>
    <row r="466" spans="11:11" x14ac:dyDescent="0.25">
      <c r="K466" s="33" t="str">
        <f>IFERROR(VLOOKUP(J466,PERIODES!B:F,5,FALSE),"")</f>
        <v/>
      </c>
    </row>
    <row r="467" spans="11:11" x14ac:dyDescent="0.25">
      <c r="K467" s="33" t="str">
        <f>IFERROR(VLOOKUP(J467,PERIODES!B:F,5,FALSE),"")</f>
        <v/>
      </c>
    </row>
    <row r="468" spans="11:11" x14ac:dyDescent="0.25">
      <c r="K468" s="33" t="str">
        <f>IFERROR(VLOOKUP(J468,PERIODES!B:F,5,FALSE),"")</f>
        <v/>
      </c>
    </row>
    <row r="469" spans="11:11" x14ac:dyDescent="0.25">
      <c r="K469" s="33" t="str">
        <f>IFERROR(VLOOKUP(J469,PERIODES!B:F,5,FALSE),"")</f>
        <v/>
      </c>
    </row>
    <row r="470" spans="11:11" x14ac:dyDescent="0.25">
      <c r="K470" s="33" t="str">
        <f>IFERROR(VLOOKUP(J470,PERIODES!B:F,5,FALSE),"")</f>
        <v/>
      </c>
    </row>
    <row r="471" spans="11:11" x14ac:dyDescent="0.25">
      <c r="K471" s="33" t="str">
        <f>IFERROR(VLOOKUP(J471,PERIODES!B:F,5,FALSE),"")</f>
        <v/>
      </c>
    </row>
    <row r="472" spans="11:11" x14ac:dyDescent="0.25">
      <c r="K472" s="33" t="str">
        <f>IFERROR(VLOOKUP(J472,PERIODES!B:F,5,FALSE),"")</f>
        <v/>
      </c>
    </row>
    <row r="473" spans="11:11" x14ac:dyDescent="0.25">
      <c r="K473" s="33" t="str">
        <f>IFERROR(VLOOKUP(J473,PERIODES!B:F,5,FALSE),"")</f>
        <v/>
      </c>
    </row>
    <row r="474" spans="11:11" x14ac:dyDescent="0.25">
      <c r="K474" s="33" t="str">
        <f>IFERROR(VLOOKUP(J474,PERIODES!B:F,5,FALSE),"")</f>
        <v/>
      </c>
    </row>
    <row r="475" spans="11:11" x14ac:dyDescent="0.25">
      <c r="K475" s="33" t="str">
        <f>IFERROR(VLOOKUP(J475,PERIODES!B:F,5,FALSE),"")</f>
        <v/>
      </c>
    </row>
    <row r="476" spans="11:11" x14ac:dyDescent="0.25">
      <c r="K476" s="33" t="str">
        <f>IFERROR(VLOOKUP(J476,PERIODES!B:F,5,FALSE),"")</f>
        <v/>
      </c>
    </row>
    <row r="477" spans="11:11" x14ac:dyDescent="0.25">
      <c r="K477" s="33" t="str">
        <f>IFERROR(VLOOKUP(J477,PERIODES!B:F,5,FALSE),"")</f>
        <v/>
      </c>
    </row>
    <row r="478" spans="11:11" x14ac:dyDescent="0.25">
      <c r="K478" s="33" t="str">
        <f>IFERROR(VLOOKUP(J478,PERIODES!B:F,5,FALSE),"")</f>
        <v/>
      </c>
    </row>
    <row r="479" spans="11:11" x14ac:dyDescent="0.25">
      <c r="K479" s="33" t="str">
        <f>IFERROR(VLOOKUP(J479,PERIODES!B:F,5,FALSE),"")</f>
        <v/>
      </c>
    </row>
    <row r="480" spans="11:11" x14ac:dyDescent="0.25">
      <c r="K480" s="33" t="str">
        <f>IFERROR(VLOOKUP(J480,PERIODES!B:F,5,FALSE),"")</f>
        <v/>
      </c>
    </row>
    <row r="481" spans="11:11" x14ac:dyDescent="0.25">
      <c r="K481" s="33" t="str">
        <f>IFERROR(VLOOKUP(J481,PERIODES!B:F,5,FALSE),"")</f>
        <v/>
      </c>
    </row>
    <row r="482" spans="11:11" x14ac:dyDescent="0.25">
      <c r="K482" s="33" t="str">
        <f>IFERROR(VLOOKUP(J482,PERIODES!B:F,5,FALSE),"")</f>
        <v/>
      </c>
    </row>
    <row r="483" spans="11:11" x14ac:dyDescent="0.25">
      <c r="K483" s="33" t="str">
        <f>IFERROR(VLOOKUP(J483,PERIODES!B:F,5,FALSE),"")</f>
        <v/>
      </c>
    </row>
    <row r="484" spans="11:11" x14ac:dyDescent="0.25">
      <c r="K484" s="33" t="str">
        <f>IFERROR(VLOOKUP(J484,PERIODES!B:F,5,FALSE),"")</f>
        <v/>
      </c>
    </row>
    <row r="485" spans="11:11" x14ac:dyDescent="0.25">
      <c r="K485" s="33" t="str">
        <f>IFERROR(VLOOKUP(J485,PERIODES!B:F,5,FALSE),"")</f>
        <v/>
      </c>
    </row>
    <row r="486" spans="11:11" x14ac:dyDescent="0.25">
      <c r="K486" s="33" t="str">
        <f>IFERROR(VLOOKUP(J486,PERIODES!B:F,5,FALSE),"")</f>
        <v/>
      </c>
    </row>
    <row r="487" spans="11:11" x14ac:dyDescent="0.25">
      <c r="K487" s="33" t="str">
        <f>IFERROR(VLOOKUP(J487,PERIODES!B:F,5,FALSE),"")</f>
        <v/>
      </c>
    </row>
  </sheetData>
  <autoFilter ref="A1:K487"/>
  <sortState caseSensitive="1" ref="A22:K41">
    <sortCondition ref="A2:A41"/>
  </sortState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66FFFF"/>
  </sheetPr>
  <dimension ref="A1:N517"/>
  <sheetViews>
    <sheetView workbookViewId="0">
      <selection activeCell="A2" sqref="A2:XFD11"/>
    </sheetView>
  </sheetViews>
  <sheetFormatPr baseColWidth="10" defaultRowHeight="15.75" x14ac:dyDescent="0.25"/>
  <cols>
    <col min="1" max="1" width="20.125" style="22" bestFit="1" customWidth="1"/>
    <col min="2" max="2" width="13.125" style="22" bestFit="1" customWidth="1"/>
    <col min="3" max="3" width="15.625" style="22" bestFit="1" customWidth="1"/>
    <col min="4" max="7" width="10.875" style="22"/>
    <col min="8" max="8" width="14.625" style="219" bestFit="1" customWidth="1"/>
    <col min="9" max="9" width="29.625" style="22" bestFit="1" customWidth="1"/>
    <col min="10" max="10" width="10.875" style="33"/>
  </cols>
  <sheetData>
    <row r="1" spans="1:14" x14ac:dyDescent="0.25">
      <c r="A1" s="214" t="s">
        <v>71</v>
      </c>
      <c r="B1" s="214" t="s">
        <v>74</v>
      </c>
      <c r="C1" s="214" t="s">
        <v>76</v>
      </c>
      <c r="D1" s="215" t="s">
        <v>52</v>
      </c>
      <c r="E1" s="216" t="s">
        <v>53</v>
      </c>
      <c r="F1" s="217" t="s">
        <v>22</v>
      </c>
      <c r="G1" s="214" t="s">
        <v>1</v>
      </c>
      <c r="H1" s="218" t="s">
        <v>77</v>
      </c>
      <c r="I1" s="214" t="s">
        <v>72</v>
      </c>
      <c r="J1" s="33" t="s">
        <v>81</v>
      </c>
      <c r="N1" s="213"/>
    </row>
    <row r="2" spans="1:14" x14ac:dyDescent="0.25">
      <c r="J2" s="33" t="str">
        <f>IFERROR(VLOOKUP(I2,PERIODES!B:F,5,FALSE),"")</f>
        <v/>
      </c>
    </row>
    <row r="3" spans="1:14" x14ac:dyDescent="0.25">
      <c r="J3" s="33" t="str">
        <f>IFERROR(VLOOKUP(I3,PERIODES!B:F,5,FALSE),"")</f>
        <v/>
      </c>
    </row>
    <row r="4" spans="1:14" x14ac:dyDescent="0.25">
      <c r="J4" s="33" t="str">
        <f>IFERROR(VLOOKUP(I4,PERIODES!B:F,5,FALSE),"")</f>
        <v/>
      </c>
    </row>
    <row r="5" spans="1:14" x14ac:dyDescent="0.25">
      <c r="J5" s="33" t="str">
        <f>IFERROR(VLOOKUP(I5,PERIODES!B:F,5,FALSE),"")</f>
        <v/>
      </c>
    </row>
    <row r="6" spans="1:14" x14ac:dyDescent="0.25">
      <c r="J6" s="33" t="str">
        <f>IFERROR(VLOOKUP(I6,PERIODES!B:F,5,FALSE),"")</f>
        <v/>
      </c>
    </row>
    <row r="7" spans="1:14" x14ac:dyDescent="0.25">
      <c r="J7" s="33" t="str">
        <f>IFERROR(VLOOKUP(I7,PERIODES!B:F,5,FALSE),"")</f>
        <v/>
      </c>
    </row>
    <row r="8" spans="1:14" x14ac:dyDescent="0.25">
      <c r="J8" s="33" t="str">
        <f>IFERROR(VLOOKUP(I8,PERIODES!B:F,5,FALSE),"")</f>
        <v/>
      </c>
    </row>
    <row r="9" spans="1:14" x14ac:dyDescent="0.25">
      <c r="J9" s="33" t="str">
        <f>IFERROR(VLOOKUP(I9,PERIODES!B:F,5,FALSE),"")</f>
        <v/>
      </c>
    </row>
    <row r="10" spans="1:14" x14ac:dyDescent="0.25">
      <c r="J10" s="33" t="str">
        <f>IFERROR(VLOOKUP(I10,PERIODES!B:F,5,FALSE),"")</f>
        <v/>
      </c>
    </row>
    <row r="11" spans="1:14" x14ac:dyDescent="0.25">
      <c r="J11" s="33" t="str">
        <f>IFERROR(VLOOKUP(I11,PERIODES!B:F,5,FALSE),"")</f>
        <v/>
      </c>
    </row>
    <row r="12" spans="1:14" x14ac:dyDescent="0.25">
      <c r="J12" s="33" t="str">
        <f>IFERROR(VLOOKUP(I12,PERIODES!B:F,5,FALSE),"")</f>
        <v/>
      </c>
    </row>
    <row r="13" spans="1:14" x14ac:dyDescent="0.25">
      <c r="J13" s="33" t="str">
        <f>IFERROR(VLOOKUP(I13,PERIODES!B:F,5,FALSE),"")</f>
        <v/>
      </c>
    </row>
    <row r="14" spans="1:14" x14ac:dyDescent="0.25">
      <c r="J14" s="33" t="str">
        <f>IFERROR(VLOOKUP(I14,PERIODES!B:F,5,FALSE),"")</f>
        <v/>
      </c>
    </row>
    <row r="15" spans="1:14" x14ac:dyDescent="0.25">
      <c r="J15" s="33" t="str">
        <f>IFERROR(VLOOKUP(I15,PERIODES!B:F,5,FALSE),"")</f>
        <v/>
      </c>
    </row>
    <row r="16" spans="1:14" x14ac:dyDescent="0.25">
      <c r="J16" s="33" t="str">
        <f>IFERROR(VLOOKUP(I16,PERIODES!B:F,5,FALSE),"")</f>
        <v/>
      </c>
    </row>
    <row r="17" spans="10:10" x14ac:dyDescent="0.25">
      <c r="J17" s="33" t="str">
        <f>IFERROR(VLOOKUP(I17,PERIODES!B:F,5,FALSE),"")</f>
        <v/>
      </c>
    </row>
    <row r="18" spans="10:10" x14ac:dyDescent="0.25">
      <c r="J18" s="33" t="str">
        <f>IFERROR(VLOOKUP(I18,PERIODES!B:F,5,FALSE),"")</f>
        <v/>
      </c>
    </row>
    <row r="19" spans="10:10" x14ac:dyDescent="0.25">
      <c r="J19" s="33" t="str">
        <f>IFERROR(VLOOKUP(I19,PERIODES!B:F,5,FALSE),"")</f>
        <v/>
      </c>
    </row>
    <row r="20" spans="10:10" x14ac:dyDescent="0.25">
      <c r="J20" s="33" t="str">
        <f>IFERROR(VLOOKUP(I20,PERIODES!B:F,5,FALSE),"")</f>
        <v/>
      </c>
    </row>
    <row r="21" spans="10:10" x14ac:dyDescent="0.25">
      <c r="J21" s="33" t="str">
        <f>IFERROR(VLOOKUP(I21,PERIODES!B:F,5,FALSE),"")</f>
        <v/>
      </c>
    </row>
    <row r="22" spans="10:10" x14ac:dyDescent="0.25">
      <c r="J22" s="33" t="str">
        <f>IFERROR(VLOOKUP(I22,PERIODES!B:F,5,FALSE),"")</f>
        <v/>
      </c>
    </row>
    <row r="23" spans="10:10" x14ac:dyDescent="0.25">
      <c r="J23" s="33" t="str">
        <f>IFERROR(VLOOKUP(I23,PERIODES!B:F,5,FALSE),"")</f>
        <v/>
      </c>
    </row>
    <row r="24" spans="10:10" x14ac:dyDescent="0.25">
      <c r="J24" s="33" t="str">
        <f>IFERROR(VLOOKUP(I24,PERIODES!B:F,5,FALSE),"")</f>
        <v/>
      </c>
    </row>
    <row r="25" spans="10:10" x14ac:dyDescent="0.25">
      <c r="J25" s="33" t="str">
        <f>IFERROR(VLOOKUP(I25,PERIODES!B:F,5,FALSE),"")</f>
        <v/>
      </c>
    </row>
    <row r="26" spans="10:10" x14ac:dyDescent="0.25">
      <c r="J26" s="33" t="str">
        <f>IFERROR(VLOOKUP(I26,PERIODES!B:F,5,FALSE),"")</f>
        <v/>
      </c>
    </row>
    <row r="27" spans="10:10" x14ac:dyDescent="0.25">
      <c r="J27" s="33" t="str">
        <f>IFERROR(VLOOKUP(I27,PERIODES!B:F,5,FALSE),"")</f>
        <v/>
      </c>
    </row>
    <row r="28" spans="10:10" x14ac:dyDescent="0.25">
      <c r="J28" s="33" t="str">
        <f>IFERROR(VLOOKUP(I28,PERIODES!B:F,5,FALSE),"")</f>
        <v/>
      </c>
    </row>
    <row r="29" spans="10:10" x14ac:dyDescent="0.25">
      <c r="J29" s="33" t="str">
        <f>IFERROR(VLOOKUP(I29,PERIODES!B:F,5,FALSE),"")</f>
        <v/>
      </c>
    </row>
    <row r="30" spans="10:10" x14ac:dyDescent="0.25">
      <c r="J30" s="33" t="str">
        <f>IFERROR(VLOOKUP(I30,PERIODES!B:F,5,FALSE),"")</f>
        <v/>
      </c>
    </row>
    <row r="31" spans="10:10" x14ac:dyDescent="0.25">
      <c r="J31" s="33" t="str">
        <f>IFERROR(VLOOKUP(I31,PERIODES!B:F,5,FALSE),"")</f>
        <v/>
      </c>
    </row>
    <row r="32" spans="10:10" x14ac:dyDescent="0.25">
      <c r="J32" s="33" t="str">
        <f>IFERROR(VLOOKUP(I32,PERIODES!B:F,5,FALSE),"")</f>
        <v/>
      </c>
    </row>
    <row r="33" spans="10:10" x14ac:dyDescent="0.25">
      <c r="J33" s="33" t="str">
        <f>IFERROR(VLOOKUP(I33,PERIODES!B:F,5,FALSE),"")</f>
        <v/>
      </c>
    </row>
    <row r="34" spans="10:10" x14ac:dyDescent="0.25">
      <c r="J34" s="33" t="str">
        <f>IFERROR(VLOOKUP(I34,PERIODES!B:F,5,FALSE),"")</f>
        <v/>
      </c>
    </row>
    <row r="35" spans="10:10" x14ac:dyDescent="0.25">
      <c r="J35" s="33" t="str">
        <f>IFERROR(VLOOKUP(I35,PERIODES!B:F,5,FALSE),"")</f>
        <v/>
      </c>
    </row>
    <row r="36" spans="10:10" x14ac:dyDescent="0.25">
      <c r="J36" s="33" t="str">
        <f>IFERROR(VLOOKUP(I36,PERIODES!B:F,5,FALSE),"")</f>
        <v/>
      </c>
    </row>
    <row r="37" spans="10:10" x14ac:dyDescent="0.25">
      <c r="J37" s="33" t="str">
        <f>IFERROR(VLOOKUP(I37,PERIODES!B:F,5,FALSE),"")</f>
        <v/>
      </c>
    </row>
    <row r="38" spans="10:10" x14ac:dyDescent="0.25">
      <c r="J38" s="33" t="str">
        <f>IFERROR(VLOOKUP(I38,PERIODES!B:F,5,FALSE),"")</f>
        <v/>
      </c>
    </row>
    <row r="39" spans="10:10" x14ac:dyDescent="0.25">
      <c r="J39" s="33" t="str">
        <f>IFERROR(VLOOKUP(I39,PERIODES!B:F,5,FALSE),"")</f>
        <v/>
      </c>
    </row>
    <row r="40" spans="10:10" x14ac:dyDescent="0.25">
      <c r="J40" s="33" t="str">
        <f>IFERROR(VLOOKUP(I40,PERIODES!B:F,5,FALSE),"")</f>
        <v/>
      </c>
    </row>
    <row r="41" spans="10:10" x14ac:dyDescent="0.25">
      <c r="J41" s="33" t="str">
        <f>IFERROR(VLOOKUP(I41,PERIODES!B:F,5,FALSE),"")</f>
        <v/>
      </c>
    </row>
    <row r="42" spans="10:10" x14ac:dyDescent="0.25">
      <c r="J42" s="33" t="str">
        <f>IFERROR(VLOOKUP(I42,PERIODES!B:F,5,FALSE),"")</f>
        <v/>
      </c>
    </row>
    <row r="43" spans="10:10" x14ac:dyDescent="0.25">
      <c r="J43" s="33" t="str">
        <f>IFERROR(VLOOKUP(I43,PERIODES!B:F,5,FALSE),"")</f>
        <v/>
      </c>
    </row>
    <row r="44" spans="10:10" x14ac:dyDescent="0.25">
      <c r="J44" s="33" t="str">
        <f>IFERROR(VLOOKUP(I44,PERIODES!B:F,5,FALSE),"")</f>
        <v/>
      </c>
    </row>
    <row r="45" spans="10:10" x14ac:dyDescent="0.25">
      <c r="J45" s="33" t="str">
        <f>IFERROR(VLOOKUP(I45,PERIODES!B:F,5,FALSE),"")</f>
        <v/>
      </c>
    </row>
    <row r="46" spans="10:10" x14ac:dyDescent="0.25">
      <c r="J46" s="33" t="str">
        <f>IFERROR(VLOOKUP(I46,PERIODES!B:F,5,FALSE),"")</f>
        <v/>
      </c>
    </row>
    <row r="47" spans="10:10" x14ac:dyDescent="0.25">
      <c r="J47" s="33" t="str">
        <f>IFERROR(VLOOKUP(I47,PERIODES!B:F,5,FALSE),"")</f>
        <v/>
      </c>
    </row>
    <row r="48" spans="10:10" x14ac:dyDescent="0.25">
      <c r="J48" s="33" t="str">
        <f>IFERROR(VLOOKUP(I48,PERIODES!B:F,5,FALSE),"")</f>
        <v/>
      </c>
    </row>
    <row r="49" spans="10:10" x14ac:dyDescent="0.25">
      <c r="J49" s="33" t="str">
        <f>IFERROR(VLOOKUP(I49,PERIODES!B:F,5,FALSE),"")</f>
        <v/>
      </c>
    </row>
    <row r="50" spans="10:10" x14ac:dyDescent="0.25">
      <c r="J50" s="33" t="str">
        <f>IFERROR(VLOOKUP(I50,PERIODES!B:F,5,FALSE),"")</f>
        <v/>
      </c>
    </row>
    <row r="51" spans="10:10" x14ac:dyDescent="0.25">
      <c r="J51" s="33" t="str">
        <f>IFERROR(VLOOKUP(I51,PERIODES!B:F,5,FALSE),"")</f>
        <v/>
      </c>
    </row>
    <row r="52" spans="10:10" x14ac:dyDescent="0.25">
      <c r="J52" s="33" t="str">
        <f>IFERROR(VLOOKUP(I52,PERIODES!B:F,5,FALSE),"")</f>
        <v/>
      </c>
    </row>
    <row r="53" spans="10:10" x14ac:dyDescent="0.25">
      <c r="J53" s="33" t="str">
        <f>IFERROR(VLOOKUP(I53,PERIODES!B:F,5,FALSE),"")</f>
        <v/>
      </c>
    </row>
    <row r="54" spans="10:10" x14ac:dyDescent="0.25">
      <c r="J54" s="33" t="str">
        <f>IFERROR(VLOOKUP(I54,PERIODES!B:F,5,FALSE),"")</f>
        <v/>
      </c>
    </row>
    <row r="55" spans="10:10" x14ac:dyDescent="0.25">
      <c r="J55" s="33" t="str">
        <f>IFERROR(VLOOKUP(I55,PERIODES!B:F,5,FALSE),"")</f>
        <v/>
      </c>
    </row>
    <row r="56" spans="10:10" x14ac:dyDescent="0.25">
      <c r="J56" s="33" t="str">
        <f>IFERROR(VLOOKUP(I56,PERIODES!B:F,5,FALSE),"")</f>
        <v/>
      </c>
    </row>
    <row r="57" spans="10:10" x14ac:dyDescent="0.25">
      <c r="J57" s="33" t="str">
        <f>IFERROR(VLOOKUP(I57,PERIODES!B:F,5,FALSE),"")</f>
        <v/>
      </c>
    </row>
    <row r="58" spans="10:10" x14ac:dyDescent="0.25">
      <c r="J58" s="33" t="str">
        <f>IFERROR(VLOOKUP(I58,PERIODES!B:F,5,FALSE),"")</f>
        <v/>
      </c>
    </row>
    <row r="59" spans="10:10" x14ac:dyDescent="0.25">
      <c r="J59" s="33" t="str">
        <f>IFERROR(VLOOKUP(I59,PERIODES!B:F,5,FALSE),"")</f>
        <v/>
      </c>
    </row>
    <row r="60" spans="10:10" x14ac:dyDescent="0.25">
      <c r="J60" s="33" t="str">
        <f>IFERROR(VLOOKUP(I60,PERIODES!B:F,5,FALSE),"")</f>
        <v/>
      </c>
    </row>
    <row r="61" spans="10:10" x14ac:dyDescent="0.25">
      <c r="J61" s="33" t="str">
        <f>IFERROR(VLOOKUP(I61,PERIODES!B:F,5,FALSE),"")</f>
        <v/>
      </c>
    </row>
    <row r="62" spans="10:10" x14ac:dyDescent="0.25">
      <c r="J62" s="33" t="str">
        <f>IFERROR(VLOOKUP(I62,PERIODES!B:F,5,FALSE),"")</f>
        <v/>
      </c>
    </row>
    <row r="63" spans="10:10" x14ac:dyDescent="0.25">
      <c r="J63" s="33" t="str">
        <f>IFERROR(VLOOKUP(I63,PERIODES!B:F,5,FALSE),"")</f>
        <v/>
      </c>
    </row>
    <row r="64" spans="10:10" x14ac:dyDescent="0.25">
      <c r="J64" s="33" t="str">
        <f>IFERROR(VLOOKUP(I64,PERIODES!B:F,5,FALSE),"")</f>
        <v/>
      </c>
    </row>
    <row r="65" spans="10:10" x14ac:dyDescent="0.25">
      <c r="J65" s="33" t="str">
        <f>IFERROR(VLOOKUP(I65,PERIODES!B:F,5,FALSE),"")</f>
        <v/>
      </c>
    </row>
    <row r="66" spans="10:10" x14ac:dyDescent="0.25">
      <c r="J66" s="33" t="str">
        <f>IFERROR(VLOOKUP(I66,PERIODES!B:F,5,FALSE),"")</f>
        <v/>
      </c>
    </row>
    <row r="67" spans="10:10" x14ac:dyDescent="0.25">
      <c r="J67" s="33" t="str">
        <f>IFERROR(VLOOKUP(I67,PERIODES!B:F,5,FALSE),"")</f>
        <v/>
      </c>
    </row>
    <row r="68" spans="10:10" x14ac:dyDescent="0.25">
      <c r="J68" s="33" t="str">
        <f>IFERROR(VLOOKUP(I68,PERIODES!B:F,5,FALSE),"")</f>
        <v/>
      </c>
    </row>
    <row r="69" spans="10:10" x14ac:dyDescent="0.25">
      <c r="J69" s="33" t="str">
        <f>IFERROR(VLOOKUP(I69,PERIODES!B:F,5,FALSE),"")</f>
        <v/>
      </c>
    </row>
    <row r="70" spans="10:10" x14ac:dyDescent="0.25">
      <c r="J70" s="33" t="str">
        <f>IFERROR(VLOOKUP(I70,PERIODES!B:F,5,FALSE),"")</f>
        <v/>
      </c>
    </row>
    <row r="71" spans="10:10" x14ac:dyDescent="0.25">
      <c r="J71" s="33" t="str">
        <f>IFERROR(VLOOKUP(I71,PERIODES!B:F,5,FALSE),"")</f>
        <v/>
      </c>
    </row>
    <row r="72" spans="10:10" x14ac:dyDescent="0.25">
      <c r="J72" s="33" t="str">
        <f>IFERROR(VLOOKUP(I72,PERIODES!B:F,5,FALSE),"")</f>
        <v/>
      </c>
    </row>
    <row r="73" spans="10:10" x14ac:dyDescent="0.25">
      <c r="J73" s="33" t="str">
        <f>IFERROR(VLOOKUP(I73,PERIODES!B:F,5,FALSE),"")</f>
        <v/>
      </c>
    </row>
    <row r="74" spans="10:10" x14ac:dyDescent="0.25">
      <c r="J74" s="33" t="str">
        <f>IFERROR(VLOOKUP(I74,PERIODES!B:F,5,FALSE),"")</f>
        <v/>
      </c>
    </row>
    <row r="75" spans="10:10" x14ac:dyDescent="0.25">
      <c r="J75" s="33" t="str">
        <f>IFERROR(VLOOKUP(I75,PERIODES!B:F,5,FALSE),"")</f>
        <v/>
      </c>
    </row>
    <row r="76" spans="10:10" x14ac:dyDescent="0.25">
      <c r="J76" s="33" t="str">
        <f>IFERROR(VLOOKUP(I76,PERIODES!B:F,5,FALSE),"")</f>
        <v/>
      </c>
    </row>
    <row r="77" spans="10:10" x14ac:dyDescent="0.25">
      <c r="J77" s="33" t="str">
        <f>IFERROR(VLOOKUP(I77,PERIODES!B:F,5,FALSE),"")</f>
        <v/>
      </c>
    </row>
    <row r="78" spans="10:10" x14ac:dyDescent="0.25">
      <c r="J78" s="33" t="str">
        <f>IFERROR(VLOOKUP(I78,PERIODES!B:F,5,FALSE),"")</f>
        <v/>
      </c>
    </row>
    <row r="79" spans="10:10" x14ac:dyDescent="0.25">
      <c r="J79" s="33" t="str">
        <f>IFERROR(VLOOKUP(I79,PERIODES!B:F,5,FALSE),"")</f>
        <v/>
      </c>
    </row>
    <row r="80" spans="10:10" x14ac:dyDescent="0.25">
      <c r="J80" s="33" t="str">
        <f>IFERROR(VLOOKUP(I80,PERIODES!B:F,5,FALSE),"")</f>
        <v/>
      </c>
    </row>
    <row r="81" spans="10:10" x14ac:dyDescent="0.25">
      <c r="J81" s="33" t="str">
        <f>IFERROR(VLOOKUP(I81,PERIODES!B:F,5,FALSE),"")</f>
        <v/>
      </c>
    </row>
    <row r="82" spans="10:10" x14ac:dyDescent="0.25">
      <c r="J82" s="33" t="str">
        <f>IFERROR(VLOOKUP(I82,PERIODES!B:F,5,FALSE),"")</f>
        <v/>
      </c>
    </row>
    <row r="83" spans="10:10" x14ac:dyDescent="0.25">
      <c r="J83" s="33" t="str">
        <f>IFERROR(VLOOKUP(I83,PERIODES!B:F,5,FALSE),"")</f>
        <v/>
      </c>
    </row>
    <row r="84" spans="10:10" x14ac:dyDescent="0.25">
      <c r="J84" s="33" t="str">
        <f>IFERROR(VLOOKUP(I84,PERIODES!B:F,5,FALSE),"")</f>
        <v/>
      </c>
    </row>
    <row r="85" spans="10:10" x14ac:dyDescent="0.25">
      <c r="J85" s="33" t="str">
        <f>IFERROR(VLOOKUP(I85,PERIODES!B:F,5,FALSE),"")</f>
        <v/>
      </c>
    </row>
    <row r="86" spans="10:10" x14ac:dyDescent="0.25">
      <c r="J86" s="33" t="str">
        <f>IFERROR(VLOOKUP(I86,PERIODES!B:F,5,FALSE),"")</f>
        <v/>
      </c>
    </row>
    <row r="87" spans="10:10" x14ac:dyDescent="0.25">
      <c r="J87" s="33" t="str">
        <f>IFERROR(VLOOKUP(I87,PERIODES!B:F,5,FALSE),"")</f>
        <v/>
      </c>
    </row>
    <row r="88" spans="10:10" x14ac:dyDescent="0.25">
      <c r="J88" s="33" t="str">
        <f>IFERROR(VLOOKUP(I88,PERIODES!B:F,5,FALSE),"")</f>
        <v/>
      </c>
    </row>
    <row r="89" spans="10:10" x14ac:dyDescent="0.25">
      <c r="J89" s="33" t="str">
        <f>IFERROR(VLOOKUP(I89,PERIODES!B:F,5,FALSE),"")</f>
        <v/>
      </c>
    </row>
    <row r="90" spans="10:10" x14ac:dyDescent="0.25">
      <c r="J90" s="33" t="str">
        <f>IFERROR(VLOOKUP(I90,PERIODES!B:F,5,FALSE),"")</f>
        <v/>
      </c>
    </row>
    <row r="91" spans="10:10" x14ac:dyDescent="0.25">
      <c r="J91" s="33" t="str">
        <f>IFERROR(VLOOKUP(I91,PERIODES!B:F,5,FALSE),"")</f>
        <v/>
      </c>
    </row>
    <row r="92" spans="10:10" x14ac:dyDescent="0.25">
      <c r="J92" s="33" t="str">
        <f>IFERROR(VLOOKUP(I92,PERIODES!B:F,5,FALSE),"")</f>
        <v/>
      </c>
    </row>
    <row r="93" spans="10:10" x14ac:dyDescent="0.25">
      <c r="J93" s="33" t="str">
        <f>IFERROR(VLOOKUP(I93,PERIODES!B:F,5,FALSE),"")</f>
        <v/>
      </c>
    </row>
    <row r="94" spans="10:10" x14ac:dyDescent="0.25">
      <c r="J94" s="33" t="str">
        <f>IFERROR(VLOOKUP(I94,PERIODES!B:F,5,FALSE),"")</f>
        <v/>
      </c>
    </row>
    <row r="95" spans="10:10" x14ac:dyDescent="0.25">
      <c r="J95" s="33" t="str">
        <f>IFERROR(VLOOKUP(I95,PERIODES!B:F,5,FALSE),"")</f>
        <v/>
      </c>
    </row>
    <row r="96" spans="10:10" x14ac:dyDescent="0.25">
      <c r="J96" s="33" t="str">
        <f>IFERROR(VLOOKUP(I96,PERIODES!B:F,5,FALSE),"")</f>
        <v/>
      </c>
    </row>
    <row r="97" spans="10:10" x14ac:dyDescent="0.25">
      <c r="J97" s="33" t="str">
        <f>IFERROR(VLOOKUP(I97,PERIODES!B:F,5,FALSE),"")</f>
        <v/>
      </c>
    </row>
    <row r="98" spans="10:10" x14ac:dyDescent="0.25">
      <c r="J98" s="33" t="str">
        <f>IFERROR(VLOOKUP(I98,PERIODES!B:F,5,FALSE),"")</f>
        <v/>
      </c>
    </row>
    <row r="99" spans="10:10" x14ac:dyDescent="0.25">
      <c r="J99" s="33" t="str">
        <f>IFERROR(VLOOKUP(I99,PERIODES!B:F,5,FALSE),"")</f>
        <v/>
      </c>
    </row>
    <row r="100" spans="10:10" x14ac:dyDescent="0.25">
      <c r="J100" s="33" t="str">
        <f>IFERROR(VLOOKUP(I100,PERIODES!B:F,5,FALSE),"")</f>
        <v/>
      </c>
    </row>
    <row r="101" spans="10:10" x14ac:dyDescent="0.25">
      <c r="J101" s="33" t="str">
        <f>IFERROR(VLOOKUP(I101,PERIODES!B:F,5,FALSE),"")</f>
        <v/>
      </c>
    </row>
    <row r="102" spans="10:10" x14ac:dyDescent="0.25">
      <c r="J102" s="33" t="str">
        <f>IFERROR(VLOOKUP(I102,PERIODES!B:F,5,FALSE),"")</f>
        <v/>
      </c>
    </row>
    <row r="103" spans="10:10" x14ac:dyDescent="0.25">
      <c r="J103" s="33" t="str">
        <f>IFERROR(VLOOKUP(I103,PERIODES!B:F,5,FALSE),"")</f>
        <v/>
      </c>
    </row>
    <row r="104" spans="10:10" x14ac:dyDescent="0.25">
      <c r="J104" s="33" t="str">
        <f>IFERROR(VLOOKUP(I104,PERIODES!B:F,5,FALSE),"")</f>
        <v/>
      </c>
    </row>
    <row r="105" spans="10:10" x14ac:dyDescent="0.25">
      <c r="J105" s="33" t="str">
        <f>IFERROR(VLOOKUP(I105,PERIODES!B:F,5,FALSE),"")</f>
        <v/>
      </c>
    </row>
    <row r="106" spans="10:10" x14ac:dyDescent="0.25">
      <c r="J106" s="33" t="str">
        <f>IFERROR(VLOOKUP(I106,PERIODES!B:F,5,FALSE),"")</f>
        <v/>
      </c>
    </row>
    <row r="107" spans="10:10" x14ac:dyDescent="0.25">
      <c r="J107" s="33" t="str">
        <f>IFERROR(VLOOKUP(I107,PERIODES!B:F,5,FALSE),"")</f>
        <v/>
      </c>
    </row>
    <row r="108" spans="10:10" x14ac:dyDescent="0.25">
      <c r="J108" s="33" t="str">
        <f>IFERROR(VLOOKUP(I108,PERIODES!B:F,5,FALSE),"")</f>
        <v/>
      </c>
    </row>
    <row r="109" spans="10:10" x14ac:dyDescent="0.25">
      <c r="J109" s="33" t="str">
        <f>IFERROR(VLOOKUP(I109,PERIODES!B:F,5,FALSE),"")</f>
        <v/>
      </c>
    </row>
    <row r="110" spans="10:10" x14ac:dyDescent="0.25">
      <c r="J110" s="33" t="str">
        <f>IFERROR(VLOOKUP(I110,PERIODES!B:F,5,FALSE),"")</f>
        <v/>
      </c>
    </row>
    <row r="111" spans="10:10" x14ac:dyDescent="0.25">
      <c r="J111" s="33" t="str">
        <f>IFERROR(VLOOKUP(I111,PERIODES!B:F,5,FALSE),"")</f>
        <v/>
      </c>
    </row>
    <row r="112" spans="10:10" x14ac:dyDescent="0.25">
      <c r="J112" s="33" t="str">
        <f>IFERROR(VLOOKUP(I112,PERIODES!B:F,5,FALSE),"")</f>
        <v/>
      </c>
    </row>
    <row r="113" spans="10:10" x14ac:dyDescent="0.25">
      <c r="J113" s="33" t="str">
        <f>IFERROR(VLOOKUP(I113,PERIODES!B:F,5,FALSE),"")</f>
        <v/>
      </c>
    </row>
    <row r="114" spans="10:10" x14ac:dyDescent="0.25">
      <c r="J114" s="33" t="str">
        <f>IFERROR(VLOOKUP(I114,PERIODES!B:F,5,FALSE),"")</f>
        <v/>
      </c>
    </row>
    <row r="115" spans="10:10" x14ac:dyDescent="0.25">
      <c r="J115" s="33" t="str">
        <f>IFERROR(VLOOKUP(I115,PERIODES!B:F,5,FALSE),"")</f>
        <v/>
      </c>
    </row>
    <row r="116" spans="10:10" x14ac:dyDescent="0.25">
      <c r="J116" s="33" t="str">
        <f>IFERROR(VLOOKUP(I116,PERIODES!B:F,5,FALSE),"")</f>
        <v/>
      </c>
    </row>
    <row r="117" spans="10:10" x14ac:dyDescent="0.25">
      <c r="J117" s="33" t="str">
        <f>IFERROR(VLOOKUP(I117,PERIODES!B:F,5,FALSE),"")</f>
        <v/>
      </c>
    </row>
    <row r="118" spans="10:10" x14ac:dyDescent="0.25">
      <c r="J118" s="33" t="str">
        <f>IFERROR(VLOOKUP(I118,PERIODES!B:F,5,FALSE),"")</f>
        <v/>
      </c>
    </row>
    <row r="119" spans="10:10" x14ac:dyDescent="0.25">
      <c r="J119" s="33" t="str">
        <f>IFERROR(VLOOKUP(I119,PERIODES!B:F,5,FALSE),"")</f>
        <v/>
      </c>
    </row>
    <row r="120" spans="10:10" x14ac:dyDescent="0.25">
      <c r="J120" s="33" t="str">
        <f>IFERROR(VLOOKUP(I120,PERIODES!B:F,5,FALSE),"")</f>
        <v/>
      </c>
    </row>
    <row r="121" spans="10:10" x14ac:dyDescent="0.25">
      <c r="J121" s="33" t="str">
        <f>IFERROR(VLOOKUP(I121,PERIODES!B:F,5,FALSE),"")</f>
        <v/>
      </c>
    </row>
    <row r="122" spans="10:10" x14ac:dyDescent="0.25">
      <c r="J122" s="33" t="str">
        <f>IFERROR(VLOOKUP(I122,PERIODES!B:F,5,FALSE),"")</f>
        <v/>
      </c>
    </row>
    <row r="123" spans="10:10" x14ac:dyDescent="0.25">
      <c r="J123" s="33" t="str">
        <f>IFERROR(VLOOKUP(I123,PERIODES!B:F,5,FALSE),"")</f>
        <v/>
      </c>
    </row>
    <row r="124" spans="10:10" x14ac:dyDescent="0.25">
      <c r="J124" s="33" t="str">
        <f>IFERROR(VLOOKUP(I124,PERIODES!B:F,5,FALSE),"")</f>
        <v/>
      </c>
    </row>
    <row r="125" spans="10:10" x14ac:dyDescent="0.25">
      <c r="J125" s="33" t="str">
        <f>IFERROR(VLOOKUP(I125,PERIODES!B:F,5,FALSE),"")</f>
        <v/>
      </c>
    </row>
    <row r="126" spans="10:10" x14ac:dyDescent="0.25">
      <c r="J126" s="33" t="str">
        <f>IFERROR(VLOOKUP(I126,PERIODES!B:F,5,FALSE),"")</f>
        <v/>
      </c>
    </row>
    <row r="127" spans="10:10" x14ac:dyDescent="0.25">
      <c r="J127" s="33" t="str">
        <f>IFERROR(VLOOKUP(I127,PERIODES!B:F,5,FALSE),"")</f>
        <v/>
      </c>
    </row>
    <row r="128" spans="10:10" x14ac:dyDescent="0.25">
      <c r="J128" s="33" t="str">
        <f>IFERROR(VLOOKUP(I128,PERIODES!B:F,5,FALSE),"")</f>
        <v/>
      </c>
    </row>
    <row r="129" spans="10:10" x14ac:dyDescent="0.25">
      <c r="J129" s="33" t="str">
        <f>IFERROR(VLOOKUP(I129,PERIODES!B:F,5,FALSE),"")</f>
        <v/>
      </c>
    </row>
    <row r="130" spans="10:10" x14ac:dyDescent="0.25">
      <c r="J130" s="33" t="str">
        <f>IFERROR(VLOOKUP(I130,PERIODES!B:F,5,FALSE),"")</f>
        <v/>
      </c>
    </row>
    <row r="131" spans="10:10" x14ac:dyDescent="0.25">
      <c r="J131" s="33" t="str">
        <f>IFERROR(VLOOKUP(I131,PERIODES!B:F,5,FALSE),"")</f>
        <v/>
      </c>
    </row>
    <row r="132" spans="10:10" x14ac:dyDescent="0.25">
      <c r="J132" s="33" t="str">
        <f>IFERROR(VLOOKUP(I132,PERIODES!B:F,5,FALSE),"")</f>
        <v/>
      </c>
    </row>
    <row r="133" spans="10:10" x14ac:dyDescent="0.25">
      <c r="J133" s="33" t="str">
        <f>IFERROR(VLOOKUP(I133,PERIODES!B:F,5,FALSE),"")</f>
        <v/>
      </c>
    </row>
    <row r="134" spans="10:10" x14ac:dyDescent="0.25">
      <c r="J134" s="33" t="str">
        <f>IFERROR(VLOOKUP(I134,PERIODES!B:F,5,FALSE),"")</f>
        <v/>
      </c>
    </row>
    <row r="135" spans="10:10" x14ac:dyDescent="0.25">
      <c r="J135" s="33" t="str">
        <f>IFERROR(VLOOKUP(I135,PERIODES!B:F,5,FALSE),"")</f>
        <v/>
      </c>
    </row>
    <row r="136" spans="10:10" x14ac:dyDescent="0.25">
      <c r="J136" s="33" t="str">
        <f>IFERROR(VLOOKUP(I136,PERIODES!B:F,5,FALSE),"")</f>
        <v/>
      </c>
    </row>
    <row r="137" spans="10:10" x14ac:dyDescent="0.25">
      <c r="J137" s="33" t="str">
        <f>IFERROR(VLOOKUP(I137,PERIODES!B:F,5,FALSE),"")</f>
        <v/>
      </c>
    </row>
    <row r="138" spans="10:10" x14ac:dyDescent="0.25">
      <c r="J138" s="33" t="str">
        <f>IFERROR(VLOOKUP(I138,PERIODES!B:F,5,FALSE),"")</f>
        <v/>
      </c>
    </row>
    <row r="139" spans="10:10" x14ac:dyDescent="0.25">
      <c r="J139" s="33" t="str">
        <f>IFERROR(VLOOKUP(I139,PERIODES!B:F,5,FALSE),"")</f>
        <v/>
      </c>
    </row>
    <row r="140" spans="10:10" x14ac:dyDescent="0.25">
      <c r="J140" s="33" t="str">
        <f>IFERROR(VLOOKUP(I140,PERIODES!B:F,5,FALSE),"")</f>
        <v/>
      </c>
    </row>
    <row r="141" spans="10:10" x14ac:dyDescent="0.25">
      <c r="J141" s="33" t="str">
        <f>IFERROR(VLOOKUP(I141,PERIODES!B:F,5,FALSE),"")</f>
        <v/>
      </c>
    </row>
    <row r="142" spans="10:10" x14ac:dyDescent="0.25">
      <c r="J142" s="33" t="str">
        <f>IFERROR(VLOOKUP(I142,PERIODES!B:F,5,FALSE),"")</f>
        <v/>
      </c>
    </row>
    <row r="143" spans="10:10" x14ac:dyDescent="0.25">
      <c r="J143" s="33" t="str">
        <f>IFERROR(VLOOKUP(I143,PERIODES!B:F,5,FALSE),"")</f>
        <v/>
      </c>
    </row>
    <row r="144" spans="10:10" x14ac:dyDescent="0.25">
      <c r="J144" s="33" t="str">
        <f>IFERROR(VLOOKUP(I144,PERIODES!B:F,5,FALSE),"")</f>
        <v/>
      </c>
    </row>
    <row r="145" spans="10:10" x14ac:dyDescent="0.25">
      <c r="J145" s="33" t="str">
        <f>IFERROR(VLOOKUP(I145,PERIODES!B:F,5,FALSE),"")</f>
        <v/>
      </c>
    </row>
    <row r="146" spans="10:10" x14ac:dyDescent="0.25">
      <c r="J146" s="33" t="str">
        <f>IFERROR(VLOOKUP(I146,PERIODES!B:F,5,FALSE),"")</f>
        <v/>
      </c>
    </row>
    <row r="147" spans="10:10" x14ac:dyDescent="0.25">
      <c r="J147" s="33" t="str">
        <f>IFERROR(VLOOKUP(I147,PERIODES!B:F,5,FALSE),"")</f>
        <v/>
      </c>
    </row>
    <row r="148" spans="10:10" x14ac:dyDescent="0.25">
      <c r="J148" s="33" t="str">
        <f>IFERROR(VLOOKUP(I148,PERIODES!B:F,5,FALSE),"")</f>
        <v/>
      </c>
    </row>
    <row r="149" spans="10:10" x14ac:dyDescent="0.25">
      <c r="J149" s="33" t="str">
        <f>IFERROR(VLOOKUP(I149,PERIODES!B:F,5,FALSE),"")</f>
        <v/>
      </c>
    </row>
    <row r="150" spans="10:10" x14ac:dyDescent="0.25">
      <c r="J150" s="33" t="str">
        <f>IFERROR(VLOOKUP(I150,PERIODES!B:F,5,FALSE),"")</f>
        <v/>
      </c>
    </row>
    <row r="151" spans="10:10" x14ac:dyDescent="0.25">
      <c r="J151" s="33" t="str">
        <f>IFERROR(VLOOKUP(I151,PERIODES!B:F,5,FALSE),"")</f>
        <v/>
      </c>
    </row>
    <row r="152" spans="10:10" x14ac:dyDescent="0.25">
      <c r="J152" s="33" t="str">
        <f>IFERROR(VLOOKUP(I152,PERIODES!B:F,5,FALSE),"")</f>
        <v/>
      </c>
    </row>
    <row r="153" spans="10:10" x14ac:dyDescent="0.25">
      <c r="J153" s="33" t="str">
        <f>IFERROR(VLOOKUP(I153,PERIODES!B:F,5,FALSE),"")</f>
        <v/>
      </c>
    </row>
    <row r="154" spans="10:10" x14ac:dyDescent="0.25">
      <c r="J154" s="33" t="str">
        <f>IFERROR(VLOOKUP(I154,PERIODES!B:F,5,FALSE),"")</f>
        <v/>
      </c>
    </row>
    <row r="155" spans="10:10" x14ac:dyDescent="0.25">
      <c r="J155" s="33" t="str">
        <f>IFERROR(VLOOKUP(I155,PERIODES!B:F,5,FALSE),"")</f>
        <v/>
      </c>
    </row>
    <row r="156" spans="10:10" x14ac:dyDescent="0.25">
      <c r="J156" s="33" t="str">
        <f>IFERROR(VLOOKUP(I156,PERIODES!B:F,5,FALSE),"")</f>
        <v/>
      </c>
    </row>
    <row r="157" spans="10:10" x14ac:dyDescent="0.25">
      <c r="J157" s="33" t="str">
        <f>IFERROR(VLOOKUP(I157,PERIODES!B:F,5,FALSE),"")</f>
        <v/>
      </c>
    </row>
    <row r="158" spans="10:10" x14ac:dyDescent="0.25">
      <c r="J158" s="33" t="str">
        <f>IFERROR(VLOOKUP(I158,PERIODES!B:F,5,FALSE),"")</f>
        <v/>
      </c>
    </row>
    <row r="159" spans="10:10" x14ac:dyDescent="0.25">
      <c r="J159" s="33" t="str">
        <f>IFERROR(VLOOKUP(I159,PERIODES!B:F,5,FALSE),"")</f>
        <v/>
      </c>
    </row>
    <row r="160" spans="10:10" x14ac:dyDescent="0.25">
      <c r="J160" s="33" t="str">
        <f>IFERROR(VLOOKUP(I160,PERIODES!B:F,5,FALSE),"")</f>
        <v/>
      </c>
    </row>
    <row r="161" spans="10:10" x14ac:dyDescent="0.25">
      <c r="J161" s="33" t="str">
        <f>IFERROR(VLOOKUP(I161,PERIODES!B:F,5,FALSE),"")</f>
        <v/>
      </c>
    </row>
    <row r="162" spans="10:10" x14ac:dyDescent="0.25">
      <c r="J162" s="33" t="str">
        <f>IFERROR(VLOOKUP(I162,PERIODES!B:F,5,FALSE),"")</f>
        <v/>
      </c>
    </row>
    <row r="163" spans="10:10" x14ac:dyDescent="0.25">
      <c r="J163" s="33" t="str">
        <f>IFERROR(VLOOKUP(I163,PERIODES!B:F,5,FALSE),"")</f>
        <v/>
      </c>
    </row>
    <row r="164" spans="10:10" x14ac:dyDescent="0.25">
      <c r="J164" s="33" t="str">
        <f>IFERROR(VLOOKUP(I164,PERIODES!B:F,5,FALSE),"")</f>
        <v/>
      </c>
    </row>
    <row r="165" spans="10:10" x14ac:dyDescent="0.25">
      <c r="J165" s="33" t="str">
        <f>IFERROR(VLOOKUP(I165,PERIODES!B:F,5,FALSE),"")</f>
        <v/>
      </c>
    </row>
    <row r="166" spans="10:10" x14ac:dyDescent="0.25">
      <c r="J166" s="33" t="str">
        <f>IFERROR(VLOOKUP(I166,PERIODES!B:F,5,FALSE),"")</f>
        <v/>
      </c>
    </row>
    <row r="167" spans="10:10" x14ac:dyDescent="0.25">
      <c r="J167" s="33" t="str">
        <f>IFERROR(VLOOKUP(I167,PERIODES!B:F,5,FALSE),"")</f>
        <v/>
      </c>
    </row>
    <row r="168" spans="10:10" x14ac:dyDescent="0.25">
      <c r="J168" s="33" t="str">
        <f>IFERROR(VLOOKUP(I168,PERIODES!B:F,5,FALSE),"")</f>
        <v/>
      </c>
    </row>
    <row r="169" spans="10:10" x14ac:dyDescent="0.25">
      <c r="J169" s="33" t="str">
        <f>IFERROR(VLOOKUP(I169,PERIODES!B:F,5,FALSE),"")</f>
        <v/>
      </c>
    </row>
    <row r="170" spans="10:10" x14ac:dyDescent="0.25">
      <c r="J170" s="33" t="str">
        <f>IFERROR(VLOOKUP(I170,PERIODES!B:F,5,FALSE),"")</f>
        <v/>
      </c>
    </row>
    <row r="171" spans="10:10" x14ac:dyDescent="0.25">
      <c r="J171" s="33" t="str">
        <f>IFERROR(VLOOKUP(I171,PERIODES!B:F,5,FALSE),"")</f>
        <v/>
      </c>
    </row>
    <row r="172" spans="10:10" x14ac:dyDescent="0.25">
      <c r="J172" s="33" t="str">
        <f>IFERROR(VLOOKUP(I172,PERIODES!B:F,5,FALSE),"")</f>
        <v/>
      </c>
    </row>
    <row r="173" spans="10:10" x14ac:dyDescent="0.25">
      <c r="J173" s="33" t="str">
        <f>IFERROR(VLOOKUP(I173,PERIODES!B:F,5,FALSE),"")</f>
        <v/>
      </c>
    </row>
    <row r="174" spans="10:10" x14ac:dyDescent="0.25">
      <c r="J174" s="33" t="str">
        <f>IFERROR(VLOOKUP(I174,PERIODES!B:F,5,FALSE),"")</f>
        <v/>
      </c>
    </row>
    <row r="175" spans="10:10" x14ac:dyDescent="0.25">
      <c r="J175" s="33" t="str">
        <f>IFERROR(VLOOKUP(I175,PERIODES!B:F,5,FALSE),"")</f>
        <v/>
      </c>
    </row>
    <row r="176" spans="10:10" x14ac:dyDescent="0.25">
      <c r="J176" s="33" t="str">
        <f>IFERROR(VLOOKUP(I176,PERIODES!B:F,5,FALSE),"")</f>
        <v/>
      </c>
    </row>
    <row r="177" spans="10:10" x14ac:dyDescent="0.25">
      <c r="J177" s="33" t="str">
        <f>IFERROR(VLOOKUP(I177,PERIODES!B:F,5,FALSE),"")</f>
        <v/>
      </c>
    </row>
    <row r="178" spans="10:10" x14ac:dyDescent="0.25">
      <c r="J178" s="33" t="str">
        <f>IFERROR(VLOOKUP(I178,PERIODES!B:F,5,FALSE),"")</f>
        <v/>
      </c>
    </row>
    <row r="179" spans="10:10" x14ac:dyDescent="0.25">
      <c r="J179" s="33" t="str">
        <f>IFERROR(VLOOKUP(I179,PERIODES!B:F,5,FALSE),"")</f>
        <v/>
      </c>
    </row>
    <row r="180" spans="10:10" x14ac:dyDescent="0.25">
      <c r="J180" s="33" t="str">
        <f>IFERROR(VLOOKUP(I180,PERIODES!B:F,5,FALSE),"")</f>
        <v/>
      </c>
    </row>
    <row r="181" spans="10:10" x14ac:dyDescent="0.25">
      <c r="J181" s="33" t="str">
        <f>IFERROR(VLOOKUP(I181,PERIODES!B:F,5,FALSE),"")</f>
        <v/>
      </c>
    </row>
    <row r="182" spans="10:10" x14ac:dyDescent="0.25">
      <c r="J182" s="33" t="str">
        <f>IFERROR(VLOOKUP(I182,PERIODES!B:F,5,FALSE),"")</f>
        <v/>
      </c>
    </row>
    <row r="183" spans="10:10" x14ac:dyDescent="0.25">
      <c r="J183" s="33" t="str">
        <f>IFERROR(VLOOKUP(I183,PERIODES!B:F,5,FALSE),"")</f>
        <v/>
      </c>
    </row>
    <row r="184" spans="10:10" x14ac:dyDescent="0.25">
      <c r="J184" s="33" t="str">
        <f>IFERROR(VLOOKUP(I184,PERIODES!B:F,5,FALSE),"")</f>
        <v/>
      </c>
    </row>
    <row r="185" spans="10:10" x14ac:dyDescent="0.25">
      <c r="J185" s="33" t="str">
        <f>IFERROR(VLOOKUP(I185,PERIODES!B:F,5,FALSE),"")</f>
        <v/>
      </c>
    </row>
    <row r="186" spans="10:10" x14ac:dyDescent="0.25">
      <c r="J186" s="33" t="str">
        <f>IFERROR(VLOOKUP(I186,PERIODES!B:F,5,FALSE),"")</f>
        <v/>
      </c>
    </row>
    <row r="187" spans="10:10" x14ac:dyDescent="0.25">
      <c r="J187" s="33" t="str">
        <f>IFERROR(VLOOKUP(I187,PERIODES!B:F,5,FALSE),"")</f>
        <v/>
      </c>
    </row>
    <row r="188" spans="10:10" x14ac:dyDescent="0.25">
      <c r="J188" s="33" t="str">
        <f>IFERROR(VLOOKUP(I188,PERIODES!B:F,5,FALSE),"")</f>
        <v/>
      </c>
    </row>
    <row r="189" spans="10:10" x14ac:dyDescent="0.25">
      <c r="J189" s="33" t="str">
        <f>IFERROR(VLOOKUP(I189,PERIODES!B:F,5,FALSE),"")</f>
        <v/>
      </c>
    </row>
    <row r="190" spans="10:10" x14ac:dyDescent="0.25">
      <c r="J190" s="33" t="str">
        <f>IFERROR(VLOOKUP(I190,PERIODES!B:F,5,FALSE),"")</f>
        <v/>
      </c>
    </row>
    <row r="191" spans="10:10" x14ac:dyDescent="0.25">
      <c r="J191" s="33" t="str">
        <f>IFERROR(VLOOKUP(I191,PERIODES!B:F,5,FALSE),"")</f>
        <v/>
      </c>
    </row>
    <row r="192" spans="10:10" x14ac:dyDescent="0.25">
      <c r="J192" s="33" t="str">
        <f>IFERROR(VLOOKUP(I192,PERIODES!B:F,5,FALSE),"")</f>
        <v/>
      </c>
    </row>
    <row r="193" spans="10:10" x14ac:dyDescent="0.25">
      <c r="J193" s="33" t="str">
        <f>IFERROR(VLOOKUP(I193,PERIODES!B:F,5,FALSE),"")</f>
        <v/>
      </c>
    </row>
    <row r="194" spans="10:10" x14ac:dyDescent="0.25">
      <c r="J194" s="33" t="str">
        <f>IFERROR(VLOOKUP(I194,PERIODES!B:F,5,FALSE),"")</f>
        <v/>
      </c>
    </row>
    <row r="195" spans="10:10" x14ac:dyDescent="0.25">
      <c r="J195" s="33" t="str">
        <f>IFERROR(VLOOKUP(I195,PERIODES!B:F,5,FALSE),"")</f>
        <v/>
      </c>
    </row>
    <row r="196" spans="10:10" x14ac:dyDescent="0.25">
      <c r="J196" s="33" t="str">
        <f>IFERROR(VLOOKUP(I196,PERIODES!B:F,5,FALSE),"")</f>
        <v/>
      </c>
    </row>
    <row r="197" spans="10:10" x14ac:dyDescent="0.25">
      <c r="J197" s="33" t="str">
        <f>IFERROR(VLOOKUP(I197,PERIODES!B:F,5,FALSE),"")</f>
        <v/>
      </c>
    </row>
    <row r="198" spans="10:10" x14ac:dyDescent="0.25">
      <c r="J198" s="33" t="str">
        <f>IFERROR(VLOOKUP(I198,PERIODES!B:F,5,FALSE),"")</f>
        <v/>
      </c>
    </row>
    <row r="199" spans="10:10" x14ac:dyDescent="0.25">
      <c r="J199" s="33" t="str">
        <f>IFERROR(VLOOKUP(I199,PERIODES!B:F,5,FALSE),"")</f>
        <v/>
      </c>
    </row>
    <row r="200" spans="10:10" x14ac:dyDescent="0.25">
      <c r="J200" s="33" t="str">
        <f>IFERROR(VLOOKUP(I200,PERIODES!B:F,5,FALSE),"")</f>
        <v/>
      </c>
    </row>
    <row r="201" spans="10:10" x14ac:dyDescent="0.25">
      <c r="J201" s="33" t="str">
        <f>IFERROR(VLOOKUP(I201,PERIODES!B:F,5,FALSE),"")</f>
        <v/>
      </c>
    </row>
    <row r="202" spans="10:10" x14ac:dyDescent="0.25">
      <c r="J202" s="33" t="str">
        <f>IFERROR(VLOOKUP(I202,PERIODES!B:F,5,FALSE),"")</f>
        <v/>
      </c>
    </row>
    <row r="203" spans="10:10" x14ac:dyDescent="0.25">
      <c r="J203" s="33" t="str">
        <f>IFERROR(VLOOKUP(I203,PERIODES!B:F,5,FALSE),"")</f>
        <v/>
      </c>
    </row>
    <row r="204" spans="10:10" x14ac:dyDescent="0.25">
      <c r="J204" s="33" t="str">
        <f>IFERROR(VLOOKUP(I204,PERIODES!B:F,5,FALSE),"")</f>
        <v/>
      </c>
    </row>
    <row r="205" spans="10:10" x14ac:dyDescent="0.25">
      <c r="J205" s="33" t="str">
        <f>IFERROR(VLOOKUP(I205,PERIODES!B:F,5,FALSE),"")</f>
        <v/>
      </c>
    </row>
    <row r="206" spans="10:10" x14ac:dyDescent="0.25">
      <c r="J206" s="33" t="str">
        <f>IFERROR(VLOOKUP(I206,PERIODES!B:F,5,FALSE),"")</f>
        <v/>
      </c>
    </row>
    <row r="207" spans="10:10" x14ac:dyDescent="0.25">
      <c r="J207" s="33" t="str">
        <f>IFERROR(VLOOKUP(I207,PERIODES!B:F,5,FALSE),"")</f>
        <v/>
      </c>
    </row>
    <row r="208" spans="10:10" x14ac:dyDescent="0.25">
      <c r="J208" s="33" t="str">
        <f>IFERROR(VLOOKUP(I208,PERIODES!B:F,5,FALSE),"")</f>
        <v/>
      </c>
    </row>
    <row r="209" spans="10:10" x14ac:dyDescent="0.25">
      <c r="J209" s="33" t="str">
        <f>IFERROR(VLOOKUP(I209,PERIODES!B:F,5,FALSE),"")</f>
        <v/>
      </c>
    </row>
    <row r="210" spans="10:10" x14ac:dyDescent="0.25">
      <c r="J210" s="33" t="str">
        <f>IFERROR(VLOOKUP(I210,PERIODES!B:F,5,FALSE),"")</f>
        <v/>
      </c>
    </row>
    <row r="211" spans="10:10" x14ac:dyDescent="0.25">
      <c r="J211" s="33" t="str">
        <f>IFERROR(VLOOKUP(I211,PERIODES!B:F,5,FALSE),"")</f>
        <v/>
      </c>
    </row>
    <row r="212" spans="10:10" x14ac:dyDescent="0.25">
      <c r="J212" s="33" t="str">
        <f>IFERROR(VLOOKUP(I212,PERIODES!B:F,5,FALSE),"")</f>
        <v/>
      </c>
    </row>
    <row r="213" spans="10:10" x14ac:dyDescent="0.25">
      <c r="J213" s="33" t="str">
        <f>IFERROR(VLOOKUP(I213,PERIODES!B:F,5,FALSE),"")</f>
        <v/>
      </c>
    </row>
    <row r="214" spans="10:10" x14ac:dyDescent="0.25">
      <c r="J214" s="33" t="str">
        <f>IFERROR(VLOOKUP(I214,PERIODES!B:F,5,FALSE),"")</f>
        <v/>
      </c>
    </row>
    <row r="215" spans="10:10" x14ac:dyDescent="0.25">
      <c r="J215" s="33" t="str">
        <f>IFERROR(VLOOKUP(I215,PERIODES!B:F,5,FALSE),"")</f>
        <v/>
      </c>
    </row>
    <row r="216" spans="10:10" x14ac:dyDescent="0.25">
      <c r="J216" s="33" t="str">
        <f>IFERROR(VLOOKUP(I216,PERIODES!B:F,5,FALSE),"")</f>
        <v/>
      </c>
    </row>
    <row r="217" spans="10:10" x14ac:dyDescent="0.25">
      <c r="J217" s="33" t="str">
        <f>IFERROR(VLOOKUP(I217,PERIODES!B:F,5,FALSE),"")</f>
        <v/>
      </c>
    </row>
    <row r="218" spans="10:10" x14ac:dyDescent="0.25">
      <c r="J218" s="33" t="str">
        <f>IFERROR(VLOOKUP(I218,PERIODES!B:F,5,FALSE),"")</f>
        <v/>
      </c>
    </row>
    <row r="219" spans="10:10" x14ac:dyDescent="0.25">
      <c r="J219" s="33" t="str">
        <f>IFERROR(VLOOKUP(I219,PERIODES!B:F,5,FALSE),"")</f>
        <v/>
      </c>
    </row>
    <row r="220" spans="10:10" x14ac:dyDescent="0.25">
      <c r="J220" s="33" t="str">
        <f>IFERROR(VLOOKUP(I220,PERIODES!B:F,5,FALSE),"")</f>
        <v/>
      </c>
    </row>
    <row r="221" spans="10:10" x14ac:dyDescent="0.25">
      <c r="J221" s="33" t="str">
        <f>IFERROR(VLOOKUP(I221,PERIODES!B:F,5,FALSE),"")</f>
        <v/>
      </c>
    </row>
    <row r="222" spans="10:10" x14ac:dyDescent="0.25">
      <c r="J222" s="33" t="str">
        <f>IFERROR(VLOOKUP(I222,PERIODES!B:F,5,FALSE),"")</f>
        <v/>
      </c>
    </row>
    <row r="223" spans="10:10" x14ac:dyDescent="0.25">
      <c r="J223" s="33" t="str">
        <f>IFERROR(VLOOKUP(I223,PERIODES!B:F,5,FALSE),"")</f>
        <v/>
      </c>
    </row>
    <row r="224" spans="10:10" x14ac:dyDescent="0.25">
      <c r="J224" s="33" t="str">
        <f>IFERROR(VLOOKUP(I224,PERIODES!B:F,5,FALSE),"")</f>
        <v/>
      </c>
    </row>
    <row r="225" spans="10:10" x14ac:dyDescent="0.25">
      <c r="J225" s="33" t="str">
        <f>IFERROR(VLOOKUP(I225,PERIODES!B:F,5,FALSE),"")</f>
        <v/>
      </c>
    </row>
    <row r="226" spans="10:10" x14ac:dyDescent="0.25">
      <c r="J226" s="33" t="str">
        <f>IFERROR(VLOOKUP(I226,PERIODES!B:F,5,FALSE),"")</f>
        <v/>
      </c>
    </row>
    <row r="227" spans="10:10" x14ac:dyDescent="0.25">
      <c r="J227" s="33" t="str">
        <f>IFERROR(VLOOKUP(I227,PERIODES!B:F,5,FALSE),"")</f>
        <v/>
      </c>
    </row>
    <row r="228" spans="10:10" x14ac:dyDescent="0.25">
      <c r="J228" s="33" t="str">
        <f>IFERROR(VLOOKUP(I228,PERIODES!B:F,5,FALSE),"")</f>
        <v/>
      </c>
    </row>
    <row r="229" spans="10:10" x14ac:dyDescent="0.25">
      <c r="J229" s="33" t="str">
        <f>IFERROR(VLOOKUP(I229,PERIODES!B:F,5,FALSE),"")</f>
        <v/>
      </c>
    </row>
    <row r="230" spans="10:10" x14ac:dyDescent="0.25">
      <c r="J230" s="33" t="str">
        <f>IFERROR(VLOOKUP(I230,PERIODES!B:F,5,FALSE),"")</f>
        <v/>
      </c>
    </row>
    <row r="231" spans="10:10" x14ac:dyDescent="0.25">
      <c r="J231" s="33" t="str">
        <f>IFERROR(VLOOKUP(I231,PERIODES!B:F,5,FALSE),"")</f>
        <v/>
      </c>
    </row>
    <row r="232" spans="10:10" x14ac:dyDescent="0.25">
      <c r="J232" s="33" t="str">
        <f>IFERROR(VLOOKUP(I232,PERIODES!B:F,5,FALSE),"")</f>
        <v/>
      </c>
    </row>
    <row r="233" spans="10:10" x14ac:dyDescent="0.25">
      <c r="J233" s="33" t="str">
        <f>IFERROR(VLOOKUP(I233,PERIODES!B:F,5,FALSE),"")</f>
        <v/>
      </c>
    </row>
    <row r="234" spans="10:10" x14ac:dyDescent="0.25">
      <c r="J234" s="33" t="str">
        <f>IFERROR(VLOOKUP(I234,PERIODES!B:F,5,FALSE),"")</f>
        <v/>
      </c>
    </row>
    <row r="235" spans="10:10" x14ac:dyDescent="0.25">
      <c r="J235" s="33" t="str">
        <f>IFERROR(VLOOKUP(I235,PERIODES!B:F,5,FALSE),"")</f>
        <v/>
      </c>
    </row>
    <row r="236" spans="10:10" x14ac:dyDescent="0.25">
      <c r="J236" s="33" t="str">
        <f>IFERROR(VLOOKUP(I236,PERIODES!B:F,5,FALSE),"")</f>
        <v/>
      </c>
    </row>
    <row r="237" spans="10:10" x14ac:dyDescent="0.25">
      <c r="J237" s="33" t="str">
        <f>IFERROR(VLOOKUP(I237,PERIODES!B:F,5,FALSE),"")</f>
        <v/>
      </c>
    </row>
    <row r="238" spans="10:10" x14ac:dyDescent="0.25">
      <c r="J238" s="33" t="str">
        <f>IFERROR(VLOOKUP(I238,PERIODES!B:F,5,FALSE),"")</f>
        <v/>
      </c>
    </row>
    <row r="239" spans="10:10" x14ac:dyDescent="0.25">
      <c r="J239" s="33" t="str">
        <f>IFERROR(VLOOKUP(I239,PERIODES!B:F,5,FALSE),"")</f>
        <v/>
      </c>
    </row>
    <row r="240" spans="10:10" x14ac:dyDescent="0.25">
      <c r="J240" s="33" t="str">
        <f>IFERROR(VLOOKUP(I240,PERIODES!B:F,5,FALSE),"")</f>
        <v/>
      </c>
    </row>
    <row r="241" spans="10:10" x14ac:dyDescent="0.25">
      <c r="J241" s="33" t="str">
        <f>IFERROR(VLOOKUP(I241,PERIODES!B:F,5,FALSE),"")</f>
        <v/>
      </c>
    </row>
    <row r="242" spans="10:10" x14ac:dyDescent="0.25">
      <c r="J242" s="33" t="str">
        <f>IFERROR(VLOOKUP(I242,PERIODES!B:F,5,FALSE),"")</f>
        <v/>
      </c>
    </row>
    <row r="243" spans="10:10" x14ac:dyDescent="0.25">
      <c r="J243" s="33" t="str">
        <f>IFERROR(VLOOKUP(I243,PERIODES!B:F,5,FALSE),"")</f>
        <v/>
      </c>
    </row>
    <row r="244" spans="10:10" x14ac:dyDescent="0.25">
      <c r="J244" s="33" t="str">
        <f>IFERROR(VLOOKUP(I244,PERIODES!B:F,5,FALSE),"")</f>
        <v/>
      </c>
    </row>
    <row r="245" spans="10:10" x14ac:dyDescent="0.25">
      <c r="J245" s="33" t="str">
        <f>IFERROR(VLOOKUP(I245,PERIODES!B:F,5,FALSE),"")</f>
        <v/>
      </c>
    </row>
    <row r="246" spans="10:10" x14ac:dyDescent="0.25">
      <c r="J246" s="33" t="str">
        <f>IFERROR(VLOOKUP(I246,PERIODES!B:F,5,FALSE),"")</f>
        <v/>
      </c>
    </row>
    <row r="247" spans="10:10" x14ac:dyDescent="0.25">
      <c r="J247" s="33" t="str">
        <f>IFERROR(VLOOKUP(I247,PERIODES!B:F,5,FALSE),"")</f>
        <v/>
      </c>
    </row>
    <row r="248" spans="10:10" x14ac:dyDescent="0.25">
      <c r="J248" s="33" t="str">
        <f>IFERROR(VLOOKUP(I248,PERIODES!B:F,5,FALSE),"")</f>
        <v/>
      </c>
    </row>
    <row r="249" spans="10:10" x14ac:dyDescent="0.25">
      <c r="J249" s="33" t="str">
        <f>IFERROR(VLOOKUP(I249,PERIODES!B:F,5,FALSE),"")</f>
        <v/>
      </c>
    </row>
    <row r="250" spans="10:10" x14ac:dyDescent="0.25">
      <c r="J250" s="33" t="str">
        <f>IFERROR(VLOOKUP(I250,PERIODES!B:F,5,FALSE),"")</f>
        <v/>
      </c>
    </row>
    <row r="251" spans="10:10" x14ac:dyDescent="0.25">
      <c r="J251" s="33" t="str">
        <f>IFERROR(VLOOKUP(I251,PERIODES!B:F,5,FALSE),"")</f>
        <v/>
      </c>
    </row>
    <row r="252" spans="10:10" x14ac:dyDescent="0.25">
      <c r="J252" s="33" t="str">
        <f>IFERROR(VLOOKUP(I252,PERIODES!B:F,5,FALSE),"")</f>
        <v/>
      </c>
    </row>
    <row r="253" spans="10:10" x14ac:dyDescent="0.25">
      <c r="J253" s="33" t="str">
        <f>IFERROR(VLOOKUP(I253,PERIODES!B:F,5,FALSE),"")</f>
        <v/>
      </c>
    </row>
    <row r="254" spans="10:10" x14ac:dyDescent="0.25">
      <c r="J254" s="33" t="str">
        <f>IFERROR(VLOOKUP(I254,PERIODES!B:F,5,FALSE),"")</f>
        <v/>
      </c>
    </row>
    <row r="255" spans="10:10" x14ac:dyDescent="0.25">
      <c r="J255" s="33" t="str">
        <f>IFERROR(VLOOKUP(I255,PERIODES!B:F,5,FALSE),"")</f>
        <v/>
      </c>
    </row>
    <row r="256" spans="10:10" x14ac:dyDescent="0.25">
      <c r="J256" s="33" t="str">
        <f>IFERROR(VLOOKUP(I256,PERIODES!B:F,5,FALSE),"")</f>
        <v/>
      </c>
    </row>
    <row r="257" spans="10:10" x14ac:dyDescent="0.25">
      <c r="J257" s="33" t="str">
        <f>IFERROR(VLOOKUP(I257,PERIODES!B:F,5,FALSE),"")</f>
        <v/>
      </c>
    </row>
    <row r="258" spans="10:10" x14ac:dyDescent="0.25">
      <c r="J258" s="33" t="str">
        <f>IFERROR(VLOOKUP(I258,PERIODES!B:F,5,FALSE),"")</f>
        <v/>
      </c>
    </row>
    <row r="259" spans="10:10" x14ac:dyDescent="0.25">
      <c r="J259" s="33" t="str">
        <f>IFERROR(VLOOKUP(I259,PERIODES!B:F,5,FALSE),"")</f>
        <v/>
      </c>
    </row>
    <row r="260" spans="10:10" x14ac:dyDescent="0.25">
      <c r="J260" s="33" t="str">
        <f>IFERROR(VLOOKUP(I260,PERIODES!B:F,5,FALSE),"")</f>
        <v/>
      </c>
    </row>
    <row r="261" spans="10:10" x14ac:dyDescent="0.25">
      <c r="J261" s="33" t="str">
        <f>IFERROR(VLOOKUP(I261,PERIODES!B:F,5,FALSE),"")</f>
        <v/>
      </c>
    </row>
    <row r="262" spans="10:10" x14ac:dyDescent="0.25">
      <c r="J262" s="33" t="str">
        <f>IFERROR(VLOOKUP(I262,PERIODES!B:F,5,FALSE),"")</f>
        <v/>
      </c>
    </row>
    <row r="263" spans="10:10" x14ac:dyDescent="0.25">
      <c r="J263" s="33" t="str">
        <f>IFERROR(VLOOKUP(I263,PERIODES!B:F,5,FALSE),"")</f>
        <v/>
      </c>
    </row>
    <row r="264" spans="10:10" x14ac:dyDescent="0.25">
      <c r="J264" s="33" t="str">
        <f>IFERROR(VLOOKUP(I264,PERIODES!B:F,5,FALSE),"")</f>
        <v/>
      </c>
    </row>
    <row r="265" spans="10:10" x14ac:dyDescent="0.25">
      <c r="J265" s="33" t="str">
        <f>IFERROR(VLOOKUP(I265,PERIODES!B:F,5,FALSE),"")</f>
        <v/>
      </c>
    </row>
    <row r="266" spans="10:10" x14ac:dyDescent="0.25">
      <c r="J266" s="33" t="str">
        <f>IFERROR(VLOOKUP(I266,PERIODES!B:F,5,FALSE),"")</f>
        <v/>
      </c>
    </row>
    <row r="267" spans="10:10" x14ac:dyDescent="0.25">
      <c r="J267" s="33" t="str">
        <f>IFERROR(VLOOKUP(I267,PERIODES!B:F,5,FALSE),"")</f>
        <v/>
      </c>
    </row>
    <row r="268" spans="10:10" x14ac:dyDescent="0.25">
      <c r="J268" s="33" t="str">
        <f>IFERROR(VLOOKUP(I268,PERIODES!B:F,5,FALSE),"")</f>
        <v/>
      </c>
    </row>
    <row r="269" spans="10:10" x14ac:dyDescent="0.25">
      <c r="J269" s="33" t="str">
        <f>IFERROR(VLOOKUP(I269,PERIODES!B:F,5,FALSE),"")</f>
        <v/>
      </c>
    </row>
    <row r="270" spans="10:10" x14ac:dyDescent="0.25">
      <c r="J270" s="33" t="str">
        <f>IFERROR(VLOOKUP(I270,PERIODES!B:F,5,FALSE),"")</f>
        <v/>
      </c>
    </row>
    <row r="271" spans="10:10" x14ac:dyDescent="0.25">
      <c r="J271" s="33" t="str">
        <f>IFERROR(VLOOKUP(I271,PERIODES!B:F,5,FALSE),"")</f>
        <v/>
      </c>
    </row>
    <row r="272" spans="10:10" x14ac:dyDescent="0.25">
      <c r="J272" s="33" t="str">
        <f>IFERROR(VLOOKUP(I272,PERIODES!B:F,5,FALSE),"")</f>
        <v/>
      </c>
    </row>
    <row r="273" spans="10:10" x14ac:dyDescent="0.25">
      <c r="J273" s="33" t="str">
        <f>IFERROR(VLOOKUP(I273,PERIODES!B:F,5,FALSE),"")</f>
        <v/>
      </c>
    </row>
    <row r="274" spans="10:10" x14ac:dyDescent="0.25">
      <c r="J274" s="33" t="str">
        <f>IFERROR(VLOOKUP(I274,PERIODES!B:F,5,FALSE),"")</f>
        <v/>
      </c>
    </row>
    <row r="275" spans="10:10" x14ac:dyDescent="0.25">
      <c r="J275" s="33" t="str">
        <f>IFERROR(VLOOKUP(I275,PERIODES!B:F,5,FALSE),"")</f>
        <v/>
      </c>
    </row>
    <row r="276" spans="10:10" x14ac:dyDescent="0.25">
      <c r="J276" s="33" t="str">
        <f>IFERROR(VLOOKUP(I276,PERIODES!B:F,5,FALSE),"")</f>
        <v/>
      </c>
    </row>
    <row r="277" spans="10:10" x14ac:dyDescent="0.25">
      <c r="J277" s="33" t="str">
        <f>IFERROR(VLOOKUP(I277,PERIODES!B:F,5,FALSE),"")</f>
        <v/>
      </c>
    </row>
    <row r="278" spans="10:10" x14ac:dyDescent="0.25">
      <c r="J278" s="33" t="str">
        <f>IFERROR(VLOOKUP(I278,PERIODES!B:F,5,FALSE),"")</f>
        <v/>
      </c>
    </row>
    <row r="279" spans="10:10" x14ac:dyDescent="0.25">
      <c r="J279" s="33" t="str">
        <f>IFERROR(VLOOKUP(I279,PERIODES!B:F,5,FALSE),"")</f>
        <v/>
      </c>
    </row>
    <row r="280" spans="10:10" x14ac:dyDescent="0.25">
      <c r="J280" s="33" t="str">
        <f>IFERROR(VLOOKUP(I280,PERIODES!B:F,5,FALSE),"")</f>
        <v/>
      </c>
    </row>
    <row r="281" spans="10:10" x14ac:dyDescent="0.25">
      <c r="J281" s="33" t="str">
        <f>IFERROR(VLOOKUP(I281,PERIODES!B:F,5,FALSE),"")</f>
        <v/>
      </c>
    </row>
    <row r="282" spans="10:10" x14ac:dyDescent="0.25">
      <c r="J282" s="33" t="str">
        <f>IFERROR(VLOOKUP(I282,PERIODES!B:F,5,FALSE),"")</f>
        <v/>
      </c>
    </row>
    <row r="283" spans="10:10" x14ac:dyDescent="0.25">
      <c r="J283" s="33" t="str">
        <f>IFERROR(VLOOKUP(I283,PERIODES!B:F,5,FALSE),"")</f>
        <v/>
      </c>
    </row>
    <row r="284" spans="10:10" x14ac:dyDescent="0.25">
      <c r="J284" s="33" t="str">
        <f>IFERROR(VLOOKUP(I284,PERIODES!B:F,5,FALSE),"")</f>
        <v/>
      </c>
    </row>
    <row r="285" spans="10:10" x14ac:dyDescent="0.25">
      <c r="J285" s="33" t="str">
        <f>IFERROR(VLOOKUP(I285,PERIODES!B:F,5,FALSE),"")</f>
        <v/>
      </c>
    </row>
    <row r="286" spans="10:10" x14ac:dyDescent="0.25">
      <c r="J286" s="33" t="str">
        <f>IFERROR(VLOOKUP(I286,PERIODES!B:F,5,FALSE),"")</f>
        <v/>
      </c>
    </row>
    <row r="287" spans="10:10" x14ac:dyDescent="0.25">
      <c r="J287" s="33" t="str">
        <f>IFERROR(VLOOKUP(I287,PERIODES!B:F,5,FALSE),"")</f>
        <v/>
      </c>
    </row>
    <row r="288" spans="10:10" x14ac:dyDescent="0.25">
      <c r="J288" s="33" t="str">
        <f>IFERROR(VLOOKUP(I288,PERIODES!B:F,5,FALSE),"")</f>
        <v/>
      </c>
    </row>
    <row r="289" spans="10:10" x14ac:dyDescent="0.25">
      <c r="J289" s="33" t="str">
        <f>IFERROR(VLOOKUP(I289,PERIODES!B:F,5,FALSE),"")</f>
        <v/>
      </c>
    </row>
    <row r="290" spans="10:10" x14ac:dyDescent="0.25">
      <c r="J290" s="33" t="str">
        <f>IFERROR(VLOOKUP(I290,PERIODES!B:F,5,FALSE),"")</f>
        <v/>
      </c>
    </row>
    <row r="291" spans="10:10" x14ac:dyDescent="0.25">
      <c r="J291" s="33" t="str">
        <f>IFERROR(VLOOKUP(I291,PERIODES!B:F,5,FALSE),"")</f>
        <v/>
      </c>
    </row>
    <row r="292" spans="10:10" x14ac:dyDescent="0.25">
      <c r="J292" s="33" t="str">
        <f>IFERROR(VLOOKUP(I292,PERIODES!B:F,5,FALSE),"")</f>
        <v/>
      </c>
    </row>
    <row r="293" spans="10:10" x14ac:dyDescent="0.25">
      <c r="J293" s="33" t="str">
        <f>IFERROR(VLOOKUP(I293,PERIODES!B:F,5,FALSE),"")</f>
        <v/>
      </c>
    </row>
    <row r="294" spans="10:10" x14ac:dyDescent="0.25">
      <c r="J294" s="33" t="str">
        <f>IFERROR(VLOOKUP(I294,PERIODES!B:F,5,FALSE),"")</f>
        <v/>
      </c>
    </row>
    <row r="295" spans="10:10" x14ac:dyDescent="0.25">
      <c r="J295" s="33" t="str">
        <f>IFERROR(VLOOKUP(I295,PERIODES!B:F,5,FALSE),"")</f>
        <v/>
      </c>
    </row>
    <row r="296" spans="10:10" x14ac:dyDescent="0.25">
      <c r="J296" s="33" t="str">
        <f>IFERROR(VLOOKUP(I296,PERIODES!B:F,5,FALSE),"")</f>
        <v/>
      </c>
    </row>
    <row r="297" spans="10:10" x14ac:dyDescent="0.25">
      <c r="J297" s="33" t="str">
        <f>IFERROR(VLOOKUP(I297,PERIODES!B:F,5,FALSE),"")</f>
        <v/>
      </c>
    </row>
    <row r="298" spans="10:10" x14ac:dyDescent="0.25">
      <c r="J298" s="33" t="str">
        <f>IFERROR(VLOOKUP(I298,PERIODES!B:F,5,FALSE),"")</f>
        <v/>
      </c>
    </row>
    <row r="299" spans="10:10" x14ac:dyDescent="0.25">
      <c r="J299" s="33" t="str">
        <f>IFERROR(VLOOKUP(I299,PERIODES!B:F,5,FALSE),"")</f>
        <v/>
      </c>
    </row>
    <row r="300" spans="10:10" x14ac:dyDescent="0.25">
      <c r="J300" s="33" t="str">
        <f>IFERROR(VLOOKUP(I300,PERIODES!B:F,5,FALSE),"")</f>
        <v/>
      </c>
    </row>
    <row r="301" spans="10:10" x14ac:dyDescent="0.25">
      <c r="J301" s="33" t="str">
        <f>IFERROR(VLOOKUP(I301,PERIODES!B:F,5,FALSE),"")</f>
        <v/>
      </c>
    </row>
    <row r="302" spans="10:10" x14ac:dyDescent="0.25">
      <c r="J302" s="33" t="str">
        <f>IFERROR(VLOOKUP(I302,PERIODES!B:F,5,FALSE),"")</f>
        <v/>
      </c>
    </row>
    <row r="303" spans="10:10" x14ac:dyDescent="0.25">
      <c r="J303" s="33" t="str">
        <f>IFERROR(VLOOKUP(I303,PERIODES!B:F,5,FALSE),"")</f>
        <v/>
      </c>
    </row>
    <row r="304" spans="10:10" x14ac:dyDescent="0.25">
      <c r="J304" s="33" t="str">
        <f>IFERROR(VLOOKUP(I304,PERIODES!B:F,5,FALSE),"")</f>
        <v/>
      </c>
    </row>
    <row r="305" spans="10:10" x14ac:dyDescent="0.25">
      <c r="J305" s="33" t="str">
        <f>IFERROR(VLOOKUP(I305,PERIODES!B:F,5,FALSE),"")</f>
        <v/>
      </c>
    </row>
    <row r="306" spans="10:10" x14ac:dyDescent="0.25">
      <c r="J306" s="33" t="str">
        <f>IFERROR(VLOOKUP(I306,PERIODES!B:F,5,FALSE),"")</f>
        <v/>
      </c>
    </row>
    <row r="307" spans="10:10" x14ac:dyDescent="0.25">
      <c r="J307" s="33" t="str">
        <f>IFERROR(VLOOKUP(I307,PERIODES!B:F,5,FALSE),"")</f>
        <v/>
      </c>
    </row>
    <row r="308" spans="10:10" x14ac:dyDescent="0.25">
      <c r="J308" s="33" t="str">
        <f>IFERROR(VLOOKUP(I308,PERIODES!B:F,5,FALSE),"")</f>
        <v/>
      </c>
    </row>
    <row r="309" spans="10:10" x14ac:dyDescent="0.25">
      <c r="J309" s="33" t="str">
        <f>IFERROR(VLOOKUP(I309,PERIODES!B:F,5,FALSE),"")</f>
        <v/>
      </c>
    </row>
    <row r="310" spans="10:10" x14ac:dyDescent="0.25">
      <c r="J310" s="33" t="str">
        <f>IFERROR(VLOOKUP(I310,PERIODES!B:F,5,FALSE),"")</f>
        <v/>
      </c>
    </row>
    <row r="311" spans="10:10" x14ac:dyDescent="0.25">
      <c r="J311" s="33" t="str">
        <f>IFERROR(VLOOKUP(I311,PERIODES!B:F,5,FALSE),"")</f>
        <v/>
      </c>
    </row>
    <row r="312" spans="10:10" x14ac:dyDescent="0.25">
      <c r="J312" s="33" t="str">
        <f>IFERROR(VLOOKUP(I312,PERIODES!B:F,5,FALSE),"")</f>
        <v/>
      </c>
    </row>
    <row r="313" spans="10:10" x14ac:dyDescent="0.25">
      <c r="J313" s="33" t="str">
        <f>IFERROR(VLOOKUP(I313,PERIODES!B:F,5,FALSE),"")</f>
        <v/>
      </c>
    </row>
    <row r="314" spans="10:10" x14ac:dyDescent="0.25">
      <c r="J314" s="33" t="str">
        <f>IFERROR(VLOOKUP(I314,PERIODES!B:F,5,FALSE),"")</f>
        <v/>
      </c>
    </row>
    <row r="315" spans="10:10" x14ac:dyDescent="0.25">
      <c r="J315" s="33" t="str">
        <f>IFERROR(VLOOKUP(I315,PERIODES!B:F,5,FALSE),"")</f>
        <v/>
      </c>
    </row>
    <row r="316" spans="10:10" x14ac:dyDescent="0.25">
      <c r="J316" s="33" t="str">
        <f>IFERROR(VLOOKUP(I316,PERIODES!B:F,5,FALSE),"")</f>
        <v/>
      </c>
    </row>
    <row r="317" spans="10:10" x14ac:dyDescent="0.25">
      <c r="J317" s="33" t="str">
        <f>IFERROR(VLOOKUP(I317,PERIODES!B:F,5,FALSE),"")</f>
        <v/>
      </c>
    </row>
    <row r="318" spans="10:10" x14ac:dyDescent="0.25">
      <c r="J318" s="33" t="str">
        <f>IFERROR(VLOOKUP(I318,PERIODES!B:F,5,FALSE),"")</f>
        <v/>
      </c>
    </row>
    <row r="319" spans="10:10" x14ac:dyDescent="0.25">
      <c r="J319" s="33" t="str">
        <f>IFERROR(VLOOKUP(I319,PERIODES!B:F,5,FALSE),"")</f>
        <v/>
      </c>
    </row>
    <row r="320" spans="10:10" x14ac:dyDescent="0.25">
      <c r="J320" s="33" t="str">
        <f>IFERROR(VLOOKUP(I320,PERIODES!B:F,5,FALSE),"")</f>
        <v/>
      </c>
    </row>
    <row r="321" spans="10:10" x14ac:dyDescent="0.25">
      <c r="J321" s="33" t="str">
        <f>IFERROR(VLOOKUP(I321,PERIODES!B:F,5,FALSE),"")</f>
        <v/>
      </c>
    </row>
    <row r="322" spans="10:10" x14ac:dyDescent="0.25">
      <c r="J322" s="33" t="str">
        <f>IFERROR(VLOOKUP(I322,PERIODES!B:F,5,FALSE),"")</f>
        <v/>
      </c>
    </row>
    <row r="323" spans="10:10" x14ac:dyDescent="0.25">
      <c r="J323" s="33" t="str">
        <f>IFERROR(VLOOKUP(I323,PERIODES!B:F,5,FALSE),"")</f>
        <v/>
      </c>
    </row>
    <row r="324" spans="10:10" x14ac:dyDescent="0.25">
      <c r="J324" s="33" t="str">
        <f>IFERROR(VLOOKUP(I324,PERIODES!B:F,5,FALSE),"")</f>
        <v/>
      </c>
    </row>
    <row r="325" spans="10:10" x14ac:dyDescent="0.25">
      <c r="J325" s="33" t="str">
        <f>IFERROR(VLOOKUP(I325,PERIODES!B:F,5,FALSE),"")</f>
        <v/>
      </c>
    </row>
    <row r="326" spans="10:10" x14ac:dyDescent="0.25">
      <c r="J326" s="33" t="str">
        <f>IFERROR(VLOOKUP(I326,PERIODES!B:F,5,FALSE),"")</f>
        <v/>
      </c>
    </row>
    <row r="327" spans="10:10" x14ac:dyDescent="0.25">
      <c r="J327" s="33" t="str">
        <f>IFERROR(VLOOKUP(I327,PERIODES!B:F,5,FALSE),"")</f>
        <v/>
      </c>
    </row>
    <row r="328" spans="10:10" x14ac:dyDescent="0.25">
      <c r="J328" s="33" t="str">
        <f>IFERROR(VLOOKUP(I328,PERIODES!B:F,5,FALSE),"")</f>
        <v/>
      </c>
    </row>
    <row r="329" spans="10:10" x14ac:dyDescent="0.25">
      <c r="J329" s="33" t="str">
        <f>IFERROR(VLOOKUP(I329,PERIODES!B:F,5,FALSE),"")</f>
        <v/>
      </c>
    </row>
    <row r="330" spans="10:10" x14ac:dyDescent="0.25">
      <c r="J330" s="33" t="str">
        <f>IFERROR(VLOOKUP(I330,PERIODES!B:F,5,FALSE),"")</f>
        <v/>
      </c>
    </row>
    <row r="331" spans="10:10" x14ac:dyDescent="0.25">
      <c r="J331" s="33" t="str">
        <f>IFERROR(VLOOKUP(I331,PERIODES!B:F,5,FALSE),"")</f>
        <v/>
      </c>
    </row>
    <row r="332" spans="10:10" x14ac:dyDescent="0.25">
      <c r="J332" s="33" t="str">
        <f>IFERROR(VLOOKUP(I332,PERIODES!B:F,5,FALSE),"")</f>
        <v/>
      </c>
    </row>
    <row r="333" spans="10:10" x14ac:dyDescent="0.25">
      <c r="J333" s="33" t="str">
        <f>IFERROR(VLOOKUP(I333,PERIODES!B:F,5,FALSE),"")</f>
        <v/>
      </c>
    </row>
    <row r="334" spans="10:10" x14ac:dyDescent="0.25">
      <c r="J334" s="33" t="str">
        <f>IFERROR(VLOOKUP(I334,PERIODES!B:F,5,FALSE),"")</f>
        <v/>
      </c>
    </row>
    <row r="335" spans="10:10" x14ac:dyDescent="0.25">
      <c r="J335" s="33" t="str">
        <f>IFERROR(VLOOKUP(I335,PERIODES!B:F,5,FALSE),"")</f>
        <v/>
      </c>
    </row>
    <row r="336" spans="10:10" x14ac:dyDescent="0.25">
      <c r="J336" s="33" t="str">
        <f>IFERROR(VLOOKUP(I336,PERIODES!B:F,5,FALSE),"")</f>
        <v/>
      </c>
    </row>
    <row r="337" spans="10:10" x14ac:dyDescent="0.25">
      <c r="J337" s="33" t="str">
        <f>IFERROR(VLOOKUP(I337,PERIODES!B:F,5,FALSE),"")</f>
        <v/>
      </c>
    </row>
    <row r="338" spans="10:10" x14ac:dyDescent="0.25">
      <c r="J338" s="33" t="str">
        <f>IFERROR(VLOOKUP(I338,PERIODES!B:F,5,FALSE),"")</f>
        <v/>
      </c>
    </row>
    <row r="339" spans="10:10" x14ac:dyDescent="0.25">
      <c r="J339" s="33" t="str">
        <f>IFERROR(VLOOKUP(I339,PERIODES!B:F,5,FALSE),"")</f>
        <v/>
      </c>
    </row>
    <row r="340" spans="10:10" x14ac:dyDescent="0.25">
      <c r="J340" s="33" t="str">
        <f>IFERROR(VLOOKUP(I340,PERIODES!B:F,5,FALSE),"")</f>
        <v/>
      </c>
    </row>
    <row r="341" spans="10:10" x14ac:dyDescent="0.25">
      <c r="J341" s="33" t="str">
        <f>IFERROR(VLOOKUP(I341,PERIODES!B:F,5,FALSE),"")</f>
        <v/>
      </c>
    </row>
    <row r="342" spans="10:10" x14ac:dyDescent="0.25">
      <c r="J342" s="33" t="str">
        <f>IFERROR(VLOOKUP(I342,PERIODES!B:F,5,FALSE),"")</f>
        <v/>
      </c>
    </row>
    <row r="343" spans="10:10" x14ac:dyDescent="0.25">
      <c r="J343" s="33" t="str">
        <f>IFERROR(VLOOKUP(I343,PERIODES!B:F,5,FALSE),"")</f>
        <v/>
      </c>
    </row>
    <row r="344" spans="10:10" x14ac:dyDescent="0.25">
      <c r="J344" s="33" t="str">
        <f>IFERROR(VLOOKUP(I344,PERIODES!B:F,5,FALSE),"")</f>
        <v/>
      </c>
    </row>
    <row r="345" spans="10:10" x14ac:dyDescent="0.25">
      <c r="J345" s="33" t="str">
        <f>IFERROR(VLOOKUP(I345,PERIODES!B:F,5,FALSE),"")</f>
        <v/>
      </c>
    </row>
    <row r="346" spans="10:10" x14ac:dyDescent="0.25">
      <c r="J346" s="33" t="str">
        <f>IFERROR(VLOOKUP(I346,PERIODES!B:F,5,FALSE),"")</f>
        <v/>
      </c>
    </row>
    <row r="347" spans="10:10" x14ac:dyDescent="0.25">
      <c r="J347" s="33" t="str">
        <f>IFERROR(VLOOKUP(I347,PERIODES!B:F,5,FALSE),"")</f>
        <v/>
      </c>
    </row>
    <row r="348" spans="10:10" x14ac:dyDescent="0.25">
      <c r="J348" s="33" t="str">
        <f>IFERROR(VLOOKUP(I348,PERIODES!B:F,5,FALSE),"")</f>
        <v/>
      </c>
    </row>
    <row r="349" spans="10:10" x14ac:dyDescent="0.25">
      <c r="J349" s="33" t="str">
        <f>IFERROR(VLOOKUP(I349,PERIODES!B:F,5,FALSE),"")</f>
        <v/>
      </c>
    </row>
    <row r="350" spans="10:10" x14ac:dyDescent="0.25">
      <c r="J350" s="33" t="str">
        <f>IFERROR(VLOOKUP(I350,PERIODES!B:F,5,FALSE),"")</f>
        <v/>
      </c>
    </row>
    <row r="351" spans="10:10" x14ac:dyDescent="0.25">
      <c r="J351" s="33" t="str">
        <f>IFERROR(VLOOKUP(I351,PERIODES!B:F,5,FALSE),"")</f>
        <v/>
      </c>
    </row>
    <row r="352" spans="10:10" x14ac:dyDescent="0.25">
      <c r="J352" s="33" t="str">
        <f>IFERROR(VLOOKUP(I352,PERIODES!B:F,5,FALSE),"")</f>
        <v/>
      </c>
    </row>
    <row r="353" spans="10:10" x14ac:dyDescent="0.25">
      <c r="J353" s="33" t="str">
        <f>IFERROR(VLOOKUP(I353,PERIODES!B:F,5,FALSE),"")</f>
        <v/>
      </c>
    </row>
    <row r="354" spans="10:10" x14ac:dyDescent="0.25">
      <c r="J354" s="33" t="str">
        <f>IFERROR(VLOOKUP(I354,PERIODES!B:F,5,FALSE),"")</f>
        <v/>
      </c>
    </row>
    <row r="355" spans="10:10" x14ac:dyDescent="0.25">
      <c r="J355" s="33" t="str">
        <f>IFERROR(VLOOKUP(I355,PERIODES!B:F,5,FALSE),"")</f>
        <v/>
      </c>
    </row>
    <row r="356" spans="10:10" x14ac:dyDescent="0.25">
      <c r="J356" s="33" t="str">
        <f>IFERROR(VLOOKUP(I356,PERIODES!B:F,5,FALSE),"")</f>
        <v/>
      </c>
    </row>
    <row r="357" spans="10:10" x14ac:dyDescent="0.25">
      <c r="J357" s="33" t="str">
        <f>IFERROR(VLOOKUP(I357,PERIODES!B:F,5,FALSE),"")</f>
        <v/>
      </c>
    </row>
    <row r="358" spans="10:10" x14ac:dyDescent="0.25">
      <c r="J358" s="33" t="str">
        <f>IFERROR(VLOOKUP(I358,PERIODES!B:F,5,FALSE),"")</f>
        <v/>
      </c>
    </row>
    <row r="359" spans="10:10" x14ac:dyDescent="0.25">
      <c r="J359" s="33" t="str">
        <f>IFERROR(VLOOKUP(I359,PERIODES!B:F,5,FALSE),"")</f>
        <v/>
      </c>
    </row>
    <row r="360" spans="10:10" x14ac:dyDescent="0.25">
      <c r="J360" s="33" t="str">
        <f>IFERROR(VLOOKUP(I360,PERIODES!B:F,5,FALSE),"")</f>
        <v/>
      </c>
    </row>
    <row r="361" spans="10:10" x14ac:dyDescent="0.25">
      <c r="J361" s="33" t="str">
        <f>IFERROR(VLOOKUP(I361,PERIODES!B:F,5,FALSE),"")</f>
        <v/>
      </c>
    </row>
    <row r="362" spans="10:10" x14ac:dyDescent="0.25">
      <c r="J362" s="33" t="str">
        <f>IFERROR(VLOOKUP(I362,PERIODES!B:F,5,FALSE),"")</f>
        <v/>
      </c>
    </row>
    <row r="363" spans="10:10" x14ac:dyDescent="0.25">
      <c r="J363" s="33" t="str">
        <f>IFERROR(VLOOKUP(I363,PERIODES!B:F,5,FALSE),"")</f>
        <v/>
      </c>
    </row>
    <row r="364" spans="10:10" x14ac:dyDescent="0.25">
      <c r="J364" s="33" t="str">
        <f>IFERROR(VLOOKUP(I364,PERIODES!B:F,5,FALSE),"")</f>
        <v/>
      </c>
    </row>
    <row r="365" spans="10:10" x14ac:dyDescent="0.25">
      <c r="J365" s="33" t="str">
        <f>IFERROR(VLOOKUP(I365,PERIODES!B:F,5,FALSE),"")</f>
        <v/>
      </c>
    </row>
    <row r="366" spans="10:10" x14ac:dyDescent="0.25">
      <c r="J366" s="33" t="str">
        <f>IFERROR(VLOOKUP(I366,PERIODES!B:F,5,FALSE),"")</f>
        <v/>
      </c>
    </row>
    <row r="367" spans="10:10" x14ac:dyDescent="0.25">
      <c r="J367" s="33" t="str">
        <f>IFERROR(VLOOKUP(I367,PERIODES!B:F,5,FALSE),"")</f>
        <v/>
      </c>
    </row>
    <row r="368" spans="10:10" x14ac:dyDescent="0.25">
      <c r="J368" s="33" t="str">
        <f>IFERROR(VLOOKUP(I368,PERIODES!B:F,5,FALSE),"")</f>
        <v/>
      </c>
    </row>
    <row r="369" spans="10:10" x14ac:dyDescent="0.25">
      <c r="J369" s="33" t="str">
        <f>IFERROR(VLOOKUP(I369,PERIODES!B:F,5,FALSE),"")</f>
        <v/>
      </c>
    </row>
    <row r="370" spans="10:10" x14ac:dyDescent="0.25">
      <c r="J370" s="33" t="str">
        <f>IFERROR(VLOOKUP(I370,PERIODES!B:F,5,FALSE),"")</f>
        <v/>
      </c>
    </row>
    <row r="371" spans="10:10" x14ac:dyDescent="0.25">
      <c r="J371" s="33" t="str">
        <f>IFERROR(VLOOKUP(I371,PERIODES!B:F,5,FALSE),"")</f>
        <v/>
      </c>
    </row>
    <row r="372" spans="10:10" x14ac:dyDescent="0.25">
      <c r="J372" s="33" t="str">
        <f>IFERROR(VLOOKUP(I372,PERIODES!B:F,5,FALSE),"")</f>
        <v/>
      </c>
    </row>
    <row r="373" spans="10:10" x14ac:dyDescent="0.25">
      <c r="J373" s="33" t="str">
        <f>IFERROR(VLOOKUP(I373,PERIODES!B:F,5,FALSE),"")</f>
        <v/>
      </c>
    </row>
    <row r="374" spans="10:10" x14ac:dyDescent="0.25">
      <c r="J374" s="33" t="str">
        <f>IFERROR(VLOOKUP(I374,PERIODES!B:F,5,FALSE),"")</f>
        <v/>
      </c>
    </row>
    <row r="375" spans="10:10" x14ac:dyDescent="0.25">
      <c r="J375" s="33" t="str">
        <f>IFERROR(VLOOKUP(I375,PERIODES!B:F,5,FALSE),"")</f>
        <v/>
      </c>
    </row>
    <row r="376" spans="10:10" x14ac:dyDescent="0.25">
      <c r="J376" s="33" t="str">
        <f>IFERROR(VLOOKUP(I376,PERIODES!B:F,5,FALSE),"")</f>
        <v/>
      </c>
    </row>
    <row r="377" spans="10:10" x14ac:dyDescent="0.25">
      <c r="J377" s="33" t="str">
        <f>IFERROR(VLOOKUP(I377,PERIODES!B:F,5,FALSE),"")</f>
        <v/>
      </c>
    </row>
    <row r="378" spans="10:10" x14ac:dyDescent="0.25">
      <c r="J378" s="33" t="str">
        <f>IFERROR(VLOOKUP(I378,PERIODES!B:F,5,FALSE),"")</f>
        <v/>
      </c>
    </row>
    <row r="379" spans="10:10" x14ac:dyDescent="0.25">
      <c r="J379" s="33" t="str">
        <f>IFERROR(VLOOKUP(I379,PERIODES!B:F,5,FALSE),"")</f>
        <v/>
      </c>
    </row>
    <row r="380" spans="10:10" x14ac:dyDescent="0.25">
      <c r="J380" s="33" t="str">
        <f>IFERROR(VLOOKUP(I380,PERIODES!B:F,5,FALSE),"")</f>
        <v/>
      </c>
    </row>
    <row r="381" spans="10:10" x14ac:dyDescent="0.25">
      <c r="J381" s="33" t="str">
        <f>IFERROR(VLOOKUP(I381,PERIODES!B:F,5,FALSE),"")</f>
        <v/>
      </c>
    </row>
    <row r="382" spans="10:10" x14ac:dyDescent="0.25">
      <c r="J382" s="33" t="str">
        <f>IFERROR(VLOOKUP(I382,PERIODES!B:F,5,FALSE),"")</f>
        <v/>
      </c>
    </row>
    <row r="383" spans="10:10" x14ac:dyDescent="0.25">
      <c r="J383" s="33" t="str">
        <f>IFERROR(VLOOKUP(I383,PERIODES!B:F,5,FALSE),"")</f>
        <v/>
      </c>
    </row>
    <row r="384" spans="10:10" x14ac:dyDescent="0.25">
      <c r="J384" s="33" t="str">
        <f>IFERROR(VLOOKUP(I384,PERIODES!B:F,5,FALSE),"")</f>
        <v/>
      </c>
    </row>
    <row r="385" spans="10:10" x14ac:dyDescent="0.25">
      <c r="J385" s="33" t="str">
        <f>IFERROR(VLOOKUP(I385,PERIODES!B:F,5,FALSE),"")</f>
        <v/>
      </c>
    </row>
    <row r="386" spans="10:10" x14ac:dyDescent="0.25">
      <c r="J386" s="33" t="str">
        <f>IFERROR(VLOOKUP(I386,PERIODES!B:F,5,FALSE),"")</f>
        <v/>
      </c>
    </row>
    <row r="387" spans="10:10" x14ac:dyDescent="0.25">
      <c r="J387" s="33" t="str">
        <f>IFERROR(VLOOKUP(I387,PERIODES!B:F,5,FALSE),"")</f>
        <v/>
      </c>
    </row>
    <row r="388" spans="10:10" x14ac:dyDescent="0.25">
      <c r="J388" s="33" t="str">
        <f>IFERROR(VLOOKUP(I388,PERIODES!B:F,5,FALSE),"")</f>
        <v/>
      </c>
    </row>
    <row r="389" spans="10:10" x14ac:dyDescent="0.25">
      <c r="J389" s="33" t="str">
        <f>IFERROR(VLOOKUP(I389,PERIODES!B:F,5,FALSE),"")</f>
        <v/>
      </c>
    </row>
    <row r="390" spans="10:10" x14ac:dyDescent="0.25">
      <c r="J390" s="33" t="str">
        <f>IFERROR(VLOOKUP(I390,PERIODES!B:F,5,FALSE),"")</f>
        <v/>
      </c>
    </row>
    <row r="391" spans="10:10" x14ac:dyDescent="0.25">
      <c r="J391" s="33" t="str">
        <f>IFERROR(VLOOKUP(I391,PERIODES!B:F,5,FALSE),"")</f>
        <v/>
      </c>
    </row>
    <row r="392" spans="10:10" x14ac:dyDescent="0.25">
      <c r="J392" s="33" t="str">
        <f>IFERROR(VLOOKUP(I392,PERIODES!B:F,5,FALSE),"")</f>
        <v/>
      </c>
    </row>
    <row r="393" spans="10:10" x14ac:dyDescent="0.25">
      <c r="J393" s="33" t="str">
        <f>IFERROR(VLOOKUP(I393,PERIODES!B:F,5,FALSE),"")</f>
        <v/>
      </c>
    </row>
    <row r="394" spans="10:10" x14ac:dyDescent="0.25">
      <c r="J394" s="33" t="str">
        <f>IFERROR(VLOOKUP(I394,PERIODES!B:F,5,FALSE),"")</f>
        <v/>
      </c>
    </row>
    <row r="395" spans="10:10" x14ac:dyDescent="0.25">
      <c r="J395" s="33" t="str">
        <f>IFERROR(VLOOKUP(I395,PERIODES!B:F,5,FALSE),"")</f>
        <v/>
      </c>
    </row>
    <row r="396" spans="10:10" x14ac:dyDescent="0.25">
      <c r="J396" s="33" t="str">
        <f>IFERROR(VLOOKUP(I396,PERIODES!B:F,5,FALSE),"")</f>
        <v/>
      </c>
    </row>
    <row r="397" spans="10:10" x14ac:dyDescent="0.25">
      <c r="J397" s="33" t="str">
        <f>IFERROR(VLOOKUP(I397,PERIODES!B:F,5,FALSE),"")</f>
        <v/>
      </c>
    </row>
    <row r="398" spans="10:10" x14ac:dyDescent="0.25">
      <c r="J398" s="33" t="str">
        <f>IFERROR(VLOOKUP(I398,PERIODES!B:F,5,FALSE),"")</f>
        <v/>
      </c>
    </row>
    <row r="399" spans="10:10" x14ac:dyDescent="0.25">
      <c r="J399" s="33" t="str">
        <f>IFERROR(VLOOKUP(I399,PERIODES!B:F,5,FALSE),"")</f>
        <v/>
      </c>
    </row>
    <row r="400" spans="10:10" x14ac:dyDescent="0.25">
      <c r="J400" s="33" t="str">
        <f>IFERROR(VLOOKUP(I400,PERIODES!B:F,5,FALSE),"")</f>
        <v/>
      </c>
    </row>
    <row r="401" spans="10:10" x14ac:dyDescent="0.25">
      <c r="J401" s="33" t="str">
        <f>IFERROR(VLOOKUP(I401,PERIODES!B:F,5,FALSE),"")</f>
        <v/>
      </c>
    </row>
    <row r="402" spans="10:10" x14ac:dyDescent="0.25">
      <c r="J402" s="33" t="str">
        <f>IFERROR(VLOOKUP(I402,PERIODES!B:F,5,FALSE),"")</f>
        <v/>
      </c>
    </row>
    <row r="403" spans="10:10" x14ac:dyDescent="0.25">
      <c r="J403" s="33" t="str">
        <f>IFERROR(VLOOKUP(I403,PERIODES!B:F,5,FALSE),"")</f>
        <v/>
      </c>
    </row>
    <row r="404" spans="10:10" x14ac:dyDescent="0.25">
      <c r="J404" s="33" t="str">
        <f>IFERROR(VLOOKUP(I404,PERIODES!B:F,5,FALSE),"")</f>
        <v/>
      </c>
    </row>
    <row r="405" spans="10:10" x14ac:dyDescent="0.25">
      <c r="J405" s="33" t="str">
        <f>IFERROR(VLOOKUP(I405,PERIODES!B:F,5,FALSE),"")</f>
        <v/>
      </c>
    </row>
    <row r="406" spans="10:10" x14ac:dyDescent="0.25">
      <c r="J406" s="33" t="str">
        <f>IFERROR(VLOOKUP(I406,PERIODES!B:F,5,FALSE),"")</f>
        <v/>
      </c>
    </row>
    <row r="407" spans="10:10" x14ac:dyDescent="0.25">
      <c r="J407" s="33" t="str">
        <f>IFERROR(VLOOKUP(I407,PERIODES!B:F,5,FALSE),"")</f>
        <v/>
      </c>
    </row>
    <row r="408" spans="10:10" x14ac:dyDescent="0.25">
      <c r="J408" s="33" t="str">
        <f>IFERROR(VLOOKUP(I408,PERIODES!B:F,5,FALSE),"")</f>
        <v/>
      </c>
    </row>
    <row r="409" spans="10:10" x14ac:dyDescent="0.25">
      <c r="J409" s="33" t="str">
        <f>IFERROR(VLOOKUP(I409,PERIODES!B:F,5,FALSE),"")</f>
        <v/>
      </c>
    </row>
    <row r="410" spans="10:10" x14ac:dyDescent="0.25">
      <c r="J410" s="33" t="str">
        <f>IFERROR(VLOOKUP(I410,PERIODES!B:F,5,FALSE),"")</f>
        <v/>
      </c>
    </row>
    <row r="411" spans="10:10" x14ac:dyDescent="0.25">
      <c r="J411" s="33" t="str">
        <f>IFERROR(VLOOKUP(I411,PERIODES!B:F,5,FALSE),"")</f>
        <v/>
      </c>
    </row>
    <row r="412" spans="10:10" x14ac:dyDescent="0.25">
      <c r="J412" s="33" t="str">
        <f>IFERROR(VLOOKUP(I412,PERIODES!B:F,5,FALSE),"")</f>
        <v/>
      </c>
    </row>
    <row r="413" spans="10:10" x14ac:dyDescent="0.25">
      <c r="J413" s="33" t="str">
        <f>IFERROR(VLOOKUP(I413,PERIODES!B:F,5,FALSE),"")</f>
        <v/>
      </c>
    </row>
    <row r="414" spans="10:10" x14ac:dyDescent="0.25">
      <c r="J414" s="33" t="str">
        <f>IFERROR(VLOOKUP(I414,PERIODES!B:F,5,FALSE),"")</f>
        <v/>
      </c>
    </row>
    <row r="415" spans="10:10" x14ac:dyDescent="0.25">
      <c r="J415" s="33" t="str">
        <f>IFERROR(VLOOKUP(I415,PERIODES!B:F,5,FALSE),"")</f>
        <v/>
      </c>
    </row>
    <row r="416" spans="10:10" x14ac:dyDescent="0.25">
      <c r="J416" s="33" t="str">
        <f>IFERROR(VLOOKUP(I416,PERIODES!B:F,5,FALSE),"")</f>
        <v/>
      </c>
    </row>
    <row r="417" spans="10:10" x14ac:dyDescent="0.25">
      <c r="J417" s="33" t="str">
        <f>IFERROR(VLOOKUP(I417,PERIODES!B:F,5,FALSE),"")</f>
        <v/>
      </c>
    </row>
    <row r="418" spans="10:10" x14ac:dyDescent="0.25">
      <c r="J418" s="33" t="str">
        <f>IFERROR(VLOOKUP(I418,PERIODES!B:F,5,FALSE),"")</f>
        <v/>
      </c>
    </row>
    <row r="419" spans="10:10" x14ac:dyDescent="0.25">
      <c r="J419" s="33" t="str">
        <f>IFERROR(VLOOKUP(I419,PERIODES!B:F,5,FALSE),"")</f>
        <v/>
      </c>
    </row>
    <row r="420" spans="10:10" x14ac:dyDescent="0.25">
      <c r="J420" s="33" t="str">
        <f>IFERROR(VLOOKUP(I420,PERIODES!B:F,5,FALSE),"")</f>
        <v/>
      </c>
    </row>
    <row r="421" spans="10:10" x14ac:dyDescent="0.25">
      <c r="J421" s="33" t="str">
        <f>IFERROR(VLOOKUP(I421,PERIODES!B:F,5,FALSE),"")</f>
        <v/>
      </c>
    </row>
    <row r="422" spans="10:10" x14ac:dyDescent="0.25">
      <c r="J422" s="33" t="str">
        <f>IFERROR(VLOOKUP(I422,PERIODES!B:F,5,FALSE),"")</f>
        <v/>
      </c>
    </row>
    <row r="423" spans="10:10" x14ac:dyDescent="0.25">
      <c r="J423" s="33" t="str">
        <f>IFERROR(VLOOKUP(I423,PERIODES!B:F,5,FALSE),"")</f>
        <v/>
      </c>
    </row>
    <row r="424" spans="10:10" x14ac:dyDescent="0.25">
      <c r="J424" s="33" t="str">
        <f>IFERROR(VLOOKUP(I424,PERIODES!B:F,5,FALSE),"")</f>
        <v/>
      </c>
    </row>
    <row r="425" spans="10:10" x14ac:dyDescent="0.25">
      <c r="J425" s="33" t="str">
        <f>IFERROR(VLOOKUP(I425,PERIODES!B:F,5,FALSE),"")</f>
        <v/>
      </c>
    </row>
    <row r="426" spans="10:10" x14ac:dyDescent="0.25">
      <c r="J426" s="33" t="str">
        <f>IFERROR(VLOOKUP(I426,PERIODES!B:F,5,FALSE),"")</f>
        <v/>
      </c>
    </row>
    <row r="427" spans="10:10" x14ac:dyDescent="0.25">
      <c r="J427" s="33" t="str">
        <f>IFERROR(VLOOKUP(I427,PERIODES!B:F,5,FALSE),"")</f>
        <v/>
      </c>
    </row>
    <row r="428" spans="10:10" x14ac:dyDescent="0.25">
      <c r="J428" s="33" t="str">
        <f>IFERROR(VLOOKUP(I428,PERIODES!B:F,5,FALSE),"")</f>
        <v/>
      </c>
    </row>
    <row r="429" spans="10:10" x14ac:dyDescent="0.25">
      <c r="J429" s="33" t="str">
        <f>IFERROR(VLOOKUP(I429,PERIODES!B:F,5,FALSE),"")</f>
        <v/>
      </c>
    </row>
    <row r="430" spans="10:10" x14ac:dyDescent="0.25">
      <c r="J430" s="33" t="str">
        <f>IFERROR(VLOOKUP(I430,PERIODES!B:F,5,FALSE),"")</f>
        <v/>
      </c>
    </row>
    <row r="431" spans="10:10" x14ac:dyDescent="0.25">
      <c r="J431" s="33" t="str">
        <f>IFERROR(VLOOKUP(I431,PERIODES!B:F,5,FALSE),"")</f>
        <v/>
      </c>
    </row>
    <row r="432" spans="10:10" x14ac:dyDescent="0.25">
      <c r="J432" s="33" t="str">
        <f>IFERROR(VLOOKUP(I432,PERIODES!B:F,5,FALSE),"")</f>
        <v/>
      </c>
    </row>
    <row r="433" spans="10:10" x14ac:dyDescent="0.25">
      <c r="J433" s="33" t="str">
        <f>IFERROR(VLOOKUP(I433,PERIODES!B:F,5,FALSE),"")</f>
        <v/>
      </c>
    </row>
    <row r="434" spans="10:10" x14ac:dyDescent="0.25">
      <c r="J434" s="33" t="str">
        <f>IFERROR(VLOOKUP(I434,PERIODES!B:F,5,FALSE),"")</f>
        <v/>
      </c>
    </row>
    <row r="435" spans="10:10" x14ac:dyDescent="0.25">
      <c r="J435" s="33" t="str">
        <f>IFERROR(VLOOKUP(I435,PERIODES!B:F,5,FALSE),"")</f>
        <v/>
      </c>
    </row>
    <row r="436" spans="10:10" x14ac:dyDescent="0.25">
      <c r="J436" s="33" t="str">
        <f>IFERROR(VLOOKUP(I436,PERIODES!B:F,5,FALSE),"")</f>
        <v/>
      </c>
    </row>
    <row r="437" spans="10:10" x14ac:dyDescent="0.25">
      <c r="J437" s="33" t="str">
        <f>IFERROR(VLOOKUP(I437,PERIODES!B:F,5,FALSE),"")</f>
        <v/>
      </c>
    </row>
    <row r="438" spans="10:10" x14ac:dyDescent="0.25">
      <c r="J438" s="33" t="str">
        <f>IFERROR(VLOOKUP(I438,PERIODES!B:F,5,FALSE),"")</f>
        <v/>
      </c>
    </row>
    <row r="439" spans="10:10" x14ac:dyDescent="0.25">
      <c r="J439" s="33" t="str">
        <f>IFERROR(VLOOKUP(I439,PERIODES!B:F,5,FALSE),"")</f>
        <v/>
      </c>
    </row>
    <row r="440" spans="10:10" x14ac:dyDescent="0.25">
      <c r="J440" s="33" t="str">
        <f>IFERROR(VLOOKUP(I440,PERIODES!B:F,5,FALSE),"")</f>
        <v/>
      </c>
    </row>
    <row r="441" spans="10:10" x14ac:dyDescent="0.25">
      <c r="J441" s="33" t="str">
        <f>IFERROR(VLOOKUP(I441,PERIODES!B:F,5,FALSE),"")</f>
        <v/>
      </c>
    </row>
    <row r="442" spans="10:10" x14ac:dyDescent="0.25">
      <c r="J442" s="33" t="str">
        <f>IFERROR(VLOOKUP(I442,PERIODES!B:F,5,FALSE),"")</f>
        <v/>
      </c>
    </row>
    <row r="443" spans="10:10" x14ac:dyDescent="0.25">
      <c r="J443" s="33" t="str">
        <f>IFERROR(VLOOKUP(I443,PERIODES!B:F,5,FALSE),"")</f>
        <v/>
      </c>
    </row>
    <row r="444" spans="10:10" x14ac:dyDescent="0.25">
      <c r="J444" s="33" t="str">
        <f>IFERROR(VLOOKUP(I444,PERIODES!B:F,5,FALSE),"")</f>
        <v/>
      </c>
    </row>
    <row r="445" spans="10:10" x14ac:dyDescent="0.25">
      <c r="J445" s="33" t="str">
        <f>IFERROR(VLOOKUP(I445,PERIODES!B:F,5,FALSE),"")</f>
        <v/>
      </c>
    </row>
    <row r="446" spans="10:10" x14ac:dyDescent="0.25">
      <c r="J446" s="33" t="str">
        <f>IFERROR(VLOOKUP(I446,PERIODES!B:F,5,FALSE),"")</f>
        <v/>
      </c>
    </row>
    <row r="447" spans="10:10" x14ac:dyDescent="0.25">
      <c r="J447" s="33" t="str">
        <f>IFERROR(VLOOKUP(I447,PERIODES!B:F,5,FALSE),"")</f>
        <v/>
      </c>
    </row>
    <row r="448" spans="10:10" x14ac:dyDescent="0.25">
      <c r="J448" s="33" t="str">
        <f>IFERROR(VLOOKUP(I448,PERIODES!B:F,5,FALSE),"")</f>
        <v/>
      </c>
    </row>
    <row r="449" spans="10:10" x14ac:dyDescent="0.25">
      <c r="J449" s="33" t="str">
        <f>IFERROR(VLOOKUP(I449,PERIODES!B:F,5,FALSE),"")</f>
        <v/>
      </c>
    </row>
    <row r="450" spans="10:10" x14ac:dyDescent="0.25">
      <c r="J450" s="33" t="str">
        <f>IFERROR(VLOOKUP(I450,PERIODES!B:F,5,FALSE),"")</f>
        <v/>
      </c>
    </row>
    <row r="451" spans="10:10" x14ac:dyDescent="0.25">
      <c r="J451" s="33" t="str">
        <f>IFERROR(VLOOKUP(I451,PERIODES!B:F,5,FALSE),"")</f>
        <v/>
      </c>
    </row>
    <row r="452" spans="10:10" x14ac:dyDescent="0.25">
      <c r="J452" s="33" t="str">
        <f>IFERROR(VLOOKUP(I452,PERIODES!B:F,5,FALSE),"")</f>
        <v/>
      </c>
    </row>
    <row r="453" spans="10:10" x14ac:dyDescent="0.25">
      <c r="J453" s="33" t="str">
        <f>IFERROR(VLOOKUP(I453,PERIODES!B:F,5,FALSE),"")</f>
        <v/>
      </c>
    </row>
    <row r="454" spans="10:10" x14ac:dyDescent="0.25">
      <c r="J454" s="33" t="str">
        <f>IFERROR(VLOOKUP(I454,PERIODES!B:F,5,FALSE),"")</f>
        <v/>
      </c>
    </row>
    <row r="455" spans="10:10" x14ac:dyDescent="0.25">
      <c r="J455" s="33" t="str">
        <f>IFERROR(VLOOKUP(I455,PERIODES!B:F,5,FALSE),"")</f>
        <v/>
      </c>
    </row>
    <row r="456" spans="10:10" x14ac:dyDescent="0.25">
      <c r="J456" s="33" t="str">
        <f>IFERROR(VLOOKUP(I456,PERIODES!B:F,5,FALSE),"")</f>
        <v/>
      </c>
    </row>
    <row r="457" spans="10:10" x14ac:dyDescent="0.25">
      <c r="J457" s="33" t="str">
        <f>IFERROR(VLOOKUP(I457,PERIODES!B:F,5,FALSE),"")</f>
        <v/>
      </c>
    </row>
    <row r="458" spans="10:10" x14ac:dyDescent="0.25">
      <c r="J458" s="33" t="str">
        <f>IFERROR(VLOOKUP(I458,PERIODES!B:F,5,FALSE),"")</f>
        <v/>
      </c>
    </row>
    <row r="459" spans="10:10" x14ac:dyDescent="0.25">
      <c r="J459" s="33" t="str">
        <f>IFERROR(VLOOKUP(I459,PERIODES!B:F,5,FALSE),"")</f>
        <v/>
      </c>
    </row>
    <row r="460" spans="10:10" x14ac:dyDescent="0.25">
      <c r="J460" s="33" t="str">
        <f>IFERROR(VLOOKUP(I460,PERIODES!B:F,5,FALSE),"")</f>
        <v/>
      </c>
    </row>
    <row r="461" spans="10:10" x14ac:dyDescent="0.25">
      <c r="J461" s="33" t="str">
        <f>IFERROR(VLOOKUP(I461,PERIODES!B:F,5,FALSE),"")</f>
        <v/>
      </c>
    </row>
    <row r="462" spans="10:10" x14ac:dyDescent="0.25">
      <c r="J462" s="33" t="str">
        <f>IFERROR(VLOOKUP(I462,PERIODES!B:F,5,FALSE),"")</f>
        <v/>
      </c>
    </row>
    <row r="463" spans="10:10" x14ac:dyDescent="0.25">
      <c r="J463" s="33" t="str">
        <f>IFERROR(VLOOKUP(I463,PERIODES!B:F,5,FALSE),"")</f>
        <v/>
      </c>
    </row>
    <row r="464" spans="10:10" x14ac:dyDescent="0.25">
      <c r="J464" s="33" t="str">
        <f>IFERROR(VLOOKUP(I464,PERIODES!B:F,5,FALSE),"")</f>
        <v/>
      </c>
    </row>
    <row r="465" spans="10:10" x14ac:dyDescent="0.25">
      <c r="J465" s="33" t="str">
        <f>IFERROR(VLOOKUP(I465,PERIODES!B:F,5,FALSE),"")</f>
        <v/>
      </c>
    </row>
    <row r="466" spans="10:10" x14ac:dyDescent="0.25">
      <c r="J466" s="33" t="str">
        <f>IFERROR(VLOOKUP(I466,PERIODES!B:F,5,FALSE),"")</f>
        <v/>
      </c>
    </row>
    <row r="467" spans="10:10" x14ac:dyDescent="0.25">
      <c r="J467" s="33" t="str">
        <f>IFERROR(VLOOKUP(I467,PERIODES!B:F,5,FALSE),"")</f>
        <v/>
      </c>
    </row>
    <row r="468" spans="10:10" x14ac:dyDescent="0.25">
      <c r="J468" s="33" t="str">
        <f>IFERROR(VLOOKUP(I468,PERIODES!B:F,5,FALSE),"")</f>
        <v/>
      </c>
    </row>
    <row r="469" spans="10:10" x14ac:dyDescent="0.25">
      <c r="J469" s="33" t="str">
        <f>IFERROR(VLOOKUP(I469,PERIODES!B:F,5,FALSE),"")</f>
        <v/>
      </c>
    </row>
    <row r="470" spans="10:10" x14ac:dyDescent="0.25">
      <c r="J470" s="33" t="str">
        <f>IFERROR(VLOOKUP(I470,PERIODES!B:F,5,FALSE),"")</f>
        <v/>
      </c>
    </row>
    <row r="471" spans="10:10" x14ac:dyDescent="0.25">
      <c r="J471" s="33" t="str">
        <f>IFERROR(VLOOKUP(I471,PERIODES!B:F,5,FALSE),"")</f>
        <v/>
      </c>
    </row>
    <row r="472" spans="10:10" x14ac:dyDescent="0.25">
      <c r="J472" s="33" t="str">
        <f>IFERROR(VLOOKUP(I472,PERIODES!B:F,5,FALSE),"")</f>
        <v/>
      </c>
    </row>
    <row r="473" spans="10:10" x14ac:dyDescent="0.25">
      <c r="J473" s="33" t="str">
        <f>IFERROR(VLOOKUP(I473,PERIODES!B:F,5,FALSE),"")</f>
        <v/>
      </c>
    </row>
    <row r="474" spans="10:10" x14ac:dyDescent="0.25">
      <c r="J474" s="33" t="str">
        <f>IFERROR(VLOOKUP(I474,PERIODES!B:F,5,FALSE),"")</f>
        <v/>
      </c>
    </row>
    <row r="475" spans="10:10" x14ac:dyDescent="0.25">
      <c r="J475" s="33" t="str">
        <f>IFERROR(VLOOKUP(I475,PERIODES!B:F,5,FALSE),"")</f>
        <v/>
      </c>
    </row>
    <row r="476" spans="10:10" x14ac:dyDescent="0.25">
      <c r="J476" s="33" t="str">
        <f>IFERROR(VLOOKUP(I476,PERIODES!B:F,5,FALSE),"")</f>
        <v/>
      </c>
    </row>
    <row r="477" spans="10:10" x14ac:dyDescent="0.25">
      <c r="J477" s="33" t="str">
        <f>IFERROR(VLOOKUP(I477,PERIODES!B:F,5,FALSE),"")</f>
        <v/>
      </c>
    </row>
    <row r="478" spans="10:10" x14ac:dyDescent="0.25">
      <c r="J478" s="33" t="str">
        <f>IFERROR(VLOOKUP(I478,PERIODES!B:F,5,FALSE),"")</f>
        <v/>
      </c>
    </row>
    <row r="479" spans="10:10" x14ac:dyDescent="0.25">
      <c r="J479" s="33" t="str">
        <f>IFERROR(VLOOKUP(I479,PERIODES!B:F,5,FALSE),"")</f>
        <v/>
      </c>
    </row>
    <row r="480" spans="10:10" x14ac:dyDescent="0.25">
      <c r="J480" s="33" t="str">
        <f>IFERROR(VLOOKUP(I480,PERIODES!B:F,5,FALSE),"")</f>
        <v/>
      </c>
    </row>
    <row r="481" spans="10:10" x14ac:dyDescent="0.25">
      <c r="J481" s="33" t="str">
        <f>IFERROR(VLOOKUP(I481,PERIODES!B:F,5,FALSE),"")</f>
        <v/>
      </c>
    </row>
    <row r="482" spans="10:10" x14ac:dyDescent="0.25">
      <c r="J482" s="33" t="str">
        <f>IFERROR(VLOOKUP(I482,PERIODES!B:F,5,FALSE),"")</f>
        <v/>
      </c>
    </row>
    <row r="483" spans="10:10" x14ac:dyDescent="0.25">
      <c r="J483" s="33" t="str">
        <f>IFERROR(VLOOKUP(I483,PERIODES!B:F,5,FALSE),"")</f>
        <v/>
      </c>
    </row>
    <row r="484" spans="10:10" x14ac:dyDescent="0.25">
      <c r="J484" s="33" t="str">
        <f>IFERROR(VLOOKUP(I484,PERIODES!B:F,5,FALSE),"")</f>
        <v/>
      </c>
    </row>
    <row r="485" spans="10:10" x14ac:dyDescent="0.25">
      <c r="J485" s="33" t="str">
        <f>IFERROR(VLOOKUP(I485,PERIODES!B:F,5,FALSE),"")</f>
        <v/>
      </c>
    </row>
    <row r="486" spans="10:10" x14ac:dyDescent="0.25">
      <c r="J486" s="33" t="str">
        <f>IFERROR(VLOOKUP(I486,PERIODES!B:F,5,FALSE),"")</f>
        <v/>
      </c>
    </row>
    <row r="487" spans="10:10" x14ac:dyDescent="0.25">
      <c r="J487" s="33" t="str">
        <f>IFERROR(VLOOKUP(I487,PERIODES!B:F,5,FALSE),"")</f>
        <v/>
      </c>
    </row>
    <row r="488" spans="10:10" x14ac:dyDescent="0.25">
      <c r="J488" s="33" t="str">
        <f>IFERROR(VLOOKUP(I488,PERIODES!B:F,5,FALSE),"")</f>
        <v/>
      </c>
    </row>
    <row r="489" spans="10:10" x14ac:dyDescent="0.25">
      <c r="J489" s="33" t="str">
        <f>IFERROR(VLOOKUP(I489,PERIODES!B:F,5,FALSE),"")</f>
        <v/>
      </c>
    </row>
    <row r="490" spans="10:10" x14ac:dyDescent="0.25">
      <c r="J490" s="33" t="str">
        <f>IFERROR(VLOOKUP(I490,PERIODES!B:F,5,FALSE),"")</f>
        <v/>
      </c>
    </row>
    <row r="491" spans="10:10" x14ac:dyDescent="0.25">
      <c r="J491" s="33" t="str">
        <f>IFERROR(VLOOKUP(I491,PERIODES!B:F,5,FALSE),"")</f>
        <v/>
      </c>
    </row>
    <row r="492" spans="10:10" x14ac:dyDescent="0.25">
      <c r="J492" s="33" t="str">
        <f>IFERROR(VLOOKUP(I492,PERIODES!B:F,5,FALSE),"")</f>
        <v/>
      </c>
    </row>
    <row r="493" spans="10:10" x14ac:dyDescent="0.25">
      <c r="J493" s="33" t="str">
        <f>IFERROR(VLOOKUP(I493,PERIODES!B:F,5,FALSE),"")</f>
        <v/>
      </c>
    </row>
    <row r="494" spans="10:10" x14ac:dyDescent="0.25">
      <c r="J494" s="33" t="str">
        <f>IFERROR(VLOOKUP(I494,PERIODES!B:F,5,FALSE),"")</f>
        <v/>
      </c>
    </row>
    <row r="495" spans="10:10" x14ac:dyDescent="0.25">
      <c r="J495" s="33" t="str">
        <f>IFERROR(VLOOKUP(I495,PERIODES!B:F,5,FALSE),"")</f>
        <v/>
      </c>
    </row>
    <row r="496" spans="10:10" x14ac:dyDescent="0.25">
      <c r="J496" s="33" t="str">
        <f>IFERROR(VLOOKUP(I496,PERIODES!B:F,5,FALSE),"")</f>
        <v/>
      </c>
    </row>
    <row r="497" spans="10:10" x14ac:dyDescent="0.25">
      <c r="J497" s="33" t="str">
        <f>IFERROR(VLOOKUP(I497,PERIODES!B:F,5,FALSE),"")</f>
        <v/>
      </c>
    </row>
    <row r="498" spans="10:10" x14ac:dyDescent="0.25">
      <c r="J498" s="33" t="str">
        <f>IFERROR(VLOOKUP(I498,PERIODES!B:F,5,FALSE),"")</f>
        <v/>
      </c>
    </row>
    <row r="499" spans="10:10" x14ac:dyDescent="0.25">
      <c r="J499" s="33" t="str">
        <f>IFERROR(VLOOKUP(I499,PERIODES!B:F,5,FALSE),"")</f>
        <v/>
      </c>
    </row>
    <row r="500" spans="10:10" x14ac:dyDescent="0.25">
      <c r="J500" s="33" t="str">
        <f>IFERROR(VLOOKUP(I500,PERIODES!B:F,5,FALSE),"")</f>
        <v/>
      </c>
    </row>
    <row r="501" spans="10:10" x14ac:dyDescent="0.25">
      <c r="J501" s="33" t="str">
        <f>IFERROR(VLOOKUP(I501,PERIODES!B:F,5,FALSE),"")</f>
        <v/>
      </c>
    </row>
    <row r="502" spans="10:10" x14ac:dyDescent="0.25">
      <c r="J502" s="33" t="str">
        <f>IFERROR(VLOOKUP(I502,PERIODES!B:F,5,FALSE),"")</f>
        <v/>
      </c>
    </row>
    <row r="503" spans="10:10" x14ac:dyDescent="0.25">
      <c r="J503" s="33" t="str">
        <f>IFERROR(VLOOKUP(I503,PERIODES!B:F,5,FALSE),"")</f>
        <v/>
      </c>
    </row>
    <row r="504" spans="10:10" x14ac:dyDescent="0.25">
      <c r="J504" s="33" t="str">
        <f>IFERROR(VLOOKUP(I504,PERIODES!B:F,5,FALSE),"")</f>
        <v/>
      </c>
    </row>
    <row r="505" spans="10:10" x14ac:dyDescent="0.25">
      <c r="J505" s="33" t="str">
        <f>IFERROR(VLOOKUP(I505,PERIODES!B:F,5,FALSE),"")</f>
        <v/>
      </c>
    </row>
    <row r="506" spans="10:10" x14ac:dyDescent="0.25">
      <c r="J506" s="33" t="str">
        <f>IFERROR(VLOOKUP(I506,PERIODES!B:F,5,FALSE),"")</f>
        <v/>
      </c>
    </row>
    <row r="507" spans="10:10" x14ac:dyDescent="0.25">
      <c r="J507" s="33" t="str">
        <f>IFERROR(VLOOKUP(I507,PERIODES!B:F,5,FALSE),"")</f>
        <v/>
      </c>
    </row>
    <row r="508" spans="10:10" x14ac:dyDescent="0.25">
      <c r="J508" s="33" t="str">
        <f>IFERROR(VLOOKUP(I508,PERIODES!B:F,5,FALSE),"")</f>
        <v/>
      </c>
    </row>
    <row r="509" spans="10:10" x14ac:dyDescent="0.25">
      <c r="J509" s="33" t="str">
        <f>IFERROR(VLOOKUP(I509,PERIODES!B:F,5,FALSE),"")</f>
        <v/>
      </c>
    </row>
    <row r="510" spans="10:10" x14ac:dyDescent="0.25">
      <c r="J510" s="33" t="str">
        <f>IFERROR(VLOOKUP(I510,PERIODES!B:F,5,FALSE),"")</f>
        <v/>
      </c>
    </row>
    <row r="511" spans="10:10" x14ac:dyDescent="0.25">
      <c r="J511" s="33" t="str">
        <f>IFERROR(VLOOKUP(I511,PERIODES!B:F,5,FALSE),"")</f>
        <v/>
      </c>
    </row>
    <row r="512" spans="10:10" x14ac:dyDescent="0.25">
      <c r="J512" s="33" t="str">
        <f>IFERROR(VLOOKUP(I512,PERIODES!B:F,5,FALSE),"")</f>
        <v/>
      </c>
    </row>
    <row r="513" spans="10:10" x14ac:dyDescent="0.25">
      <c r="J513" s="33" t="str">
        <f>IFERROR(VLOOKUP(I513,PERIODES!B:F,5,FALSE),"")</f>
        <v/>
      </c>
    </row>
    <row r="514" spans="10:10" x14ac:dyDescent="0.25">
      <c r="J514" s="33" t="str">
        <f>IFERROR(VLOOKUP(I514,PERIODES!B:F,5,FALSE),"")</f>
        <v/>
      </c>
    </row>
    <row r="515" spans="10:10" x14ac:dyDescent="0.25">
      <c r="J515" s="33" t="str">
        <f>IFERROR(VLOOKUP(I515,PERIODES!B:F,5,FALSE),"")</f>
        <v/>
      </c>
    </row>
    <row r="516" spans="10:10" x14ac:dyDescent="0.25">
      <c r="J516" s="33" t="str">
        <f>IFERROR(VLOOKUP(I516,PERIODES!B:F,5,FALSE),"")</f>
        <v/>
      </c>
    </row>
    <row r="517" spans="10:10" x14ac:dyDescent="0.25">
      <c r="J517" s="33" t="str">
        <f>IFERROR(VLOOKUP(I517,PERIODES!B:F,5,FALSE),"")</f>
        <v/>
      </c>
    </row>
  </sheetData>
  <autoFilter ref="A1:J517"/>
  <sortState caseSensitive="1" ref="A2:J10">
    <sortCondition ref="A2:A10"/>
  </sortState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/>
  <dimension ref="A1:G26"/>
  <sheetViews>
    <sheetView workbookViewId="0">
      <selection activeCell="F1" sqref="F1"/>
    </sheetView>
  </sheetViews>
  <sheetFormatPr baseColWidth="10" defaultRowHeight="15.75" x14ac:dyDescent="0.25"/>
  <cols>
    <col min="1" max="1" width="29.5" bestFit="1" customWidth="1"/>
    <col min="2" max="2" width="39.625" customWidth="1"/>
    <col min="3" max="3" width="39.625" bestFit="1" customWidth="1"/>
    <col min="5" max="5" width="12.375" style="222" bestFit="1" customWidth="1"/>
    <col min="6" max="6" width="12.125" style="221" bestFit="1" customWidth="1"/>
  </cols>
  <sheetData>
    <row r="1" spans="1:7" x14ac:dyDescent="0.25">
      <c r="A1" s="22" t="s">
        <v>5</v>
      </c>
      <c r="B1" s="22" t="s">
        <v>38</v>
      </c>
      <c r="C1" s="22" t="s">
        <v>39</v>
      </c>
      <c r="D1" s="22" t="s">
        <v>37</v>
      </c>
      <c r="E1" s="220" t="s">
        <v>80</v>
      </c>
      <c r="F1" s="224" t="s">
        <v>79</v>
      </c>
    </row>
    <row r="2" spans="1:7" x14ac:dyDescent="0.25">
      <c r="A2" s="33">
        <v>43070</v>
      </c>
      <c r="B2" s="22" t="str">
        <f>C2&amp;" "&amp;D2</f>
        <v>Période du 21 Novembre au 20 Décembre 2017</v>
      </c>
      <c r="C2" s="22" t="s">
        <v>51</v>
      </c>
      <c r="D2" s="34" t="str">
        <f>PROPER(TEXT(A2,"aaa"))</f>
        <v>2017</v>
      </c>
    </row>
    <row r="3" spans="1:7" x14ac:dyDescent="0.25">
      <c r="A3" s="33">
        <v>43101</v>
      </c>
      <c r="B3" s="22" t="str">
        <f>C3&amp;" "&amp;D3</f>
        <v>Période du 21 Décembre au 20 Janvier  2018</v>
      </c>
      <c r="C3" s="22" t="s">
        <v>40</v>
      </c>
      <c r="D3" s="34" t="str">
        <f>PROPER(TEXT(A3,"aaa"))</f>
        <v>2018</v>
      </c>
      <c r="E3" s="223">
        <f>A2+20</f>
        <v>43090</v>
      </c>
      <c r="F3" s="224">
        <f>EDATE(E3,1)</f>
        <v>43121</v>
      </c>
      <c r="G3" s="96"/>
    </row>
    <row r="4" spans="1:7" x14ac:dyDescent="0.25">
      <c r="A4" s="33">
        <v>43132</v>
      </c>
      <c r="B4" s="22" t="str">
        <f t="shared" ref="B4:B26" si="0">C4&amp;" "&amp;D4</f>
        <v>Période du 21 Janvier au 20 Février  2018</v>
      </c>
      <c r="C4" s="22" t="s">
        <v>41</v>
      </c>
      <c r="D4" s="34" t="str">
        <f t="shared" ref="D4:D14" si="1">PROPER(TEXT(A4,"aaa"))</f>
        <v>2018</v>
      </c>
      <c r="E4" s="223">
        <f>A3+20</f>
        <v>43121</v>
      </c>
      <c r="F4" s="224">
        <f t="shared" ref="F4:F26" si="2">EDATE(E4,1)</f>
        <v>43152</v>
      </c>
    </row>
    <row r="5" spans="1:7" x14ac:dyDescent="0.25">
      <c r="A5" s="33">
        <v>43160</v>
      </c>
      <c r="B5" s="22" t="str">
        <f t="shared" si="0"/>
        <v>Période du 21 Février au 20 Mars 2018</v>
      </c>
      <c r="C5" s="22" t="s">
        <v>42</v>
      </c>
      <c r="D5" s="34" t="str">
        <f t="shared" si="1"/>
        <v>2018</v>
      </c>
      <c r="E5" s="223">
        <f t="shared" ref="E5:E14" si="3">A4+20</f>
        <v>43152</v>
      </c>
      <c r="F5" s="224">
        <f t="shared" si="2"/>
        <v>43180</v>
      </c>
    </row>
    <row r="6" spans="1:7" x14ac:dyDescent="0.25">
      <c r="A6" s="33">
        <v>43191</v>
      </c>
      <c r="B6" s="22" t="str">
        <f t="shared" si="0"/>
        <v>Période du 21 Mars au 20 Avril 2018</v>
      </c>
      <c r="C6" s="22" t="s">
        <v>43</v>
      </c>
      <c r="D6" s="34" t="str">
        <f t="shared" si="1"/>
        <v>2018</v>
      </c>
      <c r="E6" s="223">
        <f t="shared" si="3"/>
        <v>43180</v>
      </c>
      <c r="F6" s="224">
        <f t="shared" si="2"/>
        <v>43211</v>
      </c>
    </row>
    <row r="7" spans="1:7" x14ac:dyDescent="0.25">
      <c r="A7" s="33">
        <v>43221</v>
      </c>
      <c r="B7" s="22" t="str">
        <f t="shared" si="0"/>
        <v>Période du 21 Avril au 20 Mai 2018</v>
      </c>
      <c r="C7" s="22" t="s">
        <v>44</v>
      </c>
      <c r="D7" s="34" t="str">
        <f t="shared" si="1"/>
        <v>2018</v>
      </c>
      <c r="E7" s="223">
        <f t="shared" si="3"/>
        <v>43211</v>
      </c>
      <c r="F7" s="224">
        <f t="shared" si="2"/>
        <v>43241</v>
      </c>
    </row>
    <row r="8" spans="1:7" x14ac:dyDescent="0.25">
      <c r="A8" s="33">
        <v>43252</v>
      </c>
      <c r="B8" s="22" t="str">
        <f t="shared" si="0"/>
        <v>Période du 21 Mai au 20 Juin 2018</v>
      </c>
      <c r="C8" s="22" t="s">
        <v>45</v>
      </c>
      <c r="D8" s="34" t="str">
        <f t="shared" si="1"/>
        <v>2018</v>
      </c>
      <c r="E8" s="223">
        <f t="shared" si="3"/>
        <v>43241</v>
      </c>
      <c r="F8" s="224">
        <f t="shared" si="2"/>
        <v>43272</v>
      </c>
    </row>
    <row r="9" spans="1:7" x14ac:dyDescent="0.25">
      <c r="A9" s="33">
        <v>43282</v>
      </c>
      <c r="B9" s="22" t="str">
        <f t="shared" si="0"/>
        <v>Période du 21 Juin au 20 Juillet 2018</v>
      </c>
      <c r="C9" s="22" t="s">
        <v>46</v>
      </c>
      <c r="D9" s="34" t="str">
        <f t="shared" si="1"/>
        <v>2018</v>
      </c>
      <c r="E9" s="223">
        <f t="shared" si="3"/>
        <v>43272</v>
      </c>
      <c r="F9" s="224">
        <f t="shared" si="2"/>
        <v>43302</v>
      </c>
    </row>
    <row r="10" spans="1:7" x14ac:dyDescent="0.25">
      <c r="A10" s="33">
        <v>43313</v>
      </c>
      <c r="B10" s="22" t="str">
        <f t="shared" si="0"/>
        <v>Période du 21 Juillet au 20 Août 2018</v>
      </c>
      <c r="C10" s="22" t="s">
        <v>47</v>
      </c>
      <c r="D10" s="34" t="str">
        <f t="shared" si="1"/>
        <v>2018</v>
      </c>
      <c r="E10" s="223">
        <f t="shared" si="3"/>
        <v>43302</v>
      </c>
      <c r="F10" s="224">
        <f t="shared" si="2"/>
        <v>43333</v>
      </c>
    </row>
    <row r="11" spans="1:7" x14ac:dyDescent="0.25">
      <c r="A11" s="33">
        <v>43344</v>
      </c>
      <c r="B11" s="22" t="str">
        <f t="shared" si="0"/>
        <v>Période du 21 Août au 20 Septembre 2018</v>
      </c>
      <c r="C11" s="22" t="s">
        <v>48</v>
      </c>
      <c r="D11" s="34" t="str">
        <f t="shared" si="1"/>
        <v>2018</v>
      </c>
      <c r="E11" s="223">
        <f t="shared" si="3"/>
        <v>43333</v>
      </c>
      <c r="F11" s="224">
        <f t="shared" si="2"/>
        <v>43364</v>
      </c>
    </row>
    <row r="12" spans="1:7" x14ac:dyDescent="0.25">
      <c r="A12" s="33">
        <v>43374</v>
      </c>
      <c r="B12" s="22" t="str">
        <f t="shared" si="0"/>
        <v>Période du 21 Septembre au 20 Octobre 2018</v>
      </c>
      <c r="C12" s="22" t="s">
        <v>49</v>
      </c>
      <c r="D12" s="34" t="str">
        <f t="shared" si="1"/>
        <v>2018</v>
      </c>
      <c r="E12" s="223">
        <f t="shared" si="3"/>
        <v>43364</v>
      </c>
      <c r="F12" s="224">
        <f t="shared" si="2"/>
        <v>43394</v>
      </c>
    </row>
    <row r="13" spans="1:7" x14ac:dyDescent="0.25">
      <c r="A13" s="33">
        <v>43405</v>
      </c>
      <c r="B13" s="22" t="str">
        <f t="shared" si="0"/>
        <v>Période du 21 Octobre au 20 Novembre 2018</v>
      </c>
      <c r="C13" s="22" t="s">
        <v>50</v>
      </c>
      <c r="D13" s="34" t="str">
        <f t="shared" si="1"/>
        <v>2018</v>
      </c>
      <c r="E13" s="223">
        <f t="shared" si="3"/>
        <v>43394</v>
      </c>
      <c r="F13" s="224">
        <f t="shared" si="2"/>
        <v>43425</v>
      </c>
    </row>
    <row r="14" spans="1:7" x14ac:dyDescent="0.25">
      <c r="A14" s="33">
        <v>43435</v>
      </c>
      <c r="B14" s="22" t="str">
        <f t="shared" si="0"/>
        <v>Période du 21 Novembre au 20 Décembre 2018</v>
      </c>
      <c r="C14" s="22" t="s">
        <v>51</v>
      </c>
      <c r="D14" s="34" t="str">
        <f t="shared" si="1"/>
        <v>2018</v>
      </c>
      <c r="E14" s="223">
        <f t="shared" si="3"/>
        <v>43425</v>
      </c>
      <c r="F14" s="224">
        <f t="shared" si="2"/>
        <v>43455</v>
      </c>
    </row>
    <row r="15" spans="1:7" x14ac:dyDescent="0.25">
      <c r="A15" s="33">
        <v>43466</v>
      </c>
      <c r="B15" s="22" t="str">
        <f t="shared" si="0"/>
        <v>Période du 21 Décembre au 20 Janvier  2019</v>
      </c>
      <c r="C15" s="22" t="s">
        <v>40</v>
      </c>
      <c r="D15" s="34" t="str">
        <f t="shared" ref="D15:D26" si="4">PROPER(TEXT(A15,"aaa"))</f>
        <v>2019</v>
      </c>
      <c r="E15" s="223">
        <f t="shared" ref="E15:E26" si="5">A14+20</f>
        <v>43455</v>
      </c>
      <c r="F15" s="224">
        <f t="shared" si="2"/>
        <v>43486</v>
      </c>
    </row>
    <row r="16" spans="1:7" x14ac:dyDescent="0.25">
      <c r="A16" s="33">
        <v>43497</v>
      </c>
      <c r="B16" s="22" t="str">
        <f t="shared" si="0"/>
        <v>Période du 21 Janvier au 20 Février  2019</v>
      </c>
      <c r="C16" s="22" t="s">
        <v>41</v>
      </c>
      <c r="D16" s="34" t="str">
        <f t="shared" si="4"/>
        <v>2019</v>
      </c>
      <c r="E16" s="223">
        <f t="shared" si="5"/>
        <v>43486</v>
      </c>
      <c r="F16" s="224">
        <f t="shared" si="2"/>
        <v>43517</v>
      </c>
    </row>
    <row r="17" spans="1:6" x14ac:dyDescent="0.25">
      <c r="A17" s="33">
        <v>43525</v>
      </c>
      <c r="B17" s="22" t="str">
        <f t="shared" si="0"/>
        <v>Période du 21 Février au 20 Mars 2019</v>
      </c>
      <c r="C17" s="22" t="s">
        <v>42</v>
      </c>
      <c r="D17" s="34" t="str">
        <f t="shared" si="4"/>
        <v>2019</v>
      </c>
      <c r="E17" s="223">
        <f t="shared" si="5"/>
        <v>43517</v>
      </c>
      <c r="F17" s="224">
        <f t="shared" si="2"/>
        <v>43545</v>
      </c>
    </row>
    <row r="18" spans="1:6" x14ac:dyDescent="0.25">
      <c r="A18" s="33">
        <v>43556</v>
      </c>
      <c r="B18" s="22" t="str">
        <f t="shared" si="0"/>
        <v>Période du 21 Mars au 20 Avril 2019</v>
      </c>
      <c r="C18" s="22" t="s">
        <v>43</v>
      </c>
      <c r="D18" s="34" t="str">
        <f t="shared" si="4"/>
        <v>2019</v>
      </c>
      <c r="E18" s="223">
        <f t="shared" si="5"/>
        <v>43545</v>
      </c>
      <c r="F18" s="224">
        <f t="shared" si="2"/>
        <v>43576</v>
      </c>
    </row>
    <row r="19" spans="1:6" x14ac:dyDescent="0.25">
      <c r="A19" s="33">
        <v>43586</v>
      </c>
      <c r="B19" s="22" t="str">
        <f t="shared" si="0"/>
        <v>Période du 21 Avril au 20 Mai 2019</v>
      </c>
      <c r="C19" s="22" t="s">
        <v>44</v>
      </c>
      <c r="D19" s="34" t="str">
        <f t="shared" si="4"/>
        <v>2019</v>
      </c>
      <c r="E19" s="223">
        <f t="shared" si="5"/>
        <v>43576</v>
      </c>
      <c r="F19" s="224">
        <f t="shared" si="2"/>
        <v>43606</v>
      </c>
    </row>
    <row r="20" spans="1:6" x14ac:dyDescent="0.25">
      <c r="A20" s="33">
        <v>43617</v>
      </c>
      <c r="B20" s="22" t="str">
        <f t="shared" si="0"/>
        <v>Période du 21 Mai au 20 Juin 2019</v>
      </c>
      <c r="C20" s="22" t="s">
        <v>45</v>
      </c>
      <c r="D20" s="34" t="str">
        <f t="shared" si="4"/>
        <v>2019</v>
      </c>
      <c r="E20" s="223">
        <f t="shared" si="5"/>
        <v>43606</v>
      </c>
      <c r="F20" s="224">
        <f t="shared" si="2"/>
        <v>43637</v>
      </c>
    </row>
    <row r="21" spans="1:6" x14ac:dyDescent="0.25">
      <c r="A21" s="33">
        <v>43647</v>
      </c>
      <c r="B21" s="22" t="str">
        <f t="shared" si="0"/>
        <v>Période du 21 Juin au 20 Juillet 2019</v>
      </c>
      <c r="C21" s="22" t="s">
        <v>46</v>
      </c>
      <c r="D21" s="34" t="str">
        <f t="shared" si="4"/>
        <v>2019</v>
      </c>
      <c r="E21" s="223">
        <f t="shared" si="5"/>
        <v>43637</v>
      </c>
      <c r="F21" s="224">
        <f t="shared" si="2"/>
        <v>43667</v>
      </c>
    </row>
    <row r="22" spans="1:6" x14ac:dyDescent="0.25">
      <c r="A22" s="33">
        <v>43678</v>
      </c>
      <c r="B22" s="22" t="str">
        <f t="shared" si="0"/>
        <v>Période du 21 Juillet au 20 Août 2019</v>
      </c>
      <c r="C22" s="22" t="s">
        <v>47</v>
      </c>
      <c r="D22" s="34" t="str">
        <f t="shared" si="4"/>
        <v>2019</v>
      </c>
      <c r="E22" s="223">
        <f t="shared" si="5"/>
        <v>43667</v>
      </c>
      <c r="F22" s="224">
        <f t="shared" si="2"/>
        <v>43698</v>
      </c>
    </row>
    <row r="23" spans="1:6" x14ac:dyDescent="0.25">
      <c r="A23" s="33">
        <v>43709</v>
      </c>
      <c r="B23" s="22" t="str">
        <f t="shared" si="0"/>
        <v>Période du 21 Août au 20 Septembre 2019</v>
      </c>
      <c r="C23" s="22" t="s">
        <v>48</v>
      </c>
      <c r="D23" s="34" t="str">
        <f t="shared" si="4"/>
        <v>2019</v>
      </c>
      <c r="E23" s="223">
        <f t="shared" si="5"/>
        <v>43698</v>
      </c>
      <c r="F23" s="224">
        <f t="shared" si="2"/>
        <v>43729</v>
      </c>
    </row>
    <row r="24" spans="1:6" x14ac:dyDescent="0.25">
      <c r="A24" s="33">
        <v>43739</v>
      </c>
      <c r="B24" s="22" t="str">
        <f t="shared" si="0"/>
        <v>Période du 21 Septembre au 20 Octobre 2019</v>
      </c>
      <c r="C24" s="22" t="s">
        <v>49</v>
      </c>
      <c r="D24" s="34" t="str">
        <f t="shared" si="4"/>
        <v>2019</v>
      </c>
      <c r="E24" s="223">
        <f t="shared" si="5"/>
        <v>43729</v>
      </c>
      <c r="F24" s="224">
        <f t="shared" si="2"/>
        <v>43759</v>
      </c>
    </row>
    <row r="25" spans="1:6" x14ac:dyDescent="0.25">
      <c r="A25" s="33">
        <v>43770</v>
      </c>
      <c r="B25" s="22" t="str">
        <f t="shared" si="0"/>
        <v>Période du 21 Octobre au 20 Novembre 2019</v>
      </c>
      <c r="C25" s="22" t="s">
        <v>50</v>
      </c>
      <c r="D25" s="34" t="str">
        <f t="shared" si="4"/>
        <v>2019</v>
      </c>
      <c r="E25" s="223">
        <f t="shared" si="5"/>
        <v>43759</v>
      </c>
      <c r="F25" s="224">
        <f t="shared" si="2"/>
        <v>43790</v>
      </c>
    </row>
    <row r="26" spans="1:6" x14ac:dyDescent="0.25">
      <c r="A26" s="33">
        <v>43800</v>
      </c>
      <c r="B26" s="22" t="str">
        <f t="shared" si="0"/>
        <v>Période du 21 Novembre au 20 Décembre 2019</v>
      </c>
      <c r="C26" s="22" t="s">
        <v>51</v>
      </c>
      <c r="D26" s="34" t="str">
        <f t="shared" si="4"/>
        <v>2019</v>
      </c>
      <c r="E26" s="223">
        <f t="shared" si="5"/>
        <v>43790</v>
      </c>
      <c r="F26" s="224">
        <f t="shared" si="2"/>
        <v>43820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00"/>
  <sheetViews>
    <sheetView workbookViewId="0">
      <selection activeCell="J1" sqref="J1"/>
    </sheetView>
  </sheetViews>
  <sheetFormatPr baseColWidth="10" defaultRowHeight="15.75" x14ac:dyDescent="0.25"/>
  <cols>
    <col min="1" max="1" width="30.125" bestFit="1" customWidth="1"/>
    <col min="2" max="2" width="7.125" bestFit="1" customWidth="1"/>
    <col min="4" max="4" width="28.375" bestFit="1" customWidth="1"/>
  </cols>
  <sheetData>
    <row r="1" spans="1:10" x14ac:dyDescent="0.25">
      <c r="A1" t="e">
        <f>IF([7]DER_AGENTS_ENC_MATIN!E3=0,"",[7]DER_AGENTS_ENC_MATIN!E3)</f>
        <v>#REF!</v>
      </c>
      <c r="B1" t="e">
        <f>IF([7]DER_AGENTS_ENC_MATIN!E3=0,"",[7]DER_AGENTS_ENC_MATIN!H3)</f>
        <v>#REF!</v>
      </c>
      <c r="D1" t="e">
        <f>IF([7]DER_RESP_ENC_MATIN!E3=0,"",[7]DER_RESP_ENC_MATIN!E3)</f>
        <v>#REF!</v>
      </c>
      <c r="E1" t="e">
        <f>IF([7]DER_RESP_ENC_MATIN!E3=0,"",[7]DER_RESP_ENC_MATIN!H3)</f>
        <v>#REF!</v>
      </c>
      <c r="J1" s="213"/>
    </row>
    <row r="2" spans="1:10" x14ac:dyDescent="0.25">
      <c r="A2" t="e">
        <f>IF([7]DER_AGENTS_ENC_MATIN!E4=0,"",[7]DER_AGENTS_ENC_MATIN!E4)</f>
        <v>#REF!</v>
      </c>
      <c r="B2" t="e">
        <f>IF([7]DER_AGENTS_ENC_MATIN!E4=0,"",[7]DER_AGENTS_ENC_MATIN!H4)</f>
        <v>#REF!</v>
      </c>
      <c r="D2" t="e">
        <f>IF([7]DER_RESP_ENC_MATIN!E4=0,"",[7]DER_RESP_ENC_MATIN!E4)</f>
        <v>#REF!</v>
      </c>
      <c r="E2" t="e">
        <f>IF([7]DER_RESP_ENC_MATIN!E4=0,"",[7]DER_RESP_ENC_MATIN!H4)</f>
        <v>#REF!</v>
      </c>
    </row>
    <row r="3" spans="1:10" x14ac:dyDescent="0.25">
      <c r="A3" t="e">
        <f>IF([7]DER_AGENTS_ENC_MATIN!E5=0,"",[7]DER_AGENTS_ENC_MATIN!E5)</f>
        <v>#REF!</v>
      </c>
      <c r="B3" t="e">
        <f>IF([7]DER_AGENTS_ENC_MATIN!E5=0,"",[7]DER_AGENTS_ENC_MATIN!H5)</f>
        <v>#REF!</v>
      </c>
      <c r="D3" t="e">
        <f>IF([7]DER_RESP_ENC_MATIN!E5=0,"",[7]DER_RESP_ENC_MATIN!E5)</f>
        <v>#REF!</v>
      </c>
      <c r="E3" t="e">
        <f>IF([7]DER_RESP_ENC_MATIN!E5=0,"",[7]DER_RESP_ENC_MATIN!H5)</f>
        <v>#REF!</v>
      </c>
    </row>
    <row r="4" spans="1:10" x14ac:dyDescent="0.25">
      <c r="A4" t="e">
        <f>IF([7]DER_AGENTS_ENC_MATIN!E6=0,"",[7]DER_AGENTS_ENC_MATIN!E6)</f>
        <v>#REF!</v>
      </c>
      <c r="B4" t="e">
        <f>IF([7]DER_AGENTS_ENC_MATIN!E6=0,"",[7]DER_AGENTS_ENC_MATIN!H6)</f>
        <v>#REF!</v>
      </c>
      <c r="D4" t="e">
        <f>IF([7]DER_RESP_ENC_MATIN!E6=0,"",[7]DER_RESP_ENC_MATIN!E6)</f>
        <v>#REF!</v>
      </c>
      <c r="E4" t="e">
        <f>IF([7]DER_RESP_ENC_MATIN!E6=0,"",[7]DER_RESP_ENC_MATIN!H6)</f>
        <v>#REF!</v>
      </c>
    </row>
    <row r="5" spans="1:10" x14ac:dyDescent="0.25">
      <c r="A5" t="e">
        <f>IF([7]DER_AGENTS_ENC_MATIN!E7=0,"",[7]DER_AGENTS_ENC_MATIN!E7)</f>
        <v>#REF!</v>
      </c>
      <c r="B5" t="e">
        <f>IF([7]DER_AGENTS_ENC_MATIN!E7=0,"",[7]DER_AGENTS_ENC_MATIN!H7)</f>
        <v>#REF!</v>
      </c>
      <c r="D5" t="e">
        <f>IF([7]DER_RESP_ENC_MATIN!E7=0,"",[7]DER_RESP_ENC_MATIN!E7)</f>
        <v>#REF!</v>
      </c>
      <c r="E5" t="e">
        <f>IF([7]DER_RESP_ENC_MATIN!E7=0,"",[7]DER_RESP_ENC_MATIN!H7)</f>
        <v>#REF!</v>
      </c>
    </row>
    <row r="6" spans="1:10" x14ac:dyDescent="0.25">
      <c r="A6" t="e">
        <f>IF([7]DER_AGENTS_ENC_MATIN!E8=0,"",[7]DER_AGENTS_ENC_MATIN!E8)</f>
        <v>#REF!</v>
      </c>
      <c r="B6" t="e">
        <f>IF([7]DER_AGENTS_ENC_MATIN!E8=0,"",[7]DER_AGENTS_ENC_MATIN!H8)</f>
        <v>#REF!</v>
      </c>
      <c r="D6" t="e">
        <f>IF([7]DER_RESP_ENC_MATIN!E8=0,"",[7]DER_RESP_ENC_MATIN!E8)</f>
        <v>#REF!</v>
      </c>
      <c r="E6" t="e">
        <f>IF([7]DER_RESP_ENC_MATIN!E8=0,"",[7]DER_RESP_ENC_MATIN!H8)</f>
        <v>#REF!</v>
      </c>
    </row>
    <row r="7" spans="1:10" x14ac:dyDescent="0.25">
      <c r="A7" t="e">
        <f>IF([7]DER_AGENTS_ENC_MATIN!E9=0,"",[7]DER_AGENTS_ENC_MATIN!E9)</f>
        <v>#REF!</v>
      </c>
      <c r="B7" t="e">
        <f>IF([7]DER_AGENTS_ENC_MATIN!E9=0,"",[7]DER_AGENTS_ENC_MATIN!H9)</f>
        <v>#REF!</v>
      </c>
      <c r="D7" t="e">
        <f>IF([7]DER_RESP_ENC_MATIN!E9=0,"",[7]DER_RESP_ENC_MATIN!E9)</f>
        <v>#REF!</v>
      </c>
      <c r="E7" t="e">
        <f>IF([7]DER_RESP_ENC_MATIN!E9=0,"",[7]DER_RESP_ENC_MATIN!H9)</f>
        <v>#REF!</v>
      </c>
    </row>
    <row r="8" spans="1:10" x14ac:dyDescent="0.25">
      <c r="A8" t="e">
        <f>IF([7]DER_AGENTS_ENC_MATIN!E10=0,"",[7]DER_AGENTS_ENC_MATIN!E10)</f>
        <v>#REF!</v>
      </c>
      <c r="B8" t="e">
        <f>IF([7]DER_AGENTS_ENC_MATIN!E10=0,"",[7]DER_AGENTS_ENC_MATIN!H10)</f>
        <v>#REF!</v>
      </c>
      <c r="D8" t="e">
        <f>IF([7]DER_RESP_ENC_MATIN!E10=0,"",[7]DER_RESP_ENC_MATIN!E10)</f>
        <v>#REF!</v>
      </c>
      <c r="E8" t="e">
        <f>IF([7]DER_RESP_ENC_MATIN!E10=0,"",[7]DER_RESP_ENC_MATIN!H10)</f>
        <v>#REF!</v>
      </c>
    </row>
    <row r="9" spans="1:10" x14ac:dyDescent="0.25">
      <c r="A9" t="e">
        <f>IF([7]DER_AGENTS_ENC_MATIN!E11=0,"",[7]DER_AGENTS_ENC_MATIN!E11)</f>
        <v>#REF!</v>
      </c>
      <c r="B9" t="e">
        <f>IF([7]DER_AGENTS_ENC_MATIN!E11=0,"",[7]DER_AGENTS_ENC_MATIN!H11)</f>
        <v>#REF!</v>
      </c>
      <c r="D9" t="e">
        <f>IF([7]DER_RESP_ENC_MATIN!E11=0,"",[7]DER_RESP_ENC_MATIN!E11)</f>
        <v>#REF!</v>
      </c>
      <c r="E9" t="e">
        <f>IF([7]DER_RESP_ENC_MATIN!E11=0,"",[7]DER_RESP_ENC_MATIN!H11)</f>
        <v>#REF!</v>
      </c>
    </row>
    <row r="10" spans="1:10" x14ac:dyDescent="0.25">
      <c r="A10" t="e">
        <f>IF([7]DER_AGENTS_ENC_MATIN!E12=0,"",[7]DER_AGENTS_ENC_MATIN!E12)</f>
        <v>#REF!</v>
      </c>
      <c r="B10" t="e">
        <f>IF([7]DER_AGENTS_ENC_MATIN!E12=0,"",[7]DER_AGENTS_ENC_MATIN!H12)</f>
        <v>#REF!</v>
      </c>
      <c r="D10" t="e">
        <f>IF([7]DER_RESP_ENC_MATIN!E12=0,"",[7]DER_RESP_ENC_MATIN!E12)</f>
        <v>#REF!</v>
      </c>
      <c r="E10" t="e">
        <f>IF([7]DER_RESP_ENC_MATIN!E12=0,"",[7]DER_RESP_ENC_MATIN!H12)</f>
        <v>#REF!</v>
      </c>
    </row>
    <row r="11" spans="1:10" x14ac:dyDescent="0.25">
      <c r="A11" t="e">
        <f>IF([7]DER_AGENTS_ENC_MATIN!E13=0,"",[7]DER_AGENTS_ENC_MATIN!E13)</f>
        <v>#REF!</v>
      </c>
      <c r="B11" t="e">
        <f>IF([7]DER_AGENTS_ENC_MATIN!E13=0,"",[7]DER_AGENTS_ENC_MATIN!H13)</f>
        <v>#REF!</v>
      </c>
      <c r="D11" t="e">
        <f>IF([7]DER_RESP_ENC_MATIN!E13=0,"",[7]DER_RESP_ENC_MATIN!E13)</f>
        <v>#REF!</v>
      </c>
      <c r="E11" t="e">
        <f>IF([7]DER_RESP_ENC_MATIN!E13=0,"",[7]DER_RESP_ENC_MATIN!H13)</f>
        <v>#REF!</v>
      </c>
    </row>
    <row r="12" spans="1:10" x14ac:dyDescent="0.25">
      <c r="A12" t="e">
        <f>IF([7]DER_AGENTS_ENC_MATIN!E14=0,"",[7]DER_AGENTS_ENC_MATIN!E14)</f>
        <v>#REF!</v>
      </c>
      <c r="B12" t="e">
        <f>IF([7]DER_AGENTS_ENC_MATIN!E14=0,"",[7]DER_AGENTS_ENC_MATIN!H14)</f>
        <v>#REF!</v>
      </c>
      <c r="D12" t="e">
        <f>IF([7]DER_RESP_ENC_MATIN!E14=0,"",[7]DER_RESP_ENC_MATIN!E14)</f>
        <v>#REF!</v>
      </c>
      <c r="E12" t="e">
        <f>IF([7]DER_RESP_ENC_MATIN!E14=0,"",[7]DER_RESP_ENC_MATIN!H14)</f>
        <v>#REF!</v>
      </c>
    </row>
    <row r="13" spans="1:10" x14ac:dyDescent="0.25">
      <c r="A13" t="e">
        <f>IF([7]DER_AGENTS_ENC_MATIN!E15=0,"",[7]DER_AGENTS_ENC_MATIN!E15)</f>
        <v>#REF!</v>
      </c>
      <c r="B13" t="e">
        <f>IF([7]DER_AGENTS_ENC_MATIN!E15=0,"",[7]DER_AGENTS_ENC_MATIN!H15)</f>
        <v>#REF!</v>
      </c>
      <c r="D13" t="e">
        <f>IF([7]DER_RESP_ENC_MATIN!E15=0,"",[7]DER_RESP_ENC_MATIN!E15)</f>
        <v>#REF!</v>
      </c>
      <c r="E13" t="e">
        <f>IF([7]DER_RESP_ENC_MATIN!E15=0,"",[7]DER_RESP_ENC_MATIN!H15)</f>
        <v>#REF!</v>
      </c>
    </row>
    <row r="14" spans="1:10" x14ac:dyDescent="0.25">
      <c r="A14" t="e">
        <f>IF([7]DER_AGENTS_ENC_MATIN!E16=0,"",[7]DER_AGENTS_ENC_MATIN!E16)</f>
        <v>#REF!</v>
      </c>
      <c r="B14" t="e">
        <f>IF([7]DER_AGENTS_ENC_MATIN!E16=0,"",[7]DER_AGENTS_ENC_MATIN!H16)</f>
        <v>#REF!</v>
      </c>
      <c r="D14" t="e">
        <f>IF([7]DER_RESP_ENC_MATIN!E16=0,"",[7]DER_RESP_ENC_MATIN!E16)</f>
        <v>#REF!</v>
      </c>
      <c r="E14" t="e">
        <f>IF([7]DER_RESP_ENC_MATIN!E16=0,"",[7]DER_RESP_ENC_MATIN!H16)</f>
        <v>#REF!</v>
      </c>
    </row>
    <row r="15" spans="1:10" x14ac:dyDescent="0.25">
      <c r="A15" t="e">
        <f>IF([7]DER_AGENTS_ENC_MATIN!E17=0,"",[7]DER_AGENTS_ENC_MATIN!E17)</f>
        <v>#REF!</v>
      </c>
      <c r="B15" t="e">
        <f>IF([7]DER_AGENTS_ENC_MATIN!E17=0,"",[7]DER_AGENTS_ENC_MATIN!H17)</f>
        <v>#REF!</v>
      </c>
      <c r="D15" t="e">
        <f>IF([7]DER_RESP_ENC_MATIN!E17=0,"",[7]DER_RESP_ENC_MATIN!E17)</f>
        <v>#REF!</v>
      </c>
      <c r="E15" t="e">
        <f>IF([7]DER_RESP_ENC_MATIN!E17=0,"",[7]DER_RESP_ENC_MATIN!H17)</f>
        <v>#REF!</v>
      </c>
    </row>
    <row r="16" spans="1:10" x14ac:dyDescent="0.25">
      <c r="A16" t="e">
        <f>IF([7]DER_AGENTS_ENC_MATIN!E18=0,"",[7]DER_AGENTS_ENC_MATIN!E18)</f>
        <v>#REF!</v>
      </c>
      <c r="B16" t="e">
        <f>IF([7]DER_AGENTS_ENC_MATIN!E18=0,"",[7]DER_AGENTS_ENC_MATIN!H18)</f>
        <v>#REF!</v>
      </c>
      <c r="D16" t="e">
        <f>IF([7]DER_RESP_ENC_MATIN!E18=0,"",[7]DER_RESP_ENC_MATIN!E18)</f>
        <v>#REF!</v>
      </c>
      <c r="E16" t="e">
        <f>IF([7]DER_RESP_ENC_MATIN!E18=0,"",[7]DER_RESP_ENC_MATIN!H18)</f>
        <v>#REF!</v>
      </c>
    </row>
    <row r="17" spans="1:5" x14ac:dyDescent="0.25">
      <c r="A17" t="e">
        <f>IF([7]DER_AGENTS_ENC_MATIN!E19=0,"",[7]DER_AGENTS_ENC_MATIN!E19)</f>
        <v>#REF!</v>
      </c>
      <c r="B17" t="e">
        <f>IF([7]DER_AGENTS_ENC_MATIN!E19=0,"",[7]DER_AGENTS_ENC_MATIN!H19)</f>
        <v>#REF!</v>
      </c>
      <c r="D17" t="e">
        <f>IF([7]DER_RESP_ENC_MATIN!E19=0,"",[7]DER_RESP_ENC_MATIN!E19)</f>
        <v>#REF!</v>
      </c>
      <c r="E17" t="e">
        <f>IF([7]DER_RESP_ENC_MATIN!E19=0,"",[7]DER_RESP_ENC_MATIN!H19)</f>
        <v>#REF!</v>
      </c>
    </row>
    <row r="18" spans="1:5" x14ac:dyDescent="0.25">
      <c r="A18" t="e">
        <f>IF([7]DER_AGENTS_ENC_MATIN!E20=0,"",[7]DER_AGENTS_ENC_MATIN!E20)</f>
        <v>#REF!</v>
      </c>
      <c r="B18" t="e">
        <f>IF([7]DER_AGENTS_ENC_MATIN!E20=0,"",[7]DER_AGENTS_ENC_MATIN!H20)</f>
        <v>#REF!</v>
      </c>
      <c r="D18" t="e">
        <f>IF([7]DER_RESP_ENC_MATIN!E20=0,"",[7]DER_RESP_ENC_MATIN!E20)</f>
        <v>#REF!</v>
      </c>
      <c r="E18" t="e">
        <f>IF([7]DER_RESP_ENC_MATIN!E20=0,"",[7]DER_RESP_ENC_MATIN!H20)</f>
        <v>#REF!</v>
      </c>
    </row>
    <row r="19" spans="1:5" x14ac:dyDescent="0.25">
      <c r="A19" t="e">
        <f>IF([7]DER_AGENTS_ENC_MATIN!E21=0,"",[7]DER_AGENTS_ENC_MATIN!E21)</f>
        <v>#REF!</v>
      </c>
      <c r="B19" t="e">
        <f>IF([7]DER_AGENTS_ENC_MATIN!E21=0,"",[7]DER_AGENTS_ENC_MATIN!H21)</f>
        <v>#REF!</v>
      </c>
      <c r="D19" t="e">
        <f>IF([7]DER_RESP_ENC_MATIN!E21=0,"",[7]DER_RESP_ENC_MATIN!E21)</f>
        <v>#REF!</v>
      </c>
      <c r="E19" t="e">
        <f>IF([7]DER_RESP_ENC_MATIN!E21=0,"",[7]DER_RESP_ENC_MATIN!H21)</f>
        <v>#REF!</v>
      </c>
    </row>
    <row r="20" spans="1:5" x14ac:dyDescent="0.25">
      <c r="A20" t="e">
        <f>IF([7]DER_AGENTS_ENC_MATIN!E22=0,"",[7]DER_AGENTS_ENC_MATIN!E22)</f>
        <v>#REF!</v>
      </c>
      <c r="B20" t="e">
        <f>IF([7]DER_AGENTS_ENC_MATIN!E22=0,"",[7]DER_AGENTS_ENC_MATIN!H22)</f>
        <v>#REF!</v>
      </c>
      <c r="D20" t="e">
        <f>IF([7]DER_RESP_ENC_MATIN!E22=0,"",[7]DER_RESP_ENC_MATIN!E22)</f>
        <v>#REF!</v>
      </c>
      <c r="E20" t="e">
        <f>IF([7]DER_RESP_ENC_MATIN!E22=0,"",[7]DER_RESP_ENC_MATIN!H22)</f>
        <v>#REF!</v>
      </c>
    </row>
    <row r="21" spans="1:5" x14ac:dyDescent="0.25">
      <c r="A21" t="e">
        <f>IF([7]DER_AGENTS_ENC_MATIN!E23=0,"",[7]DER_AGENTS_ENC_MATIN!E23)</f>
        <v>#REF!</v>
      </c>
      <c r="B21" t="e">
        <f>IF([7]DER_AGENTS_ENC_MATIN!E23=0,"",[7]DER_AGENTS_ENC_MATIN!H23)</f>
        <v>#REF!</v>
      </c>
      <c r="D21" t="e">
        <f>IF([7]DER_RESP_ENC_MATIN!E23=0,"",[7]DER_RESP_ENC_MATIN!E23)</f>
        <v>#REF!</v>
      </c>
      <c r="E21" t="e">
        <f>IF([7]DER_RESP_ENC_MATIN!E23=0,"",[7]DER_RESP_ENC_MATIN!H23)</f>
        <v>#REF!</v>
      </c>
    </row>
    <row r="22" spans="1:5" x14ac:dyDescent="0.25">
      <c r="A22" t="e">
        <f>IF([7]DER_AGENTS_ENC_MATIN!E24=0,"",[7]DER_AGENTS_ENC_MATIN!E24)</f>
        <v>#REF!</v>
      </c>
      <c r="B22" t="e">
        <f>IF([7]DER_AGENTS_ENC_MATIN!E24=0,"",[7]DER_AGENTS_ENC_MATIN!H24)</f>
        <v>#REF!</v>
      </c>
      <c r="D22" t="e">
        <f>IF([7]DER_RESP_ENC_MATIN!E24=0,"",[7]DER_RESP_ENC_MATIN!E24)</f>
        <v>#REF!</v>
      </c>
      <c r="E22" t="e">
        <f>IF([7]DER_RESP_ENC_MATIN!E24=0,"",[7]DER_RESP_ENC_MATIN!H24)</f>
        <v>#REF!</v>
      </c>
    </row>
    <row r="23" spans="1:5" x14ac:dyDescent="0.25">
      <c r="A23" t="e">
        <f>IF([7]DER_AGENTS_ENC_MATIN!E25=0,"",[7]DER_AGENTS_ENC_MATIN!E25)</f>
        <v>#REF!</v>
      </c>
      <c r="B23" t="e">
        <f>IF([7]DER_AGENTS_ENC_MATIN!E25=0,"",[7]DER_AGENTS_ENC_MATIN!H25)</f>
        <v>#REF!</v>
      </c>
      <c r="D23" t="e">
        <f>IF([7]DER_RESP_ENC_MATIN!E25=0,"",[7]DER_RESP_ENC_MATIN!E25)</f>
        <v>#REF!</v>
      </c>
      <c r="E23" t="e">
        <f>IF([7]DER_RESP_ENC_MATIN!E25=0,"",[7]DER_RESP_ENC_MATIN!H25)</f>
        <v>#REF!</v>
      </c>
    </row>
    <row r="24" spans="1:5" x14ac:dyDescent="0.25">
      <c r="A24" t="e">
        <f>IF([7]DER_AGENTS_ENC_MATIN!E26=0,"",[7]DER_AGENTS_ENC_MATIN!E26)</f>
        <v>#REF!</v>
      </c>
      <c r="B24" t="e">
        <f>IF([7]DER_AGENTS_ENC_MATIN!E26=0,"",[7]DER_AGENTS_ENC_MATIN!H26)</f>
        <v>#REF!</v>
      </c>
      <c r="D24" t="e">
        <f>IF([7]DER_RESP_ENC_MATIN!E26=0,"",[7]DER_RESP_ENC_MATIN!E26)</f>
        <v>#REF!</v>
      </c>
      <c r="E24" t="e">
        <f>IF([7]DER_RESP_ENC_MATIN!E26=0,"",[7]DER_RESP_ENC_MATIN!H26)</f>
        <v>#REF!</v>
      </c>
    </row>
    <row r="25" spans="1:5" x14ac:dyDescent="0.25">
      <c r="A25" t="e">
        <f>IF([7]DER_AGENTS_ENC_MATIN!E27=0,"",[7]DER_AGENTS_ENC_MATIN!E27)</f>
        <v>#REF!</v>
      </c>
      <c r="B25" t="e">
        <f>IF([7]DER_AGENTS_ENC_MATIN!E27=0,"",[7]DER_AGENTS_ENC_MATIN!H27)</f>
        <v>#REF!</v>
      </c>
      <c r="D25" t="e">
        <f>IF([7]DER_RESP_ENC_MATIN!E27=0,"",[7]DER_RESP_ENC_MATIN!E27)</f>
        <v>#REF!</v>
      </c>
      <c r="E25" t="e">
        <f>IF([7]DER_RESP_ENC_MATIN!E27=0,"",[7]DER_RESP_ENC_MATIN!H27)</f>
        <v>#REF!</v>
      </c>
    </row>
    <row r="26" spans="1:5" x14ac:dyDescent="0.25">
      <c r="A26" t="e">
        <f>IF([7]DER_AGENTS_ENC_MATIN!E28=0,"",[7]DER_AGENTS_ENC_MATIN!E28)</f>
        <v>#REF!</v>
      </c>
      <c r="B26" t="e">
        <f>IF([7]DER_AGENTS_ENC_MATIN!E28=0,"",[7]DER_AGENTS_ENC_MATIN!H28)</f>
        <v>#REF!</v>
      </c>
      <c r="D26" t="e">
        <f>IF([7]DER_RESP_ENC_MATIN!E28=0,"",[7]DER_RESP_ENC_MATIN!E28)</f>
        <v>#REF!</v>
      </c>
      <c r="E26" t="e">
        <f>IF([7]DER_RESP_ENC_MATIN!E28=0,"",[7]DER_RESP_ENC_MATIN!H28)</f>
        <v>#REF!</v>
      </c>
    </row>
    <row r="27" spans="1:5" x14ac:dyDescent="0.25">
      <c r="A27" t="e">
        <f>IF([7]DER_AGENTS_ENC_MATIN!E29=0,"",[7]DER_AGENTS_ENC_MATIN!E29)</f>
        <v>#REF!</v>
      </c>
      <c r="B27" t="e">
        <f>IF([7]DER_AGENTS_ENC_MATIN!E29=0,"",[7]DER_AGENTS_ENC_MATIN!H29)</f>
        <v>#REF!</v>
      </c>
      <c r="D27" t="e">
        <f>IF([7]DER_RESP_ENC_MATIN!E29=0,"",[7]DER_RESP_ENC_MATIN!E29)</f>
        <v>#REF!</v>
      </c>
      <c r="E27" t="e">
        <f>IF([7]DER_RESP_ENC_MATIN!E29=0,"",[7]DER_RESP_ENC_MATIN!H29)</f>
        <v>#REF!</v>
      </c>
    </row>
    <row r="28" spans="1:5" x14ac:dyDescent="0.25">
      <c r="A28" t="e">
        <f>IF([7]DER_AGENTS_ENC_MATIN!E30=0,"",[7]DER_AGENTS_ENC_MATIN!E30)</f>
        <v>#REF!</v>
      </c>
      <c r="B28" t="e">
        <f>IF([7]DER_AGENTS_ENC_MATIN!E30=0,"",[7]DER_AGENTS_ENC_MATIN!H30)</f>
        <v>#REF!</v>
      </c>
      <c r="D28" t="e">
        <f>IF([7]DER_RESP_ENC_MATIN!E30=0,"",[7]DER_RESP_ENC_MATIN!E30)</f>
        <v>#REF!</v>
      </c>
      <c r="E28" t="e">
        <f>IF([7]DER_RESP_ENC_MATIN!E30=0,"",[7]DER_RESP_ENC_MATIN!H30)</f>
        <v>#REF!</v>
      </c>
    </row>
    <row r="29" spans="1:5" x14ac:dyDescent="0.25">
      <c r="A29" t="e">
        <f>IF([7]DER_AGENTS_ENC_MATIN!E31=0,"",[7]DER_AGENTS_ENC_MATIN!E31)</f>
        <v>#REF!</v>
      </c>
      <c r="B29" t="e">
        <f>IF([7]DER_AGENTS_ENC_MATIN!E31=0,"",[7]DER_AGENTS_ENC_MATIN!H31)</f>
        <v>#REF!</v>
      </c>
      <c r="D29" t="e">
        <f>IF([7]DER_RESP_ENC_MATIN!E31=0,"",[7]DER_RESP_ENC_MATIN!E31)</f>
        <v>#REF!</v>
      </c>
      <c r="E29" t="e">
        <f>IF([7]DER_RESP_ENC_MATIN!E31=0,"",[7]DER_RESP_ENC_MATIN!H31)</f>
        <v>#REF!</v>
      </c>
    </row>
    <row r="30" spans="1:5" x14ac:dyDescent="0.25">
      <c r="A30" t="e">
        <f>IF([7]DER_AGENTS_ENC_MATIN!E32=0,"",[7]DER_AGENTS_ENC_MATIN!E32)</f>
        <v>#REF!</v>
      </c>
      <c r="B30" t="e">
        <f>IF([7]DER_AGENTS_ENC_MATIN!E32=0,"",[7]DER_AGENTS_ENC_MATIN!H32)</f>
        <v>#REF!</v>
      </c>
      <c r="D30" t="e">
        <f>IF([7]DER_RESP_ENC_MATIN!E32=0,"",[7]DER_RESP_ENC_MATIN!E32)</f>
        <v>#REF!</v>
      </c>
      <c r="E30" t="e">
        <f>IF([7]DER_RESP_ENC_MATIN!E32=0,"",[7]DER_RESP_ENC_MATIN!H32)</f>
        <v>#REF!</v>
      </c>
    </row>
    <row r="31" spans="1:5" x14ac:dyDescent="0.25">
      <c r="A31" t="e">
        <f>IF([7]DER_AGENTS_ENC_MATIN!E33=0,"",[7]DER_AGENTS_ENC_MATIN!E33)</f>
        <v>#REF!</v>
      </c>
      <c r="B31" t="e">
        <f>IF([7]DER_AGENTS_ENC_MATIN!E33=0,"",[7]DER_AGENTS_ENC_MATIN!H33)</f>
        <v>#REF!</v>
      </c>
      <c r="D31" t="e">
        <f>IF([7]DER_RESP_ENC_MATIN!E33=0,"",[7]DER_RESP_ENC_MATIN!E33)</f>
        <v>#REF!</v>
      </c>
      <c r="E31" t="e">
        <f>IF([7]DER_RESP_ENC_MATIN!E33=0,"",[7]DER_RESP_ENC_MATIN!H33)</f>
        <v>#REF!</v>
      </c>
    </row>
    <row r="32" spans="1:5" x14ac:dyDescent="0.25">
      <c r="A32" t="e">
        <f>IF([7]DER_AGENTS_ENC_MATIN!E34=0,"",[7]DER_AGENTS_ENC_MATIN!E34)</f>
        <v>#REF!</v>
      </c>
      <c r="B32" t="e">
        <f>IF([7]DER_AGENTS_ENC_MATIN!E34=0,"",[7]DER_AGENTS_ENC_MATIN!H34)</f>
        <v>#REF!</v>
      </c>
      <c r="D32" t="e">
        <f>IF([7]DER_RESP_ENC_MATIN!E34=0,"",[7]DER_RESP_ENC_MATIN!E34)</f>
        <v>#REF!</v>
      </c>
      <c r="E32" t="e">
        <f>IF([7]DER_RESP_ENC_MATIN!E34=0,"",[7]DER_RESP_ENC_MATIN!H34)</f>
        <v>#REF!</v>
      </c>
    </row>
    <row r="33" spans="1:5" x14ac:dyDescent="0.25">
      <c r="A33" t="e">
        <f>IF([7]DER_AGENTS_ENC_MATIN!E35=0,"",[7]DER_AGENTS_ENC_MATIN!E35)</f>
        <v>#REF!</v>
      </c>
      <c r="B33" t="e">
        <f>IF([7]DER_AGENTS_ENC_MATIN!E35=0,"",[7]DER_AGENTS_ENC_MATIN!H35)</f>
        <v>#REF!</v>
      </c>
      <c r="D33" t="e">
        <f>IF([7]DER_RESP_ENC_MATIN!E35=0,"",[7]DER_RESP_ENC_MATIN!E35)</f>
        <v>#REF!</v>
      </c>
      <c r="E33" t="e">
        <f>IF([7]DER_RESP_ENC_MATIN!E35=0,"",[7]DER_RESP_ENC_MATIN!H35)</f>
        <v>#REF!</v>
      </c>
    </row>
    <row r="34" spans="1:5" x14ac:dyDescent="0.25">
      <c r="A34" t="e">
        <f>IF([7]DER_AGENTS_ENC_MATIN!E36=0,"",[7]DER_AGENTS_ENC_MATIN!E36)</f>
        <v>#REF!</v>
      </c>
      <c r="B34" t="e">
        <f>IF([7]DER_AGENTS_ENC_MATIN!E36=0,"",[7]DER_AGENTS_ENC_MATIN!H36)</f>
        <v>#REF!</v>
      </c>
      <c r="D34" t="e">
        <f>IF([7]DER_RESP_ENC_MATIN!E36=0,"",[7]DER_RESP_ENC_MATIN!E36)</f>
        <v>#REF!</v>
      </c>
      <c r="E34" t="e">
        <f>IF([7]DER_RESP_ENC_MATIN!E36=0,"",[7]DER_RESP_ENC_MATIN!H36)</f>
        <v>#REF!</v>
      </c>
    </row>
    <row r="35" spans="1:5" x14ac:dyDescent="0.25">
      <c r="A35" t="e">
        <f>IF([7]DER_AGENTS_ENC_MATIN!E37=0,"",[7]DER_AGENTS_ENC_MATIN!E37)</f>
        <v>#REF!</v>
      </c>
      <c r="B35" t="e">
        <f>IF([7]DER_AGENTS_ENC_MATIN!E37=0,"",[7]DER_AGENTS_ENC_MATIN!H37)</f>
        <v>#REF!</v>
      </c>
      <c r="D35" t="e">
        <f>IF([7]DER_RESP_ENC_MATIN!E37=0,"",[7]DER_RESP_ENC_MATIN!E37)</f>
        <v>#REF!</v>
      </c>
      <c r="E35" t="e">
        <f>IF([7]DER_RESP_ENC_MATIN!E37=0,"",[7]DER_RESP_ENC_MATIN!H37)</f>
        <v>#REF!</v>
      </c>
    </row>
    <row r="36" spans="1:5" x14ac:dyDescent="0.25">
      <c r="A36" t="e">
        <f>IF([7]DER_AGENTS_ENC_MATIN!E38=0,"",[7]DER_AGENTS_ENC_MATIN!E38)</f>
        <v>#REF!</v>
      </c>
      <c r="B36" t="e">
        <f>IF([7]DER_AGENTS_ENC_MATIN!E38=0,"",[7]DER_AGENTS_ENC_MATIN!H38)</f>
        <v>#REF!</v>
      </c>
      <c r="D36" t="e">
        <f>IF([7]DER_RESP_ENC_MATIN!E38=0,"",[7]DER_RESP_ENC_MATIN!E38)</f>
        <v>#REF!</v>
      </c>
      <c r="E36" t="e">
        <f>IF([7]DER_RESP_ENC_MATIN!E38=0,"",[7]DER_RESP_ENC_MATIN!H38)</f>
        <v>#REF!</v>
      </c>
    </row>
    <row r="37" spans="1:5" x14ac:dyDescent="0.25">
      <c r="A37" t="e">
        <f>IF([7]DER_AGENTS_ENC_MATIN!E39=0,"",[7]DER_AGENTS_ENC_MATIN!E39)</f>
        <v>#REF!</v>
      </c>
      <c r="B37" t="e">
        <f>IF([7]DER_AGENTS_ENC_MATIN!E39=0,"",[7]DER_AGENTS_ENC_MATIN!H39)</f>
        <v>#REF!</v>
      </c>
      <c r="D37" t="e">
        <f>IF([7]DER_RESP_ENC_MATIN!E39=0,"",[7]DER_RESP_ENC_MATIN!E39)</f>
        <v>#REF!</v>
      </c>
      <c r="E37" t="e">
        <f>IF([7]DER_RESP_ENC_MATIN!E39=0,"",[7]DER_RESP_ENC_MATIN!H39)</f>
        <v>#REF!</v>
      </c>
    </row>
    <row r="38" spans="1:5" x14ac:dyDescent="0.25">
      <c r="A38" t="e">
        <f>IF([7]DER_AGENTS_ENC_MATIN!E40=0,"",[7]DER_AGENTS_ENC_MATIN!E40)</f>
        <v>#REF!</v>
      </c>
      <c r="B38" t="e">
        <f>IF([7]DER_AGENTS_ENC_MATIN!E40=0,"",[7]DER_AGENTS_ENC_MATIN!H40)</f>
        <v>#REF!</v>
      </c>
      <c r="D38" t="e">
        <f>IF([7]DER_RESP_ENC_MATIN!E40=0,"",[7]DER_RESP_ENC_MATIN!E40)</f>
        <v>#REF!</v>
      </c>
      <c r="E38" t="e">
        <f>IF([7]DER_RESP_ENC_MATIN!E40=0,"",[7]DER_RESP_ENC_MATIN!H40)</f>
        <v>#REF!</v>
      </c>
    </row>
    <row r="39" spans="1:5" x14ac:dyDescent="0.25">
      <c r="A39" t="e">
        <f>IF([7]DER_AGENTS_ENC_MATIN!E41=0,"",[7]DER_AGENTS_ENC_MATIN!E41)</f>
        <v>#REF!</v>
      </c>
      <c r="B39" t="e">
        <f>IF([7]DER_AGENTS_ENC_MATIN!E41=0,"",[7]DER_AGENTS_ENC_MATIN!H41)</f>
        <v>#REF!</v>
      </c>
      <c r="D39" t="e">
        <f>IF([7]DER_RESP_ENC_MATIN!E41=0,"",[7]DER_RESP_ENC_MATIN!E41)</f>
        <v>#REF!</v>
      </c>
      <c r="E39" t="e">
        <f>IF([7]DER_RESP_ENC_MATIN!E41=0,"",[7]DER_RESP_ENC_MATIN!H41)</f>
        <v>#REF!</v>
      </c>
    </row>
    <row r="40" spans="1:5" x14ac:dyDescent="0.25">
      <c r="A40" t="e">
        <f>IF([7]DER_AGENTS_ENC_MATIN!E42=0,"",[7]DER_AGENTS_ENC_MATIN!E42)</f>
        <v>#REF!</v>
      </c>
      <c r="B40" t="e">
        <f>IF([7]DER_AGENTS_ENC_MATIN!E42=0,"",[7]DER_AGENTS_ENC_MATIN!H42)</f>
        <v>#REF!</v>
      </c>
      <c r="D40" t="e">
        <f>IF([7]DER_RESP_ENC_MATIN!E42=0,"",[7]DER_RESP_ENC_MATIN!E42)</f>
        <v>#REF!</v>
      </c>
      <c r="E40" t="e">
        <f>IF([7]DER_RESP_ENC_MATIN!E42=0,"",[7]DER_RESP_ENC_MATIN!H42)</f>
        <v>#REF!</v>
      </c>
    </row>
    <row r="41" spans="1:5" x14ac:dyDescent="0.25">
      <c r="A41" t="e">
        <f>IF([7]DER_AGENTS_ENC_MATIN!E43=0,"",[7]DER_AGENTS_ENC_MATIN!E43)</f>
        <v>#REF!</v>
      </c>
      <c r="B41" t="e">
        <f>IF([7]DER_AGENTS_ENC_MATIN!E43=0,"",[7]DER_AGENTS_ENC_MATIN!H43)</f>
        <v>#REF!</v>
      </c>
      <c r="D41" t="e">
        <f>IF([7]DER_RESP_ENC_MATIN!E43=0,"",[7]DER_RESP_ENC_MATIN!E43)</f>
        <v>#REF!</v>
      </c>
      <c r="E41" t="e">
        <f>IF([7]DER_RESP_ENC_MATIN!E43=0,"",[7]DER_RESP_ENC_MATIN!H43)</f>
        <v>#REF!</v>
      </c>
    </row>
    <row r="42" spans="1:5" x14ac:dyDescent="0.25">
      <c r="A42" t="e">
        <f>IF([7]DER_AGENTS_ENC_MATIN!E44=0,"",[7]DER_AGENTS_ENC_MATIN!E44)</f>
        <v>#REF!</v>
      </c>
      <c r="B42" t="e">
        <f>IF([7]DER_AGENTS_ENC_MATIN!E44=0,"",[7]DER_AGENTS_ENC_MATIN!H44)</f>
        <v>#REF!</v>
      </c>
      <c r="D42" t="e">
        <f>IF([7]DER_RESP_ENC_MATIN!E44=0,"",[7]DER_RESP_ENC_MATIN!E44)</f>
        <v>#REF!</v>
      </c>
      <c r="E42" t="e">
        <f>IF([7]DER_RESP_ENC_MATIN!E44=0,"",[7]DER_RESP_ENC_MATIN!H44)</f>
        <v>#REF!</v>
      </c>
    </row>
    <row r="43" spans="1:5" x14ac:dyDescent="0.25">
      <c r="A43" t="e">
        <f>IF([7]DER_AGENTS_ENC_MATIN!E45=0,"",[7]DER_AGENTS_ENC_MATIN!E45)</f>
        <v>#REF!</v>
      </c>
      <c r="B43" t="e">
        <f>IF([7]DER_AGENTS_ENC_MATIN!E45=0,"",[7]DER_AGENTS_ENC_MATIN!H45)</f>
        <v>#REF!</v>
      </c>
      <c r="D43" t="e">
        <f>IF([7]DER_RESP_ENC_MATIN!E45=0,"",[7]DER_RESP_ENC_MATIN!E45)</f>
        <v>#REF!</v>
      </c>
      <c r="E43" t="e">
        <f>IF([7]DER_RESP_ENC_MATIN!E45=0,"",[7]DER_RESP_ENC_MATIN!H45)</f>
        <v>#REF!</v>
      </c>
    </row>
    <row r="44" spans="1:5" x14ac:dyDescent="0.25">
      <c r="A44" t="e">
        <f>IF([7]DER_AGENTS_ENC_MATIN!E46=0,"",[7]DER_AGENTS_ENC_MATIN!E46)</f>
        <v>#REF!</v>
      </c>
      <c r="B44" t="e">
        <f>IF([7]DER_AGENTS_ENC_MATIN!E46=0,"",[7]DER_AGENTS_ENC_MATIN!H46)</f>
        <v>#REF!</v>
      </c>
      <c r="D44" t="e">
        <f>IF([7]DER_RESP_ENC_MATIN!E46=0,"",[7]DER_RESP_ENC_MATIN!E46)</f>
        <v>#REF!</v>
      </c>
      <c r="E44" t="e">
        <f>IF([7]DER_RESP_ENC_MATIN!E46=0,"",[7]DER_RESP_ENC_MATIN!H46)</f>
        <v>#REF!</v>
      </c>
    </row>
    <row r="45" spans="1:5" x14ac:dyDescent="0.25">
      <c r="A45" t="e">
        <f>IF([7]DER_AGENTS_ENC_MATIN!E47=0,"",[7]DER_AGENTS_ENC_MATIN!E47)</f>
        <v>#REF!</v>
      </c>
      <c r="B45" t="e">
        <f>IF([7]DER_AGENTS_ENC_MATIN!E47=0,"",[7]DER_AGENTS_ENC_MATIN!H47)</f>
        <v>#REF!</v>
      </c>
      <c r="D45" t="e">
        <f>IF([7]DER_RESP_ENC_MATIN!E47=0,"",[7]DER_RESP_ENC_MATIN!E47)</f>
        <v>#REF!</v>
      </c>
      <c r="E45" t="e">
        <f>IF([7]DER_RESP_ENC_MATIN!E47=0,"",[7]DER_RESP_ENC_MATIN!H47)</f>
        <v>#REF!</v>
      </c>
    </row>
    <row r="46" spans="1:5" x14ac:dyDescent="0.25">
      <c r="A46" t="e">
        <f>IF([7]DER_AGENTS_ENC_MATIN!E48=0,"",[7]DER_AGENTS_ENC_MATIN!E48)</f>
        <v>#REF!</v>
      </c>
      <c r="B46" t="e">
        <f>IF([7]DER_AGENTS_ENC_MATIN!E48=0,"",[7]DER_AGENTS_ENC_MATIN!H48)</f>
        <v>#REF!</v>
      </c>
      <c r="D46" t="e">
        <f>IF([7]DER_RESP_ENC_MATIN!E48=0,"",[7]DER_RESP_ENC_MATIN!E48)</f>
        <v>#REF!</v>
      </c>
      <c r="E46" t="e">
        <f>IF([7]DER_RESP_ENC_MATIN!E48=0,"",[7]DER_RESP_ENC_MATIN!H48)</f>
        <v>#REF!</v>
      </c>
    </row>
    <row r="47" spans="1:5" x14ac:dyDescent="0.25">
      <c r="A47" t="e">
        <f>IF([7]DER_AGENTS_ENC_MATIN!E49=0,"",[7]DER_AGENTS_ENC_MATIN!E49)</f>
        <v>#REF!</v>
      </c>
      <c r="B47" t="e">
        <f>IF([7]DER_AGENTS_ENC_MATIN!E49=0,"",[7]DER_AGENTS_ENC_MATIN!H49)</f>
        <v>#REF!</v>
      </c>
      <c r="D47" t="e">
        <f>IF([7]DER_RESP_ENC_MATIN!E49=0,"",[7]DER_RESP_ENC_MATIN!E49)</f>
        <v>#REF!</v>
      </c>
      <c r="E47" t="e">
        <f>IF([7]DER_RESP_ENC_MATIN!E49=0,"",[7]DER_RESP_ENC_MATIN!H49)</f>
        <v>#REF!</v>
      </c>
    </row>
    <row r="48" spans="1:5" x14ac:dyDescent="0.25">
      <c r="A48" t="e">
        <f>IF([7]DER_AGENTS_ENC_MATIN!E50=0,"",[7]DER_AGENTS_ENC_MATIN!E50)</f>
        <v>#REF!</v>
      </c>
      <c r="B48" t="e">
        <f>IF([7]DER_AGENTS_ENC_MATIN!E50=0,"",[7]DER_AGENTS_ENC_MATIN!H50)</f>
        <v>#REF!</v>
      </c>
      <c r="D48" t="e">
        <f>IF([7]DER_RESP_ENC_MATIN!E50=0,"",[7]DER_RESP_ENC_MATIN!E50)</f>
        <v>#REF!</v>
      </c>
      <c r="E48" t="e">
        <f>IF([7]DER_RESP_ENC_MATIN!E50=0,"",[7]DER_RESP_ENC_MATIN!H50)</f>
        <v>#REF!</v>
      </c>
    </row>
    <row r="49" spans="1:5" x14ac:dyDescent="0.25">
      <c r="A49" t="e">
        <f>IF([7]DER_AGENTS_ENC_MATIN!E51=0,"",[7]DER_AGENTS_ENC_MATIN!E51)</f>
        <v>#REF!</v>
      </c>
      <c r="B49" t="e">
        <f>IF([7]DER_AGENTS_ENC_MATIN!E51=0,"",[7]DER_AGENTS_ENC_MATIN!H51)</f>
        <v>#REF!</v>
      </c>
      <c r="D49" t="e">
        <f>IF([7]DER_RESP_ENC_MATIN!E51=0,"",[7]DER_RESP_ENC_MATIN!E51)</f>
        <v>#REF!</v>
      </c>
      <c r="E49" t="e">
        <f>IF([7]DER_RESP_ENC_MATIN!E51=0,"",[7]DER_RESP_ENC_MATIN!H51)</f>
        <v>#REF!</v>
      </c>
    </row>
    <row r="50" spans="1:5" x14ac:dyDescent="0.25">
      <c r="A50" t="e">
        <f>IF([7]DER_AGENTS_ENC_MATIN!E52=0,"",[7]DER_AGENTS_ENC_MATIN!E52)</f>
        <v>#REF!</v>
      </c>
      <c r="B50" t="e">
        <f>IF([7]DER_AGENTS_ENC_MATIN!E52=0,"",[7]DER_AGENTS_ENC_MATIN!H52)</f>
        <v>#REF!</v>
      </c>
      <c r="D50" t="e">
        <f>IF([7]DER_RESP_ENC_MATIN!E52=0,"",[7]DER_RESP_ENC_MATIN!E52)</f>
        <v>#REF!</v>
      </c>
      <c r="E50" t="e">
        <f>IF([7]DER_RESP_ENC_MATIN!E52=0,"",[7]DER_RESP_ENC_MATIN!H52)</f>
        <v>#REF!</v>
      </c>
    </row>
    <row r="51" spans="1:5" x14ac:dyDescent="0.25">
      <c r="A51" t="e">
        <f>IF([7]DER_AGENTS_ENC_MATIN!E53=0,"",[7]DER_AGENTS_ENC_MATIN!E53)</f>
        <v>#REF!</v>
      </c>
      <c r="B51" t="e">
        <f>IF([7]DER_AGENTS_ENC_MATIN!E53=0,"",[7]DER_AGENTS_ENC_MATIN!H53)</f>
        <v>#REF!</v>
      </c>
      <c r="D51" t="e">
        <f>IF([7]DER_RESP_ENC_MATIN!E53=0,"",[7]DER_RESP_ENC_MATIN!E53)</f>
        <v>#REF!</v>
      </c>
      <c r="E51" t="e">
        <f>IF([7]DER_RESP_ENC_MATIN!E53=0,"",[7]DER_RESP_ENC_MATIN!H53)</f>
        <v>#REF!</v>
      </c>
    </row>
    <row r="52" spans="1:5" x14ac:dyDescent="0.25">
      <c r="A52" t="e">
        <f>IF([7]DER_AGENTS_ENC_MATIN!E54=0,"",[7]DER_AGENTS_ENC_MATIN!E54)</f>
        <v>#REF!</v>
      </c>
      <c r="B52" t="e">
        <f>IF([7]DER_AGENTS_ENC_MATIN!E54=0,"",[7]DER_AGENTS_ENC_MATIN!H54)</f>
        <v>#REF!</v>
      </c>
      <c r="D52" t="e">
        <f>IF([7]DER_RESP_ENC_MATIN!E54=0,"",[7]DER_RESP_ENC_MATIN!E54)</f>
        <v>#REF!</v>
      </c>
      <c r="E52" t="e">
        <f>IF([7]DER_RESP_ENC_MATIN!E54=0,"",[7]DER_RESP_ENC_MATIN!H54)</f>
        <v>#REF!</v>
      </c>
    </row>
    <row r="53" spans="1:5" x14ac:dyDescent="0.25">
      <c r="A53" t="e">
        <f>IF([7]DER_AGENTS_ENC_MATIN!E55=0,"",[7]DER_AGENTS_ENC_MATIN!E55)</f>
        <v>#REF!</v>
      </c>
      <c r="B53" t="e">
        <f>IF([7]DER_AGENTS_ENC_MATIN!E55=0,"",[7]DER_AGENTS_ENC_MATIN!H55)</f>
        <v>#REF!</v>
      </c>
      <c r="D53" t="e">
        <f>IF([7]DER_RESP_ENC_MATIN!E55=0,"",[7]DER_RESP_ENC_MATIN!E55)</f>
        <v>#REF!</v>
      </c>
      <c r="E53" t="e">
        <f>IF([7]DER_RESP_ENC_MATIN!E55=0,"",[7]DER_RESP_ENC_MATIN!H55)</f>
        <v>#REF!</v>
      </c>
    </row>
    <row r="54" spans="1:5" x14ac:dyDescent="0.25">
      <c r="A54" t="e">
        <f>IF([7]DER_AGENTS_ENC_MATIN!E56=0,"",[7]DER_AGENTS_ENC_MATIN!E56)</f>
        <v>#REF!</v>
      </c>
      <c r="B54" t="e">
        <f>IF([7]DER_AGENTS_ENC_MATIN!E56=0,"",[7]DER_AGENTS_ENC_MATIN!H56)</f>
        <v>#REF!</v>
      </c>
      <c r="D54" t="e">
        <f>IF([7]DER_RESP_ENC_MATIN!E56=0,"",[7]DER_RESP_ENC_MATIN!E56)</f>
        <v>#REF!</v>
      </c>
      <c r="E54" t="e">
        <f>IF([7]DER_RESP_ENC_MATIN!E56=0,"",[7]DER_RESP_ENC_MATIN!H56)</f>
        <v>#REF!</v>
      </c>
    </row>
    <row r="55" spans="1:5" x14ac:dyDescent="0.25">
      <c r="A55" t="e">
        <f>IF([7]DER_AGENTS_ENC_MATIN!E57=0,"",[7]DER_AGENTS_ENC_MATIN!E57)</f>
        <v>#REF!</v>
      </c>
      <c r="B55" t="e">
        <f>IF([7]DER_AGENTS_ENC_MATIN!E57=0,"",[7]DER_AGENTS_ENC_MATIN!H57)</f>
        <v>#REF!</v>
      </c>
      <c r="D55" t="e">
        <f>IF([7]DER_RESP_ENC_MATIN!E57=0,"",[7]DER_RESP_ENC_MATIN!E57)</f>
        <v>#REF!</v>
      </c>
      <c r="E55" t="e">
        <f>IF([7]DER_RESP_ENC_MATIN!E57=0,"",[7]DER_RESP_ENC_MATIN!H57)</f>
        <v>#REF!</v>
      </c>
    </row>
    <row r="56" spans="1:5" x14ac:dyDescent="0.25">
      <c r="A56" t="e">
        <f>IF([7]DER_AGENTS_ENC_MATIN!E58=0,"",[7]DER_AGENTS_ENC_MATIN!E58)</f>
        <v>#REF!</v>
      </c>
      <c r="B56" t="e">
        <f>IF([7]DER_AGENTS_ENC_MATIN!E58=0,"",[7]DER_AGENTS_ENC_MATIN!H58)</f>
        <v>#REF!</v>
      </c>
      <c r="D56" t="e">
        <f>IF([7]DER_RESP_ENC_MATIN!E58=0,"",[7]DER_RESP_ENC_MATIN!E58)</f>
        <v>#REF!</v>
      </c>
      <c r="E56" t="e">
        <f>IF([7]DER_RESP_ENC_MATIN!E58=0,"",[7]DER_RESP_ENC_MATIN!H58)</f>
        <v>#REF!</v>
      </c>
    </row>
    <row r="57" spans="1:5" x14ac:dyDescent="0.25">
      <c r="A57" t="e">
        <f>IF([7]DER_AGENTS_ENC_MATIN!E59=0,"",[7]DER_AGENTS_ENC_MATIN!E59)</f>
        <v>#REF!</v>
      </c>
      <c r="B57" t="e">
        <f>IF([7]DER_AGENTS_ENC_MATIN!E59=0,"",[7]DER_AGENTS_ENC_MATIN!H59)</f>
        <v>#REF!</v>
      </c>
      <c r="D57" t="e">
        <f>IF([7]DER_RESP_ENC_MATIN!E59=0,"",[7]DER_RESP_ENC_MATIN!E59)</f>
        <v>#REF!</v>
      </c>
      <c r="E57" t="e">
        <f>IF([7]DER_RESP_ENC_MATIN!E59=0,"",[7]DER_RESP_ENC_MATIN!H59)</f>
        <v>#REF!</v>
      </c>
    </row>
    <row r="58" spans="1:5" x14ac:dyDescent="0.25">
      <c r="A58" t="e">
        <f>IF([7]DER_AGENTS_ENC_MATIN!E60=0,"",[7]DER_AGENTS_ENC_MATIN!E60)</f>
        <v>#REF!</v>
      </c>
      <c r="B58" t="e">
        <f>IF([7]DER_AGENTS_ENC_MATIN!E60=0,"",[7]DER_AGENTS_ENC_MATIN!H60)</f>
        <v>#REF!</v>
      </c>
      <c r="D58" t="e">
        <f>IF([7]DER_RESP_ENC_MATIN!E60=0,"",[7]DER_RESP_ENC_MATIN!E60)</f>
        <v>#REF!</v>
      </c>
      <c r="E58" t="e">
        <f>IF([7]DER_RESP_ENC_MATIN!E60=0,"",[7]DER_RESP_ENC_MATIN!H60)</f>
        <v>#REF!</v>
      </c>
    </row>
    <row r="59" spans="1:5" x14ac:dyDescent="0.25">
      <c r="A59" t="e">
        <f>IF([7]DER_AGENTS_ENC_MATIN!E61=0,"",[7]DER_AGENTS_ENC_MATIN!E61)</f>
        <v>#REF!</v>
      </c>
      <c r="B59" t="e">
        <f>IF([7]DER_AGENTS_ENC_MATIN!E61=0,"",[7]DER_AGENTS_ENC_MATIN!H61)</f>
        <v>#REF!</v>
      </c>
      <c r="D59" t="e">
        <f>IF([7]DER_RESP_ENC_MATIN!E61=0,"",[7]DER_RESP_ENC_MATIN!E61)</f>
        <v>#REF!</v>
      </c>
      <c r="E59" t="e">
        <f>IF([7]DER_RESP_ENC_MATIN!E61=0,"",[7]DER_RESP_ENC_MATIN!H61)</f>
        <v>#REF!</v>
      </c>
    </row>
    <row r="60" spans="1:5" x14ac:dyDescent="0.25">
      <c r="A60" t="e">
        <f>IF([7]DER_AGENTS_ENC_MATIN!E62=0,"",[7]DER_AGENTS_ENC_MATIN!E62)</f>
        <v>#REF!</v>
      </c>
      <c r="B60" t="e">
        <f>IF([7]DER_AGENTS_ENC_MATIN!E62=0,"",[7]DER_AGENTS_ENC_MATIN!H62)</f>
        <v>#REF!</v>
      </c>
      <c r="D60" t="e">
        <f>IF([7]DER_RESP_ENC_MATIN!E62=0,"",[7]DER_RESP_ENC_MATIN!E62)</f>
        <v>#REF!</v>
      </c>
      <c r="E60" t="e">
        <f>IF([7]DER_RESP_ENC_MATIN!E62=0,"",[7]DER_RESP_ENC_MATIN!H62)</f>
        <v>#REF!</v>
      </c>
    </row>
    <row r="61" spans="1:5" x14ac:dyDescent="0.25">
      <c r="A61" t="e">
        <f>IF([7]DER_AGENTS_ENC_MATIN!E63=0,"",[7]DER_AGENTS_ENC_MATIN!E63)</f>
        <v>#REF!</v>
      </c>
      <c r="B61" t="e">
        <f>IF([7]DER_AGENTS_ENC_MATIN!E63=0,"",[7]DER_AGENTS_ENC_MATIN!H63)</f>
        <v>#REF!</v>
      </c>
      <c r="D61" t="e">
        <f>IF([7]DER_RESP_ENC_MATIN!E63=0,"",[7]DER_RESP_ENC_MATIN!E63)</f>
        <v>#REF!</v>
      </c>
      <c r="E61" t="e">
        <f>IF([7]DER_RESP_ENC_MATIN!E63=0,"",[7]DER_RESP_ENC_MATIN!H63)</f>
        <v>#REF!</v>
      </c>
    </row>
    <row r="62" spans="1:5" x14ac:dyDescent="0.25">
      <c r="A62" t="e">
        <f>IF([7]DER_AGENTS_ENC_MATIN!E64=0,"",[7]DER_AGENTS_ENC_MATIN!E64)</f>
        <v>#REF!</v>
      </c>
      <c r="B62" t="e">
        <f>IF([7]DER_AGENTS_ENC_MATIN!E64=0,"",[7]DER_AGENTS_ENC_MATIN!H64)</f>
        <v>#REF!</v>
      </c>
      <c r="D62" t="e">
        <f>IF([7]DER_RESP_ENC_MATIN!E64=0,"",[7]DER_RESP_ENC_MATIN!E64)</f>
        <v>#REF!</v>
      </c>
      <c r="E62" t="e">
        <f>IF([7]DER_RESP_ENC_MATIN!E64=0,"",[7]DER_RESP_ENC_MATIN!H64)</f>
        <v>#REF!</v>
      </c>
    </row>
    <row r="63" spans="1:5" x14ac:dyDescent="0.25">
      <c r="A63" t="e">
        <f>IF([7]DER_AGENTS_ENC_MATIN!E65=0,"",[7]DER_AGENTS_ENC_MATIN!E65)</f>
        <v>#REF!</v>
      </c>
      <c r="B63" t="e">
        <f>IF([7]DER_AGENTS_ENC_MATIN!E65=0,"",[7]DER_AGENTS_ENC_MATIN!H65)</f>
        <v>#REF!</v>
      </c>
      <c r="D63" t="e">
        <f>IF([7]DER_RESP_ENC_MATIN!E65=0,"",[7]DER_RESP_ENC_MATIN!E65)</f>
        <v>#REF!</v>
      </c>
      <c r="E63" t="e">
        <f>IF([7]DER_RESP_ENC_MATIN!E65=0,"",[7]DER_RESP_ENC_MATIN!H65)</f>
        <v>#REF!</v>
      </c>
    </row>
    <row r="64" spans="1:5" x14ac:dyDescent="0.25">
      <c r="A64" t="e">
        <f>IF([7]DER_AGENTS_ENC_MATIN!E66=0,"",[7]DER_AGENTS_ENC_MATIN!E66)</f>
        <v>#REF!</v>
      </c>
      <c r="B64" t="e">
        <f>IF([7]DER_AGENTS_ENC_MATIN!E66=0,"",[7]DER_AGENTS_ENC_MATIN!H66)</f>
        <v>#REF!</v>
      </c>
      <c r="D64" t="e">
        <f>IF([7]DER_RESP_ENC_MATIN!E66=0,"",[7]DER_RESP_ENC_MATIN!E66)</f>
        <v>#REF!</v>
      </c>
      <c r="E64" t="e">
        <f>IF([7]DER_RESP_ENC_MATIN!E66=0,"",[7]DER_RESP_ENC_MATIN!H66)</f>
        <v>#REF!</v>
      </c>
    </row>
    <row r="65" spans="1:5" x14ac:dyDescent="0.25">
      <c r="A65" t="e">
        <f>IF([7]DER_AGENTS_ENC_MATIN!E67=0,"",[7]DER_AGENTS_ENC_MATIN!E67)</f>
        <v>#REF!</v>
      </c>
      <c r="B65" t="e">
        <f>IF([7]DER_AGENTS_ENC_MATIN!E67=0,"",[7]DER_AGENTS_ENC_MATIN!H67)</f>
        <v>#REF!</v>
      </c>
      <c r="D65" t="e">
        <f>IF([7]DER_RESP_ENC_MATIN!E67=0,"",[7]DER_RESP_ENC_MATIN!E67)</f>
        <v>#REF!</v>
      </c>
      <c r="E65" t="e">
        <f>IF([7]DER_RESP_ENC_MATIN!E67=0,"",[7]DER_RESP_ENC_MATIN!H67)</f>
        <v>#REF!</v>
      </c>
    </row>
    <row r="66" spans="1:5" x14ac:dyDescent="0.25">
      <c r="A66" t="e">
        <f>IF([7]DER_AGENTS_ENC_MATIN!E68=0,"",[7]DER_AGENTS_ENC_MATIN!E68)</f>
        <v>#REF!</v>
      </c>
      <c r="B66" t="e">
        <f>IF([7]DER_AGENTS_ENC_MATIN!E68=0,"",[7]DER_AGENTS_ENC_MATIN!H68)</f>
        <v>#REF!</v>
      </c>
      <c r="D66" t="e">
        <f>IF([7]DER_RESP_ENC_MATIN!E68=0,"",[7]DER_RESP_ENC_MATIN!E68)</f>
        <v>#REF!</v>
      </c>
      <c r="E66" t="e">
        <f>IF([7]DER_RESP_ENC_MATIN!E68=0,"",[7]DER_RESP_ENC_MATIN!H68)</f>
        <v>#REF!</v>
      </c>
    </row>
    <row r="67" spans="1:5" x14ac:dyDescent="0.25">
      <c r="A67" t="e">
        <f>IF([7]DER_AGENTS_ENC_MATIN!E69=0,"",[7]DER_AGENTS_ENC_MATIN!E69)</f>
        <v>#REF!</v>
      </c>
      <c r="B67" t="e">
        <f>IF([7]DER_AGENTS_ENC_MATIN!E69=0,"",[7]DER_AGENTS_ENC_MATIN!H69)</f>
        <v>#REF!</v>
      </c>
      <c r="D67" t="e">
        <f>IF([7]DER_RESP_ENC_MATIN!E69=0,"",[7]DER_RESP_ENC_MATIN!E69)</f>
        <v>#REF!</v>
      </c>
      <c r="E67" t="e">
        <f>IF([7]DER_RESP_ENC_MATIN!E69=0,"",[7]DER_RESP_ENC_MATIN!H69)</f>
        <v>#REF!</v>
      </c>
    </row>
    <row r="68" spans="1:5" x14ac:dyDescent="0.25">
      <c r="A68" t="e">
        <f>IF([7]DER_AGENTS_ENC_MATIN!E70=0,"",[7]DER_AGENTS_ENC_MATIN!E70)</f>
        <v>#REF!</v>
      </c>
      <c r="B68" t="e">
        <f>IF([7]DER_AGENTS_ENC_MATIN!E70=0,"",[7]DER_AGENTS_ENC_MATIN!H70)</f>
        <v>#REF!</v>
      </c>
      <c r="D68" t="e">
        <f>IF([7]DER_RESP_ENC_MATIN!E70=0,"",[7]DER_RESP_ENC_MATIN!E70)</f>
        <v>#REF!</v>
      </c>
      <c r="E68" t="e">
        <f>IF([7]DER_RESP_ENC_MATIN!E70=0,"",[7]DER_RESP_ENC_MATIN!H70)</f>
        <v>#REF!</v>
      </c>
    </row>
    <row r="69" spans="1:5" x14ac:dyDescent="0.25">
      <c r="A69" t="e">
        <f>IF([7]DER_AGENTS_ENC_MATIN!E71=0,"",[7]DER_AGENTS_ENC_MATIN!E71)</f>
        <v>#REF!</v>
      </c>
      <c r="B69" t="e">
        <f>IF([7]DER_AGENTS_ENC_MATIN!E71=0,"",[7]DER_AGENTS_ENC_MATIN!H71)</f>
        <v>#REF!</v>
      </c>
      <c r="D69" t="e">
        <f>IF([7]DER_RESP_ENC_MATIN!E71=0,"",[7]DER_RESP_ENC_MATIN!E71)</f>
        <v>#REF!</v>
      </c>
      <c r="E69" t="e">
        <f>IF([7]DER_RESP_ENC_MATIN!E71=0,"",[7]DER_RESP_ENC_MATIN!H71)</f>
        <v>#REF!</v>
      </c>
    </row>
    <row r="70" spans="1:5" x14ac:dyDescent="0.25">
      <c r="A70" t="e">
        <f>IF([7]DER_AGENTS_ENC_MATIN!E72=0,"",[7]DER_AGENTS_ENC_MATIN!E72)</f>
        <v>#REF!</v>
      </c>
      <c r="B70" t="e">
        <f>IF([7]DER_AGENTS_ENC_MATIN!E72=0,"",[7]DER_AGENTS_ENC_MATIN!H72)</f>
        <v>#REF!</v>
      </c>
      <c r="D70" t="e">
        <f>IF([7]DER_RESP_ENC_MATIN!E72=0,"",[7]DER_RESP_ENC_MATIN!E72)</f>
        <v>#REF!</v>
      </c>
      <c r="E70" t="e">
        <f>IF([7]DER_RESP_ENC_MATIN!E72=0,"",[7]DER_RESP_ENC_MATIN!H72)</f>
        <v>#REF!</v>
      </c>
    </row>
    <row r="71" spans="1:5" x14ac:dyDescent="0.25">
      <c r="A71" t="e">
        <f>IF([7]DER_AGENTS_ENC_MATIN!E73=0,"",[7]DER_AGENTS_ENC_MATIN!E73)</f>
        <v>#REF!</v>
      </c>
      <c r="B71" t="e">
        <f>IF([7]DER_AGENTS_ENC_MATIN!E73=0,"",[7]DER_AGENTS_ENC_MATIN!H73)</f>
        <v>#REF!</v>
      </c>
      <c r="D71" t="e">
        <f>IF([7]DER_RESP_ENC_MATIN!E73=0,"",[7]DER_RESP_ENC_MATIN!E73)</f>
        <v>#REF!</v>
      </c>
      <c r="E71" t="e">
        <f>IF([7]DER_RESP_ENC_MATIN!E73=0,"",[7]DER_RESP_ENC_MATIN!H73)</f>
        <v>#REF!</v>
      </c>
    </row>
    <row r="72" spans="1:5" x14ac:dyDescent="0.25">
      <c r="A72" t="e">
        <f>IF([7]DER_AGENTS_ENC_MATIN!E74=0,"",[7]DER_AGENTS_ENC_MATIN!E74)</f>
        <v>#REF!</v>
      </c>
      <c r="B72" t="e">
        <f>IF([7]DER_AGENTS_ENC_MATIN!E74=0,"",[7]DER_AGENTS_ENC_MATIN!H74)</f>
        <v>#REF!</v>
      </c>
      <c r="D72" t="e">
        <f>IF([7]DER_RESP_ENC_MATIN!E74=0,"",[7]DER_RESP_ENC_MATIN!E74)</f>
        <v>#REF!</v>
      </c>
      <c r="E72" t="e">
        <f>IF([7]DER_RESP_ENC_MATIN!E74=0,"",[7]DER_RESP_ENC_MATIN!H74)</f>
        <v>#REF!</v>
      </c>
    </row>
    <row r="73" spans="1:5" x14ac:dyDescent="0.25">
      <c r="A73" t="e">
        <f>IF([7]DER_AGENTS_ENC_MATIN!E75=0,"",[7]DER_AGENTS_ENC_MATIN!E75)</f>
        <v>#REF!</v>
      </c>
      <c r="B73" t="e">
        <f>IF([7]DER_AGENTS_ENC_MATIN!E75=0,"",[7]DER_AGENTS_ENC_MATIN!H75)</f>
        <v>#REF!</v>
      </c>
      <c r="D73" t="e">
        <f>IF([7]DER_RESP_ENC_MATIN!E75=0,"",[7]DER_RESP_ENC_MATIN!E75)</f>
        <v>#REF!</v>
      </c>
      <c r="E73" t="e">
        <f>IF([7]DER_RESP_ENC_MATIN!E75=0,"",[7]DER_RESP_ENC_MATIN!H75)</f>
        <v>#REF!</v>
      </c>
    </row>
    <row r="74" spans="1:5" x14ac:dyDescent="0.25">
      <c r="A74" t="e">
        <f>IF([7]DER_AGENTS_ENC_MATIN!E76=0,"",[7]DER_AGENTS_ENC_MATIN!E76)</f>
        <v>#REF!</v>
      </c>
      <c r="B74" t="e">
        <f>IF([7]DER_AGENTS_ENC_MATIN!E76=0,"",[7]DER_AGENTS_ENC_MATIN!H76)</f>
        <v>#REF!</v>
      </c>
      <c r="D74" t="e">
        <f>IF([7]DER_RESP_ENC_MATIN!E76=0,"",[7]DER_RESP_ENC_MATIN!E76)</f>
        <v>#REF!</v>
      </c>
      <c r="E74" t="e">
        <f>IF([7]DER_RESP_ENC_MATIN!E76=0,"",[7]DER_RESP_ENC_MATIN!H76)</f>
        <v>#REF!</v>
      </c>
    </row>
    <row r="75" spans="1:5" x14ac:dyDescent="0.25">
      <c r="A75" t="e">
        <f>IF([7]DER_AGENTS_ENC_MATIN!E77=0,"",[7]DER_AGENTS_ENC_MATIN!E77)</f>
        <v>#REF!</v>
      </c>
      <c r="B75" t="e">
        <f>IF([7]DER_AGENTS_ENC_MATIN!E77=0,"",[7]DER_AGENTS_ENC_MATIN!H77)</f>
        <v>#REF!</v>
      </c>
      <c r="D75" t="e">
        <f>IF([7]DER_RESP_ENC_MATIN!E77=0,"",[7]DER_RESP_ENC_MATIN!E77)</f>
        <v>#REF!</v>
      </c>
      <c r="E75" t="e">
        <f>IF([7]DER_RESP_ENC_MATIN!E77=0,"",[7]DER_RESP_ENC_MATIN!H77)</f>
        <v>#REF!</v>
      </c>
    </row>
    <row r="76" spans="1:5" x14ac:dyDescent="0.25">
      <c r="A76" t="e">
        <f>IF([7]DER_AGENTS_ENC_MATIN!E78=0,"",[7]DER_AGENTS_ENC_MATIN!E78)</f>
        <v>#REF!</v>
      </c>
      <c r="B76" t="e">
        <f>IF([7]DER_AGENTS_ENC_MATIN!E78=0,"",[7]DER_AGENTS_ENC_MATIN!H78)</f>
        <v>#REF!</v>
      </c>
      <c r="D76" t="e">
        <f>IF([7]DER_RESP_ENC_MATIN!E78=0,"",[7]DER_RESP_ENC_MATIN!E78)</f>
        <v>#REF!</v>
      </c>
      <c r="E76" t="e">
        <f>IF([7]DER_RESP_ENC_MATIN!E78=0,"",[7]DER_RESP_ENC_MATIN!H78)</f>
        <v>#REF!</v>
      </c>
    </row>
    <row r="77" spans="1:5" x14ac:dyDescent="0.25">
      <c r="A77" t="e">
        <f>IF([7]DER_AGENTS_ENC_MATIN!E79=0,"",[7]DER_AGENTS_ENC_MATIN!E79)</f>
        <v>#REF!</v>
      </c>
      <c r="B77" t="e">
        <f>IF([7]DER_AGENTS_ENC_MATIN!E79=0,"",[7]DER_AGENTS_ENC_MATIN!H79)</f>
        <v>#REF!</v>
      </c>
      <c r="D77" t="e">
        <f>IF([7]DER_RESP_ENC_MATIN!E79=0,"",[7]DER_RESP_ENC_MATIN!E79)</f>
        <v>#REF!</v>
      </c>
      <c r="E77" t="e">
        <f>IF([7]DER_RESP_ENC_MATIN!E79=0,"",[7]DER_RESP_ENC_MATIN!H79)</f>
        <v>#REF!</v>
      </c>
    </row>
    <row r="78" spans="1:5" x14ac:dyDescent="0.25">
      <c r="A78" t="e">
        <f>IF([7]DER_AGENTS_ENC_MATIN!E80=0,"",[7]DER_AGENTS_ENC_MATIN!E80)</f>
        <v>#REF!</v>
      </c>
      <c r="B78" t="e">
        <f>IF([7]DER_AGENTS_ENC_MATIN!E80=0,"",[7]DER_AGENTS_ENC_MATIN!H80)</f>
        <v>#REF!</v>
      </c>
      <c r="D78" t="e">
        <f>IF([7]DER_RESP_ENC_MATIN!E80=0,"",[7]DER_RESP_ENC_MATIN!E80)</f>
        <v>#REF!</v>
      </c>
      <c r="E78" t="e">
        <f>IF([7]DER_RESP_ENC_MATIN!E80=0,"",[7]DER_RESP_ENC_MATIN!H80)</f>
        <v>#REF!</v>
      </c>
    </row>
    <row r="79" spans="1:5" x14ac:dyDescent="0.25">
      <c r="A79" t="e">
        <f>IF([7]DER_AGENTS_ENC_MATIN!E81=0,"",[7]DER_AGENTS_ENC_MATIN!E81)</f>
        <v>#REF!</v>
      </c>
      <c r="B79" t="e">
        <f>IF([7]DER_AGENTS_ENC_MATIN!E81=0,"",[7]DER_AGENTS_ENC_MATIN!H81)</f>
        <v>#REF!</v>
      </c>
      <c r="D79" t="e">
        <f>IF([7]DER_RESP_ENC_MATIN!E81=0,"",[7]DER_RESP_ENC_MATIN!E81)</f>
        <v>#REF!</v>
      </c>
      <c r="E79" t="e">
        <f>IF([7]DER_RESP_ENC_MATIN!E81=0,"",[7]DER_RESP_ENC_MATIN!H81)</f>
        <v>#REF!</v>
      </c>
    </row>
    <row r="80" spans="1:5" x14ac:dyDescent="0.25">
      <c r="A80" t="e">
        <f>IF([7]DER_AGENTS_ENC_MATIN!E82=0,"",[7]DER_AGENTS_ENC_MATIN!E82)</f>
        <v>#REF!</v>
      </c>
      <c r="B80" t="e">
        <f>IF([7]DER_AGENTS_ENC_MATIN!E82=0,"",[7]DER_AGENTS_ENC_MATIN!H82)</f>
        <v>#REF!</v>
      </c>
      <c r="D80" t="e">
        <f>IF([7]DER_RESP_ENC_MATIN!E82=0,"",[7]DER_RESP_ENC_MATIN!E82)</f>
        <v>#REF!</v>
      </c>
      <c r="E80" t="e">
        <f>IF([7]DER_RESP_ENC_MATIN!E82=0,"",[7]DER_RESP_ENC_MATIN!H82)</f>
        <v>#REF!</v>
      </c>
    </row>
    <row r="81" spans="1:5" x14ac:dyDescent="0.25">
      <c r="A81" t="e">
        <f>IF([7]DER_AGENTS_ENC_MATIN!E83=0,"",[7]DER_AGENTS_ENC_MATIN!E83)</f>
        <v>#REF!</v>
      </c>
      <c r="B81" t="e">
        <f>IF([7]DER_AGENTS_ENC_MATIN!E83=0,"",[7]DER_AGENTS_ENC_MATIN!H83)</f>
        <v>#REF!</v>
      </c>
      <c r="D81" t="e">
        <f>IF([7]DER_RESP_ENC_MATIN!E83=0,"",[7]DER_RESP_ENC_MATIN!E83)</f>
        <v>#REF!</v>
      </c>
      <c r="E81" t="e">
        <f>IF([7]DER_RESP_ENC_MATIN!E83=0,"",[7]DER_RESP_ENC_MATIN!H83)</f>
        <v>#REF!</v>
      </c>
    </row>
    <row r="82" spans="1:5" x14ac:dyDescent="0.25">
      <c r="A82" t="e">
        <f>IF([7]DER_AGENTS_ENC_MATIN!E84=0,"",[7]DER_AGENTS_ENC_MATIN!E84)</f>
        <v>#REF!</v>
      </c>
      <c r="B82" t="e">
        <f>IF([7]DER_AGENTS_ENC_MATIN!E84=0,"",[7]DER_AGENTS_ENC_MATIN!H84)</f>
        <v>#REF!</v>
      </c>
      <c r="D82" t="e">
        <f>IF([7]DER_RESP_ENC_MATIN!E84=0,"",[7]DER_RESP_ENC_MATIN!E84)</f>
        <v>#REF!</v>
      </c>
      <c r="E82" t="e">
        <f>IF([7]DER_RESP_ENC_MATIN!E84=0,"",[7]DER_RESP_ENC_MATIN!H84)</f>
        <v>#REF!</v>
      </c>
    </row>
    <row r="83" spans="1:5" x14ac:dyDescent="0.25">
      <c r="A83" t="e">
        <f>IF([7]DER_AGENTS_ENC_MATIN!E85=0,"",[7]DER_AGENTS_ENC_MATIN!E85)</f>
        <v>#REF!</v>
      </c>
      <c r="B83" t="e">
        <f>IF([7]DER_AGENTS_ENC_MATIN!E85=0,"",[7]DER_AGENTS_ENC_MATIN!H85)</f>
        <v>#REF!</v>
      </c>
      <c r="D83" t="e">
        <f>IF([7]DER_RESP_ENC_MATIN!E85=0,"",[7]DER_RESP_ENC_MATIN!E85)</f>
        <v>#REF!</v>
      </c>
      <c r="E83" t="e">
        <f>IF([7]DER_RESP_ENC_MATIN!E85=0,"",[7]DER_RESP_ENC_MATIN!H85)</f>
        <v>#REF!</v>
      </c>
    </row>
    <row r="84" spans="1:5" x14ac:dyDescent="0.25">
      <c r="A84" t="e">
        <f>IF([7]DER_AGENTS_ENC_MATIN!E86=0,"",[7]DER_AGENTS_ENC_MATIN!E86)</f>
        <v>#REF!</v>
      </c>
      <c r="B84" t="e">
        <f>IF([7]DER_AGENTS_ENC_MATIN!E86=0,"",[7]DER_AGENTS_ENC_MATIN!H86)</f>
        <v>#REF!</v>
      </c>
      <c r="D84" t="e">
        <f>IF([7]DER_RESP_ENC_MATIN!E86=0,"",[7]DER_RESP_ENC_MATIN!E86)</f>
        <v>#REF!</v>
      </c>
      <c r="E84" t="e">
        <f>IF([7]DER_RESP_ENC_MATIN!E86=0,"",[7]DER_RESP_ENC_MATIN!H86)</f>
        <v>#REF!</v>
      </c>
    </row>
    <row r="85" spans="1:5" x14ac:dyDescent="0.25">
      <c r="A85" t="e">
        <f>IF([7]DER_AGENTS_ENC_MATIN!E87=0,"",[7]DER_AGENTS_ENC_MATIN!E87)</f>
        <v>#REF!</v>
      </c>
      <c r="B85" t="e">
        <f>IF([7]DER_AGENTS_ENC_MATIN!E87=0,"",[7]DER_AGENTS_ENC_MATIN!H87)</f>
        <v>#REF!</v>
      </c>
      <c r="D85" t="e">
        <f>IF([7]DER_RESP_ENC_MATIN!E87=0,"",[7]DER_RESP_ENC_MATIN!E87)</f>
        <v>#REF!</v>
      </c>
      <c r="E85" t="e">
        <f>IF([7]DER_RESP_ENC_MATIN!E87=0,"",[7]DER_RESP_ENC_MATIN!H87)</f>
        <v>#REF!</v>
      </c>
    </row>
    <row r="86" spans="1:5" x14ac:dyDescent="0.25">
      <c r="A86" t="e">
        <f>IF([7]DER_AGENTS_ENC_MATIN!E88=0,"",[7]DER_AGENTS_ENC_MATIN!E88)</f>
        <v>#REF!</v>
      </c>
      <c r="B86" t="e">
        <f>IF([7]DER_AGENTS_ENC_MATIN!E88=0,"",[7]DER_AGENTS_ENC_MATIN!H88)</f>
        <v>#REF!</v>
      </c>
      <c r="D86" t="e">
        <f>IF([7]DER_RESP_ENC_MATIN!E88=0,"",[7]DER_RESP_ENC_MATIN!E88)</f>
        <v>#REF!</v>
      </c>
      <c r="E86" t="e">
        <f>IF([7]DER_RESP_ENC_MATIN!E88=0,"",[7]DER_RESP_ENC_MATIN!H88)</f>
        <v>#REF!</v>
      </c>
    </row>
    <row r="87" spans="1:5" x14ac:dyDescent="0.25">
      <c r="A87" t="e">
        <f>IF([7]DER_AGENTS_ENC_MATIN!E89=0,"",[7]DER_AGENTS_ENC_MATIN!E89)</f>
        <v>#REF!</v>
      </c>
      <c r="B87" t="e">
        <f>IF([7]DER_AGENTS_ENC_MATIN!E89=0,"",[7]DER_AGENTS_ENC_MATIN!H89)</f>
        <v>#REF!</v>
      </c>
      <c r="D87" t="e">
        <f>IF([7]DER_RESP_ENC_MATIN!E89=0,"",[7]DER_RESP_ENC_MATIN!E89)</f>
        <v>#REF!</v>
      </c>
      <c r="E87" t="e">
        <f>IF([7]DER_RESP_ENC_MATIN!E89=0,"",[7]DER_RESP_ENC_MATIN!H89)</f>
        <v>#REF!</v>
      </c>
    </row>
    <row r="88" spans="1:5" x14ac:dyDescent="0.25">
      <c r="A88" t="e">
        <f>IF([7]DER_AGENTS_ENC_MATIN!E90=0,"",[7]DER_AGENTS_ENC_MATIN!E90)</f>
        <v>#REF!</v>
      </c>
      <c r="B88" t="e">
        <f>IF([7]DER_AGENTS_ENC_MATIN!E90=0,"",[7]DER_AGENTS_ENC_MATIN!H90)</f>
        <v>#REF!</v>
      </c>
      <c r="D88" t="e">
        <f>IF([7]DER_RESP_ENC_MATIN!E90=0,"",[7]DER_RESP_ENC_MATIN!E90)</f>
        <v>#REF!</v>
      </c>
      <c r="E88" t="e">
        <f>IF([7]DER_RESP_ENC_MATIN!E90=0,"",[7]DER_RESP_ENC_MATIN!H90)</f>
        <v>#REF!</v>
      </c>
    </row>
    <row r="89" spans="1:5" x14ac:dyDescent="0.25">
      <c r="A89" t="e">
        <f>IF([7]DER_AGENTS_ENC_MATIN!E91=0,"",[7]DER_AGENTS_ENC_MATIN!E91)</f>
        <v>#REF!</v>
      </c>
      <c r="B89" t="e">
        <f>IF([7]DER_AGENTS_ENC_MATIN!E91=0,"",[7]DER_AGENTS_ENC_MATIN!H91)</f>
        <v>#REF!</v>
      </c>
      <c r="D89" t="e">
        <f>IF([7]DER_RESP_ENC_MATIN!E91=0,"",[7]DER_RESP_ENC_MATIN!E91)</f>
        <v>#REF!</v>
      </c>
      <c r="E89" t="e">
        <f>IF([7]DER_RESP_ENC_MATIN!E91=0,"",[7]DER_RESP_ENC_MATIN!H91)</f>
        <v>#REF!</v>
      </c>
    </row>
    <row r="90" spans="1:5" x14ac:dyDescent="0.25">
      <c r="A90" t="e">
        <f>IF([7]DER_AGENTS_ENC_MATIN!E92=0,"",[7]DER_AGENTS_ENC_MATIN!E92)</f>
        <v>#REF!</v>
      </c>
      <c r="B90" t="e">
        <f>IF([7]DER_AGENTS_ENC_MATIN!E92=0,"",[7]DER_AGENTS_ENC_MATIN!H92)</f>
        <v>#REF!</v>
      </c>
      <c r="D90" t="e">
        <f>IF([7]DER_RESP_ENC_MATIN!E92=0,"",[7]DER_RESP_ENC_MATIN!E92)</f>
        <v>#REF!</v>
      </c>
      <c r="E90" t="e">
        <f>IF([7]DER_RESP_ENC_MATIN!E92=0,"",[7]DER_RESP_ENC_MATIN!H92)</f>
        <v>#REF!</v>
      </c>
    </row>
    <row r="91" spans="1:5" x14ac:dyDescent="0.25">
      <c r="A91" t="e">
        <f>IF([7]DER_AGENTS_ENC_MATIN!E93=0,"",[7]DER_AGENTS_ENC_MATIN!E93)</f>
        <v>#REF!</v>
      </c>
      <c r="B91" t="e">
        <f>IF([7]DER_AGENTS_ENC_MATIN!E93=0,"",[7]DER_AGENTS_ENC_MATIN!H93)</f>
        <v>#REF!</v>
      </c>
      <c r="D91" t="e">
        <f>IF([7]DER_RESP_ENC_MATIN!E93=0,"",[7]DER_RESP_ENC_MATIN!E93)</f>
        <v>#REF!</v>
      </c>
      <c r="E91" t="e">
        <f>IF([7]DER_RESP_ENC_MATIN!E93=0,"",[7]DER_RESP_ENC_MATIN!H93)</f>
        <v>#REF!</v>
      </c>
    </row>
    <row r="92" spans="1:5" x14ac:dyDescent="0.25">
      <c r="A92" t="e">
        <f>IF([7]DER_AGENTS_ENC_MATIN!E94=0,"",[7]DER_AGENTS_ENC_MATIN!E94)</f>
        <v>#REF!</v>
      </c>
      <c r="B92" t="e">
        <f>IF([7]DER_AGENTS_ENC_MATIN!E94=0,"",[7]DER_AGENTS_ENC_MATIN!H94)</f>
        <v>#REF!</v>
      </c>
      <c r="D92" t="e">
        <f>IF([7]DER_RESP_ENC_MATIN!E94=0,"",[7]DER_RESP_ENC_MATIN!E94)</f>
        <v>#REF!</v>
      </c>
      <c r="E92" t="e">
        <f>IF([7]DER_RESP_ENC_MATIN!E94=0,"",[7]DER_RESP_ENC_MATIN!H94)</f>
        <v>#REF!</v>
      </c>
    </row>
    <row r="93" spans="1:5" x14ac:dyDescent="0.25">
      <c r="A93" t="e">
        <f>IF([7]DER_AGENTS_ENC_MATIN!E95=0,"",[7]DER_AGENTS_ENC_MATIN!E95)</f>
        <v>#REF!</v>
      </c>
      <c r="B93" t="e">
        <f>IF([7]DER_AGENTS_ENC_MATIN!E95=0,"",[7]DER_AGENTS_ENC_MATIN!H95)</f>
        <v>#REF!</v>
      </c>
      <c r="D93" t="e">
        <f>IF([7]DER_RESP_ENC_MATIN!E95=0,"",[7]DER_RESP_ENC_MATIN!E95)</f>
        <v>#REF!</v>
      </c>
      <c r="E93" t="e">
        <f>IF([7]DER_RESP_ENC_MATIN!E95=0,"",[7]DER_RESP_ENC_MATIN!H95)</f>
        <v>#REF!</v>
      </c>
    </row>
    <row r="94" spans="1:5" x14ac:dyDescent="0.25">
      <c r="A94" t="e">
        <f>IF([7]DER_AGENTS_ENC_MATIN!E96=0,"",[7]DER_AGENTS_ENC_MATIN!E96)</f>
        <v>#REF!</v>
      </c>
      <c r="B94" t="e">
        <f>IF([7]DER_AGENTS_ENC_MATIN!E96=0,"",[7]DER_AGENTS_ENC_MATIN!H96)</f>
        <v>#REF!</v>
      </c>
      <c r="D94" t="e">
        <f>IF([7]DER_RESP_ENC_MATIN!E96=0,"",[7]DER_RESP_ENC_MATIN!E96)</f>
        <v>#REF!</v>
      </c>
      <c r="E94" t="e">
        <f>IF([7]DER_RESP_ENC_MATIN!E96=0,"",[7]DER_RESP_ENC_MATIN!H96)</f>
        <v>#REF!</v>
      </c>
    </row>
    <row r="95" spans="1:5" x14ac:dyDescent="0.25">
      <c r="A95" t="e">
        <f>IF([7]DER_AGENTS_ENC_MATIN!E97=0,"",[7]DER_AGENTS_ENC_MATIN!E97)</f>
        <v>#REF!</v>
      </c>
      <c r="B95" t="e">
        <f>IF([7]DER_AGENTS_ENC_MATIN!E97=0,"",[7]DER_AGENTS_ENC_MATIN!H97)</f>
        <v>#REF!</v>
      </c>
      <c r="D95" t="e">
        <f>IF([7]DER_RESP_ENC_MATIN!E97=0,"",[7]DER_RESP_ENC_MATIN!E97)</f>
        <v>#REF!</v>
      </c>
      <c r="E95" t="e">
        <f>IF([7]DER_RESP_ENC_MATIN!E97=0,"",[7]DER_RESP_ENC_MATIN!H97)</f>
        <v>#REF!</v>
      </c>
    </row>
    <row r="96" spans="1:5" x14ac:dyDescent="0.25">
      <c r="A96" t="e">
        <f>IF([7]DER_AGENTS_ENC_MATIN!E98=0,"",[7]DER_AGENTS_ENC_MATIN!E98)</f>
        <v>#REF!</v>
      </c>
      <c r="B96" t="e">
        <f>IF([7]DER_AGENTS_ENC_MATIN!E98=0,"",[7]DER_AGENTS_ENC_MATIN!H98)</f>
        <v>#REF!</v>
      </c>
      <c r="D96" t="e">
        <f>IF([7]DER_RESP_ENC_MATIN!E98=0,"",[7]DER_RESP_ENC_MATIN!E98)</f>
        <v>#REF!</v>
      </c>
      <c r="E96" t="e">
        <f>IF([7]DER_RESP_ENC_MATIN!E98=0,"",[7]DER_RESP_ENC_MATIN!H98)</f>
        <v>#REF!</v>
      </c>
    </row>
    <row r="97" spans="1:5" x14ac:dyDescent="0.25">
      <c r="A97" t="e">
        <f>IF([7]DER_AGENTS_ENC_MATIN!E99=0,"",[7]DER_AGENTS_ENC_MATIN!E99)</f>
        <v>#REF!</v>
      </c>
      <c r="B97" t="e">
        <f>IF([7]DER_AGENTS_ENC_MATIN!E99=0,"",[7]DER_AGENTS_ENC_MATIN!H99)</f>
        <v>#REF!</v>
      </c>
      <c r="D97" t="e">
        <f>IF([7]DER_RESP_ENC_MATIN!E99=0,"",[7]DER_RESP_ENC_MATIN!E99)</f>
        <v>#REF!</v>
      </c>
      <c r="E97" t="e">
        <f>IF([7]DER_RESP_ENC_MATIN!E99=0,"",[7]DER_RESP_ENC_MATIN!H99)</f>
        <v>#REF!</v>
      </c>
    </row>
    <row r="98" spans="1:5" x14ac:dyDescent="0.25">
      <c r="A98" t="e">
        <f>IF([7]DER_AGENTS_ENC_MATIN!E100=0,"",[7]DER_AGENTS_ENC_MATIN!E100)</f>
        <v>#REF!</v>
      </c>
      <c r="B98" t="e">
        <f>IF([7]DER_AGENTS_ENC_MATIN!E100=0,"",[7]DER_AGENTS_ENC_MATIN!H100)</f>
        <v>#REF!</v>
      </c>
      <c r="D98" t="e">
        <f>IF([7]DER_RESP_ENC_MATIN!E100=0,"",[7]DER_RESP_ENC_MATIN!E100)</f>
        <v>#REF!</v>
      </c>
      <c r="E98" t="e">
        <f>IF([7]DER_RESP_ENC_MATIN!E100=0,"",[7]DER_RESP_ENC_MATIN!H100)</f>
        <v>#REF!</v>
      </c>
    </row>
    <row r="99" spans="1:5" x14ac:dyDescent="0.25">
      <c r="A99" t="e">
        <f>IF([7]DER_AGENTS_ENC_MATIN!E101=0,"",[7]DER_AGENTS_ENC_MATIN!E101)</f>
        <v>#REF!</v>
      </c>
      <c r="B99" t="e">
        <f>IF([7]DER_AGENTS_ENC_MATIN!E101=0,"",[7]DER_AGENTS_ENC_MATIN!H101)</f>
        <v>#REF!</v>
      </c>
      <c r="D99" t="e">
        <f>IF([7]DER_RESP_ENC_MATIN!E101=0,"",[7]DER_RESP_ENC_MATIN!E101)</f>
        <v>#REF!</v>
      </c>
      <c r="E99" t="e">
        <f>IF([7]DER_RESP_ENC_MATIN!E101=0,"",[7]DER_RESP_ENC_MATIN!H101)</f>
        <v>#REF!</v>
      </c>
    </row>
    <row r="100" spans="1:5" x14ac:dyDescent="0.25">
      <c r="A100" t="e">
        <f>IF([7]DER_AGENTS_ENC_MATIN!E102=0,"",[7]DER_AGENTS_ENC_MATIN!E102)</f>
        <v>#REF!</v>
      </c>
      <c r="B100" t="e">
        <f>IF([7]DER_AGENTS_ENC_MATIN!E102=0,"",[7]DER_AGENTS_ENC_MATIN!H102)</f>
        <v>#REF!</v>
      </c>
      <c r="D100" t="e">
        <f>IF([7]DER_RESP_ENC_MATIN!E102=0,"",[7]DER_RESP_ENC_MATIN!E102)</f>
        <v>#REF!</v>
      </c>
      <c r="E100" t="e">
        <f>IF([7]DER_RESP_ENC_MATIN!E102=0,"",[7]DER_RESP_ENC_MATIN!H102)</f>
        <v>#REF!</v>
      </c>
    </row>
  </sheetData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"/>
  <sheetViews>
    <sheetView workbookViewId="0">
      <selection activeCell="B1" sqref="B1"/>
    </sheetView>
  </sheetViews>
  <sheetFormatPr baseColWidth="10" defaultRowHeight="15.75" x14ac:dyDescent="0.25"/>
  <cols>
    <col min="1" max="1" width="17.875" bestFit="1" customWidth="1"/>
  </cols>
  <sheetData>
    <row r="1" spans="1:3" x14ac:dyDescent="0.25">
      <c r="A1" t="s">
        <v>54</v>
      </c>
      <c r="B1" s="45">
        <v>0.29166666666666669</v>
      </c>
      <c r="C1" s="45">
        <v>0.91666666666666663</v>
      </c>
    </row>
    <row r="2" spans="1:3" x14ac:dyDescent="0.25">
      <c r="A2" t="s">
        <v>55</v>
      </c>
      <c r="B2" s="45">
        <v>0.91666666666666663</v>
      </c>
      <c r="C2" s="45">
        <v>0.29166666666666669</v>
      </c>
    </row>
    <row r="3" spans="1:3" x14ac:dyDescent="0.25">
      <c r="A3" t="s">
        <v>56</v>
      </c>
      <c r="B3" s="45">
        <v>0.875</v>
      </c>
      <c r="C3" s="45">
        <v>0.25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U11"/>
  <sheetViews>
    <sheetView workbookViewId="0">
      <selection activeCell="F23" sqref="F23"/>
    </sheetView>
  </sheetViews>
  <sheetFormatPr baseColWidth="10" defaultColWidth="10.875" defaultRowHeight="15" x14ac:dyDescent="0.25"/>
  <cols>
    <col min="1" max="1" width="21.125" style="69" bestFit="1" customWidth="1"/>
    <col min="2" max="16384" width="10.875" style="69"/>
  </cols>
  <sheetData>
    <row r="1" spans="1:21" x14ac:dyDescent="0.25">
      <c r="A1" s="68" t="s">
        <v>57</v>
      </c>
      <c r="B1" s="68">
        <v>2016</v>
      </c>
      <c r="C1" s="68">
        <v>2017</v>
      </c>
      <c r="D1" s="68">
        <v>2018</v>
      </c>
      <c r="E1" s="68">
        <v>2019</v>
      </c>
      <c r="F1" s="68">
        <v>2020</v>
      </c>
      <c r="G1" s="68">
        <v>2021</v>
      </c>
      <c r="H1" s="68">
        <v>2022</v>
      </c>
      <c r="I1" s="68">
        <v>2023</v>
      </c>
      <c r="J1" s="68">
        <v>2024</v>
      </c>
      <c r="K1" s="68">
        <v>2025</v>
      </c>
      <c r="L1" s="68">
        <v>2026</v>
      </c>
      <c r="M1" s="68">
        <v>2027</v>
      </c>
      <c r="N1" s="68">
        <v>2028</v>
      </c>
      <c r="O1" s="68">
        <v>2029</v>
      </c>
      <c r="P1" s="68">
        <v>2030</v>
      </c>
      <c r="Q1" s="68">
        <v>2031</v>
      </c>
      <c r="R1" s="68">
        <v>2032</v>
      </c>
      <c r="S1" s="68">
        <v>2033</v>
      </c>
      <c r="T1" s="68">
        <v>2034</v>
      </c>
      <c r="U1" s="68">
        <v>2035</v>
      </c>
    </row>
    <row r="2" spans="1:21" x14ac:dyDescent="0.25">
      <c r="A2" s="70" t="s">
        <v>58</v>
      </c>
      <c r="B2" s="71">
        <v>42370</v>
      </c>
      <c r="C2" s="71">
        <v>42736</v>
      </c>
      <c r="D2" s="71">
        <v>43101</v>
      </c>
      <c r="E2" s="71">
        <v>43466</v>
      </c>
      <c r="F2" s="71">
        <v>43831</v>
      </c>
      <c r="G2" s="71">
        <v>44197</v>
      </c>
      <c r="H2" s="71">
        <v>44562</v>
      </c>
      <c r="I2" s="71">
        <v>44927</v>
      </c>
      <c r="J2" s="71">
        <v>45292</v>
      </c>
      <c r="K2" s="71">
        <v>45658</v>
      </c>
      <c r="L2" s="71">
        <v>46023</v>
      </c>
      <c r="M2" s="71">
        <v>46388</v>
      </c>
      <c r="N2" s="71">
        <v>46753</v>
      </c>
      <c r="O2" s="71">
        <v>47119</v>
      </c>
      <c r="P2" s="71">
        <v>47484</v>
      </c>
      <c r="Q2" s="71">
        <v>47849</v>
      </c>
      <c r="R2" s="71">
        <v>48214</v>
      </c>
      <c r="S2" s="71">
        <v>48580</v>
      </c>
      <c r="T2" s="71">
        <v>48945</v>
      </c>
      <c r="U2" s="71">
        <v>49310</v>
      </c>
    </row>
    <row r="3" spans="1:21" x14ac:dyDescent="0.25">
      <c r="A3" s="70" t="s">
        <v>59</v>
      </c>
      <c r="B3" s="71">
        <v>42457</v>
      </c>
      <c r="C3" s="71">
        <v>42842</v>
      </c>
      <c r="D3" s="71">
        <v>43192</v>
      </c>
      <c r="E3" s="71">
        <v>43577</v>
      </c>
      <c r="F3" s="71">
        <v>43934</v>
      </c>
      <c r="G3" s="71">
        <v>44291</v>
      </c>
      <c r="H3" s="71">
        <v>44669</v>
      </c>
      <c r="I3" s="71">
        <v>45026</v>
      </c>
      <c r="J3" s="71">
        <v>45383</v>
      </c>
      <c r="K3" s="71">
        <v>45768</v>
      </c>
      <c r="L3" s="71">
        <v>46118</v>
      </c>
      <c r="M3" s="71">
        <v>46475</v>
      </c>
      <c r="N3" s="71">
        <v>46860</v>
      </c>
      <c r="O3" s="71">
        <v>47210</v>
      </c>
      <c r="P3" s="71">
        <v>47595</v>
      </c>
      <c r="Q3" s="71">
        <v>47952</v>
      </c>
      <c r="R3" s="71">
        <v>48302</v>
      </c>
      <c r="S3" s="71">
        <v>48687</v>
      </c>
      <c r="T3" s="71">
        <v>49044</v>
      </c>
      <c r="U3" s="71">
        <v>49394</v>
      </c>
    </row>
    <row r="4" spans="1:21" x14ac:dyDescent="0.25">
      <c r="A4" s="70" t="s">
        <v>60</v>
      </c>
      <c r="B4" s="71">
        <v>42491</v>
      </c>
      <c r="C4" s="71">
        <v>42856</v>
      </c>
      <c r="D4" s="71">
        <v>43221</v>
      </c>
      <c r="E4" s="71">
        <v>43586</v>
      </c>
      <c r="F4" s="71">
        <v>43952</v>
      </c>
      <c r="G4" s="71">
        <v>44317</v>
      </c>
      <c r="H4" s="71">
        <v>44682</v>
      </c>
      <c r="I4" s="71">
        <v>45047</v>
      </c>
      <c r="J4" s="71">
        <v>45413</v>
      </c>
      <c r="K4" s="71">
        <v>45778</v>
      </c>
      <c r="L4" s="71">
        <v>46143</v>
      </c>
      <c r="M4" s="71">
        <v>46508</v>
      </c>
      <c r="N4" s="71">
        <v>46874</v>
      </c>
      <c r="O4" s="71">
        <v>47239</v>
      </c>
      <c r="P4" s="71">
        <v>47604</v>
      </c>
      <c r="Q4" s="71">
        <v>47969</v>
      </c>
      <c r="R4" s="71">
        <v>48335</v>
      </c>
      <c r="S4" s="71">
        <v>48700</v>
      </c>
      <c r="T4" s="71">
        <v>49065</v>
      </c>
      <c r="U4" s="71">
        <v>49430</v>
      </c>
    </row>
    <row r="5" spans="1:21" x14ac:dyDescent="0.25">
      <c r="A5" s="72" t="s">
        <v>61</v>
      </c>
      <c r="B5" s="71">
        <v>42498</v>
      </c>
      <c r="C5" s="71">
        <v>42863</v>
      </c>
      <c r="D5" s="71">
        <v>43228</v>
      </c>
      <c r="E5" s="71">
        <v>43593</v>
      </c>
      <c r="F5" s="71">
        <v>43959</v>
      </c>
      <c r="G5" s="71">
        <v>44324</v>
      </c>
      <c r="H5" s="71">
        <v>44689</v>
      </c>
      <c r="I5" s="71">
        <v>45054</v>
      </c>
      <c r="J5" s="71">
        <v>45420</v>
      </c>
      <c r="K5" s="71">
        <v>45785</v>
      </c>
      <c r="L5" s="71">
        <v>46150</v>
      </c>
      <c r="M5" s="71">
        <v>46515</v>
      </c>
      <c r="N5" s="71">
        <v>46881</v>
      </c>
      <c r="O5" s="71">
        <v>47246</v>
      </c>
      <c r="P5" s="71">
        <v>47611</v>
      </c>
      <c r="Q5" s="71">
        <v>47976</v>
      </c>
      <c r="R5" s="71">
        <v>48342</v>
      </c>
      <c r="S5" s="71">
        <v>48707</v>
      </c>
      <c r="T5" s="71">
        <v>49072</v>
      </c>
      <c r="U5" s="71">
        <v>49437</v>
      </c>
    </row>
    <row r="6" spans="1:21" x14ac:dyDescent="0.25">
      <c r="A6" s="70" t="s">
        <v>62</v>
      </c>
      <c r="B6" s="71">
        <v>42495</v>
      </c>
      <c r="C6" s="71">
        <v>42880</v>
      </c>
      <c r="D6" s="71">
        <v>43230</v>
      </c>
      <c r="E6" s="71">
        <v>43615</v>
      </c>
      <c r="F6" s="71">
        <v>43972</v>
      </c>
      <c r="G6" s="71">
        <v>44329</v>
      </c>
      <c r="H6" s="71">
        <v>44707</v>
      </c>
      <c r="I6" s="71">
        <v>45064</v>
      </c>
      <c r="J6" s="71">
        <v>45421</v>
      </c>
      <c r="K6" s="71">
        <v>45806</v>
      </c>
      <c r="L6" s="71">
        <v>46156</v>
      </c>
      <c r="M6" s="71">
        <v>46513</v>
      </c>
      <c r="N6" s="71">
        <v>46898</v>
      </c>
      <c r="O6" s="71">
        <v>47248</v>
      </c>
      <c r="P6" s="71">
        <v>47633</v>
      </c>
      <c r="Q6" s="71">
        <v>47990</v>
      </c>
      <c r="R6" s="71">
        <v>48340</v>
      </c>
      <c r="S6" s="71">
        <v>48725</v>
      </c>
      <c r="T6" s="71">
        <v>49082</v>
      </c>
      <c r="U6" s="71">
        <v>49432</v>
      </c>
    </row>
    <row r="7" spans="1:21" x14ac:dyDescent="0.25">
      <c r="A7" s="70" t="s">
        <v>63</v>
      </c>
      <c r="B7" s="71">
        <v>42565</v>
      </c>
      <c r="C7" s="71">
        <v>42930</v>
      </c>
      <c r="D7" s="71">
        <v>43295</v>
      </c>
      <c r="E7" s="71">
        <v>43660</v>
      </c>
      <c r="F7" s="71">
        <v>44026</v>
      </c>
      <c r="G7" s="71">
        <v>44391</v>
      </c>
      <c r="H7" s="71">
        <v>44756</v>
      </c>
      <c r="I7" s="71">
        <v>45121</v>
      </c>
      <c r="J7" s="71">
        <v>45487</v>
      </c>
      <c r="K7" s="71">
        <v>45852</v>
      </c>
      <c r="L7" s="71">
        <v>46217</v>
      </c>
      <c r="M7" s="71">
        <v>46582</v>
      </c>
      <c r="N7" s="71">
        <v>46948</v>
      </c>
      <c r="O7" s="71">
        <v>47313</v>
      </c>
      <c r="P7" s="71">
        <v>47678</v>
      </c>
      <c r="Q7" s="71">
        <v>48043</v>
      </c>
      <c r="R7" s="71">
        <v>48409</v>
      </c>
      <c r="S7" s="71">
        <v>48774</v>
      </c>
      <c r="T7" s="71">
        <v>49139</v>
      </c>
      <c r="U7" s="71">
        <v>49504</v>
      </c>
    </row>
    <row r="8" spans="1:21" x14ac:dyDescent="0.25">
      <c r="A8" s="70" t="s">
        <v>64</v>
      </c>
      <c r="B8" s="71">
        <v>42597</v>
      </c>
      <c r="C8" s="71">
        <v>42962</v>
      </c>
      <c r="D8" s="71">
        <v>43327</v>
      </c>
      <c r="E8" s="71">
        <v>43692</v>
      </c>
      <c r="F8" s="71">
        <v>44058</v>
      </c>
      <c r="G8" s="71">
        <v>44423</v>
      </c>
      <c r="H8" s="71">
        <v>44788</v>
      </c>
      <c r="I8" s="71">
        <v>45153</v>
      </c>
      <c r="J8" s="71">
        <v>45519</v>
      </c>
      <c r="K8" s="71">
        <v>45884</v>
      </c>
      <c r="L8" s="71">
        <v>46249</v>
      </c>
      <c r="M8" s="71">
        <v>46614</v>
      </c>
      <c r="N8" s="71">
        <v>46980</v>
      </c>
      <c r="O8" s="71">
        <v>47345</v>
      </c>
      <c r="P8" s="71">
        <v>47710</v>
      </c>
      <c r="Q8" s="71">
        <v>48075</v>
      </c>
      <c r="R8" s="71">
        <v>48441</v>
      </c>
      <c r="S8" s="71">
        <v>48806</v>
      </c>
      <c r="T8" s="71">
        <v>49171</v>
      </c>
      <c r="U8" s="71">
        <v>49536</v>
      </c>
    </row>
    <row r="9" spans="1:21" x14ac:dyDescent="0.25">
      <c r="A9" s="70" t="s">
        <v>65</v>
      </c>
      <c r="B9" s="71">
        <v>42675</v>
      </c>
      <c r="C9" s="71">
        <v>43040</v>
      </c>
      <c r="D9" s="71">
        <v>43405</v>
      </c>
      <c r="E9" s="71">
        <v>43770</v>
      </c>
      <c r="F9" s="71">
        <v>44136</v>
      </c>
      <c r="G9" s="71">
        <v>44501</v>
      </c>
      <c r="H9" s="71">
        <v>44866</v>
      </c>
      <c r="I9" s="71">
        <v>45231</v>
      </c>
      <c r="J9" s="71">
        <v>45597</v>
      </c>
      <c r="K9" s="71">
        <v>45962</v>
      </c>
      <c r="L9" s="71">
        <v>46327</v>
      </c>
      <c r="M9" s="71">
        <v>46692</v>
      </c>
      <c r="N9" s="71">
        <v>47058</v>
      </c>
      <c r="O9" s="71">
        <v>47423</v>
      </c>
      <c r="P9" s="71">
        <v>47788</v>
      </c>
      <c r="Q9" s="71">
        <v>48153</v>
      </c>
      <c r="R9" s="71">
        <v>48519</v>
      </c>
      <c r="S9" s="71">
        <v>48884</v>
      </c>
      <c r="T9" s="71">
        <v>49249</v>
      </c>
      <c r="U9" s="71">
        <v>49614</v>
      </c>
    </row>
    <row r="10" spans="1:21" x14ac:dyDescent="0.25">
      <c r="A10" s="70" t="s">
        <v>66</v>
      </c>
      <c r="B10" s="71">
        <v>42685</v>
      </c>
      <c r="C10" s="71">
        <v>43050</v>
      </c>
      <c r="D10" s="71">
        <v>43415</v>
      </c>
      <c r="E10" s="71">
        <v>43780</v>
      </c>
      <c r="F10" s="71">
        <v>44146</v>
      </c>
      <c r="G10" s="71">
        <v>44511</v>
      </c>
      <c r="H10" s="71">
        <v>44876</v>
      </c>
      <c r="I10" s="71">
        <v>45241</v>
      </c>
      <c r="J10" s="71">
        <v>45607</v>
      </c>
      <c r="K10" s="71">
        <v>45972</v>
      </c>
      <c r="L10" s="71">
        <v>46337</v>
      </c>
      <c r="M10" s="71">
        <v>46702</v>
      </c>
      <c r="N10" s="71">
        <v>47068</v>
      </c>
      <c r="O10" s="71">
        <v>47433</v>
      </c>
      <c r="P10" s="71">
        <v>47798</v>
      </c>
      <c r="Q10" s="71">
        <v>48163</v>
      </c>
      <c r="R10" s="71">
        <v>48529</v>
      </c>
      <c r="S10" s="71">
        <v>48894</v>
      </c>
      <c r="T10" s="71">
        <v>49259</v>
      </c>
      <c r="U10" s="71">
        <v>49624</v>
      </c>
    </row>
    <row r="11" spans="1:21" x14ac:dyDescent="0.25">
      <c r="A11" s="70" t="s">
        <v>67</v>
      </c>
      <c r="B11" s="71">
        <v>42729</v>
      </c>
      <c r="C11" s="71">
        <v>43094</v>
      </c>
      <c r="D11" s="71">
        <v>43459</v>
      </c>
      <c r="E11" s="71">
        <v>43824</v>
      </c>
      <c r="F11" s="71">
        <v>44190</v>
      </c>
      <c r="G11" s="71">
        <v>44555</v>
      </c>
      <c r="H11" s="71">
        <v>44920</v>
      </c>
      <c r="I11" s="71">
        <v>45285</v>
      </c>
      <c r="J11" s="71">
        <v>45651</v>
      </c>
      <c r="K11" s="71">
        <v>46016</v>
      </c>
      <c r="L11" s="71">
        <v>46381</v>
      </c>
      <c r="M11" s="71">
        <v>46746</v>
      </c>
      <c r="N11" s="71">
        <v>47112</v>
      </c>
      <c r="O11" s="71">
        <v>47477</v>
      </c>
      <c r="P11" s="71">
        <v>47842</v>
      </c>
      <c r="Q11" s="71">
        <v>48207</v>
      </c>
      <c r="R11" s="71">
        <v>48573</v>
      </c>
      <c r="S11" s="71">
        <v>48938</v>
      </c>
      <c r="T11" s="71">
        <v>49303</v>
      </c>
      <c r="U11" s="71">
        <v>49668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10</vt:i4>
      </vt:variant>
    </vt:vector>
  </HeadingPairs>
  <TitlesOfParts>
    <vt:vector size="18" baseType="lpstr">
      <vt:lpstr>AGENTS_MATIN</vt:lpstr>
      <vt:lpstr>RESPONSABLE</vt:lpstr>
      <vt:lpstr>Recap_HeureS</vt:lpstr>
      <vt:lpstr>Recap_RecupCredit</vt:lpstr>
      <vt:lpstr>PERIODES</vt:lpstr>
      <vt:lpstr>Agents</vt:lpstr>
      <vt:lpstr>HEURES</vt:lpstr>
      <vt:lpstr>JFériés</vt:lpstr>
      <vt:lpstr>AGENTS_MATIN</vt:lpstr>
      <vt:lpstr>HPN_deb</vt:lpstr>
      <vt:lpstr>HPN_fin</vt:lpstr>
      <vt:lpstr>HSN_deb</vt:lpstr>
      <vt:lpstr>HSN_fin</vt:lpstr>
      <vt:lpstr>HSNu_deb</vt:lpstr>
      <vt:lpstr>HSNu_fin</vt:lpstr>
      <vt:lpstr>RESP</vt:lpstr>
      <vt:lpstr>AGENTS_MATIN!Zone_d_impression</vt:lpstr>
      <vt:lpstr>RESPONSABLE!Zone_d_impression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CORVISIER Christophe</dc:creator>
  <cp:lastModifiedBy>Guy Blancher</cp:lastModifiedBy>
  <cp:lastPrinted>2019-05-20T05:29:17Z</cp:lastPrinted>
  <dcterms:created xsi:type="dcterms:W3CDTF">2018-06-18T04:58:22Z</dcterms:created>
  <dcterms:modified xsi:type="dcterms:W3CDTF">2019-05-26T08:15:58Z</dcterms:modified>
</cp:coreProperties>
</file>