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harts/chart1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tables/table1.xml" ContentType="application/vnd.openxmlformats-officedocument.spreadsheetml.table+xml"/>
  <Override PartName="/xl/drawings/drawing12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3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14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drawings/drawing15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6.xml" ContentType="application/vnd.openxmlformats-officedocument.drawing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055" windowHeight="7755" tabRatio="1000" activeTab="1"/>
  </bookViews>
  <sheets>
    <sheet name="REG CASA LUNA - PAR MOIS" sheetId="36" r:id="rId1"/>
    <sheet name="REG CASA ZI - PAR JOUR" sheetId="37" r:id="rId2"/>
    <sheet name="RON - MONTANT" sheetId="38" r:id="rId3"/>
    <sheet name="Panou" sheetId="34" r:id="rId4"/>
    <sheet name="Evidenta PFA" sheetId="17" r:id="rId5"/>
    <sheet name="RJIP" sheetId="18" r:id="rId6"/>
    <sheet name="Registrul-Inventar" sheetId="20" r:id="rId7"/>
    <sheet name="Calculator pret traducere" sheetId="33" r:id="rId8"/>
    <sheet name="Export factura" sheetId="1" r:id="rId9"/>
    <sheet name="Export chitanta" sheetId="13" r:id="rId10"/>
    <sheet name="." sheetId="9" state="hidden" r:id="rId11"/>
    <sheet name="Facturi" sheetId="3" r:id="rId12"/>
    <sheet name="Clienti" sheetId="2" r:id="rId13"/>
    <sheet name="Incasat pe luna" sheetId="14" r:id="rId14"/>
    <sheet name="Facturat pe luna" sheetId="15" r:id="rId15"/>
    <sheet name="Incasari pe client" sheetId="16" r:id="rId16"/>
    <sheet name="MONTANT-RON" sheetId="35" r:id="rId17"/>
  </sheets>
  <externalReferences>
    <externalReference r:id="rId18"/>
    <externalReference r:id="rId19"/>
  </externalReferences>
  <definedNames>
    <definedName name="_xlnm._FilterDatabase" localSheetId="12" hidden="1">Clienti!$A$1:$F$1</definedName>
    <definedName name="_xlnm._FilterDatabase" localSheetId="4" hidden="1">'Evidenta PFA'!$I$4:$K$4</definedName>
    <definedName name="_xlnm._FilterDatabase" localSheetId="2" hidden="1">'RON - MONTANT'!$A$1:$M$6</definedName>
    <definedName name="an">#REF!</definedName>
    <definedName name="Data">'MONTANT-RON'!$A$2:$A$2</definedName>
    <definedName name="f">#REF!</definedName>
    <definedName name="_xlnm.Print_Titles" localSheetId="2">'RON - MONTANT'!$1:$1</definedName>
    <definedName name="luna">#REF!</definedName>
    <definedName name="NomClient">OFFSET(Clienti!$A$2,,,COUNTA(Clienti!$A:$A)-1)</definedName>
    <definedName name="Nr">OFFSET(Facturi!$A$2,,,COUNTA(Facturi!$A:$A)-1)</definedName>
    <definedName name="nume">#REF!</definedName>
    <definedName name="ob">#REF!</definedName>
    <definedName name="Valuta">[1]Parametri!#REF!</definedName>
    <definedName name="_xlnm.Print_Area" localSheetId="9">'Export chitanta'!$B$6:$L$45</definedName>
    <definedName name="_xlnm.Print_Area" localSheetId="8">'Export factura'!$B$1:$J$33</definedName>
    <definedName name="_xlnm.Print_Area" localSheetId="0">'REG CASA LUNA - PAR MOIS'!$A$1:$O$101</definedName>
    <definedName name="_xlnm.Print_Area" localSheetId="1">'REG CASA ZI - PAR JOUR'!$A$1:$O$42</definedName>
  </definedNames>
  <calcPr calcId="152511"/>
  <pivotCaches>
    <pivotCache cacheId="0" r:id="rId20"/>
  </pivotCaches>
</workbook>
</file>

<file path=xl/calcChain.xml><?xml version="1.0" encoding="utf-8"?>
<calcChain xmlns="http://schemas.openxmlformats.org/spreadsheetml/2006/main">
  <c r="M2" i="38" l="1"/>
  <c r="J3" i="38" s="1"/>
  <c r="M3" i="38" s="1"/>
  <c r="J4" i="38" s="1"/>
  <c r="M4" i="38" s="1"/>
  <c r="J5" i="38" s="1"/>
  <c r="M5" i="38" s="1"/>
  <c r="G2" i="38"/>
  <c r="F2" i="38"/>
  <c r="E2" i="38"/>
  <c r="H39" i="37"/>
  <c r="G39" i="37"/>
  <c r="N39" i="37" s="1"/>
  <c r="B38" i="37"/>
  <c r="B37" i="37"/>
  <c r="B36" i="37"/>
  <c r="B35" i="37"/>
  <c r="B34" i="37"/>
  <c r="B28" i="37"/>
  <c r="B27" i="37"/>
  <c r="B26" i="37"/>
  <c r="B22" i="37"/>
  <c r="B21" i="37"/>
  <c r="B20" i="37"/>
  <c r="B19" i="37"/>
  <c r="B18" i="37"/>
  <c r="B17" i="37"/>
  <c r="B16" i="37"/>
  <c r="B15" i="37"/>
  <c r="B14" i="37"/>
  <c r="B13" i="37"/>
  <c r="B12" i="37"/>
  <c r="B11" i="37"/>
  <c r="B10" i="37"/>
  <c r="B9" i="37"/>
  <c r="B8" i="37"/>
  <c r="H99" i="36"/>
  <c r="G99" i="36"/>
  <c r="B98" i="36"/>
  <c r="B97" i="36"/>
  <c r="B96" i="36"/>
  <c r="B95" i="36"/>
  <c r="B94" i="36"/>
  <c r="B88" i="36"/>
  <c r="B87" i="36"/>
  <c r="B86" i="36"/>
  <c r="B82" i="36"/>
  <c r="B81" i="36"/>
  <c r="B80" i="36"/>
  <c r="B79" i="36"/>
  <c r="B78" i="36"/>
  <c r="B77" i="36"/>
  <c r="B76" i="36"/>
  <c r="B75" i="36"/>
  <c r="B74" i="36"/>
  <c r="B73" i="36"/>
  <c r="B72" i="36"/>
  <c r="B71" i="36"/>
  <c r="B70" i="36"/>
  <c r="B69" i="36"/>
  <c r="B68" i="36"/>
  <c r="B67" i="36"/>
  <c r="B66" i="36"/>
  <c r="B65" i="36"/>
  <c r="B64" i="36"/>
  <c r="B58" i="36"/>
  <c r="B57" i="36"/>
  <c r="B56" i="36"/>
  <c r="B52" i="36"/>
  <c r="B51" i="36"/>
  <c r="B50" i="36"/>
  <c r="B49" i="36"/>
  <c r="B48" i="36"/>
  <c r="B47" i="36"/>
  <c r="B46" i="36"/>
  <c r="B45" i="36"/>
  <c r="B44" i="36"/>
  <c r="B43" i="36"/>
  <c r="B42" i="36"/>
  <c r="B41" i="36"/>
  <c r="B40" i="36"/>
  <c r="B39" i="36"/>
  <c r="B38" i="36"/>
  <c r="B37" i="36"/>
  <c r="B36" i="36"/>
  <c r="B35" i="36"/>
  <c r="B34" i="36"/>
  <c r="B28" i="36"/>
  <c r="B27" i="36"/>
  <c r="B26" i="36"/>
  <c r="B22" i="36"/>
  <c r="B21" i="36"/>
  <c r="B20" i="36"/>
  <c r="B19" i="36"/>
  <c r="B18" i="36"/>
  <c r="B17" i="36"/>
  <c r="B16" i="36"/>
  <c r="B15" i="36"/>
  <c r="B14" i="36"/>
  <c r="B13" i="36"/>
  <c r="B12" i="36"/>
  <c r="B11" i="36"/>
  <c r="B10" i="36"/>
  <c r="B8" i="36"/>
  <c r="N99" i="36" l="1"/>
  <c r="G7" i="1"/>
  <c r="G8" i="1" s="1"/>
  <c r="H59" i="17" l="1"/>
  <c r="G59" i="17"/>
  <c r="N59" i="17" s="1"/>
  <c r="I23" i="17"/>
  <c r="K2" i="35"/>
  <c r="H3" i="35" s="1"/>
  <c r="K3" i="35" s="1"/>
  <c r="H4" i="35" s="1"/>
  <c r="K4" i="35" s="1"/>
  <c r="H5" i="35" s="1"/>
  <c r="K5" i="35" s="1"/>
  <c r="H6" i="35" s="1"/>
  <c r="K6" i="35" s="1"/>
  <c r="E2" i="35"/>
  <c r="D2" i="35"/>
  <c r="C2" i="35"/>
  <c r="C6" i="3"/>
  <c r="C7" i="3"/>
  <c r="J6" i="3"/>
  <c r="J7" i="3"/>
  <c r="M6" i="3"/>
  <c r="M7" i="3"/>
  <c r="C5" i="3"/>
  <c r="J5" i="3"/>
  <c r="M5" i="3"/>
  <c r="O18" i="33"/>
  <c r="F18" i="33"/>
  <c r="O17" i="33"/>
  <c r="O16" i="33"/>
  <c r="O15" i="33"/>
  <c r="O14" i="33"/>
  <c r="O13" i="33"/>
  <c r="O12" i="33"/>
  <c r="O11" i="33"/>
  <c r="O10" i="33"/>
  <c r="O9" i="33"/>
  <c r="O8" i="33"/>
  <c r="O16" i="17"/>
  <c r="O15" i="17"/>
  <c r="O14" i="17"/>
  <c r="O13" i="17"/>
  <c r="O12" i="17"/>
  <c r="O11" i="17"/>
  <c r="O10" i="17"/>
  <c r="O9" i="17"/>
  <c r="O6" i="17"/>
  <c r="O5" i="17"/>
  <c r="O8" i="17"/>
  <c r="O7" i="17"/>
  <c r="K16" i="17"/>
  <c r="K15" i="17"/>
  <c r="K14" i="17"/>
  <c r="K13" i="17"/>
  <c r="K12" i="17"/>
  <c r="K11" i="17"/>
  <c r="K10" i="17"/>
  <c r="K8" i="17"/>
  <c r="K7" i="17"/>
  <c r="K6" i="17"/>
  <c r="K5" i="17"/>
  <c r="I27" i="18"/>
  <c r="H27" i="18"/>
  <c r="G27" i="18"/>
  <c r="F27" i="18"/>
  <c r="B9" i="18"/>
  <c r="B10" i="18" s="1"/>
  <c r="B11" i="18" s="1"/>
  <c r="B12" i="18" s="1"/>
  <c r="B13" i="18" s="1"/>
  <c r="B14" i="18" s="1"/>
  <c r="B15" i="18" s="1"/>
  <c r="B16" i="18" s="1"/>
  <c r="B17" i="18" s="1"/>
  <c r="B18" i="18" s="1"/>
  <c r="B19" i="18" s="1"/>
  <c r="B20" i="18" s="1"/>
  <c r="B21" i="18" s="1"/>
  <c r="B22" i="18" s="1"/>
  <c r="B23" i="18" s="1"/>
  <c r="B24" i="18" s="1"/>
  <c r="B25" i="18" s="1"/>
  <c r="B26" i="18" s="1"/>
  <c r="E1" i="18"/>
  <c r="J1" i="17"/>
  <c r="C4" i="3"/>
  <c r="J4" i="3"/>
  <c r="M4" i="3"/>
  <c r="C2" i="3"/>
  <c r="O17" i="17" l="1"/>
  <c r="K17" i="17"/>
  <c r="K18" i="17" s="1"/>
  <c r="F4" i="17" s="1"/>
  <c r="O18" i="17"/>
  <c r="I28" i="1"/>
  <c r="M3" i="3" l="1"/>
  <c r="M2" i="3"/>
  <c r="G4" i="1" l="1"/>
  <c r="G3" i="1"/>
  <c r="C32" i="1"/>
  <c r="E44" i="13" l="1"/>
  <c r="C44" i="13"/>
  <c r="E16" i="13"/>
  <c r="C16" i="13"/>
  <c r="J45" i="13"/>
  <c r="H45" i="13"/>
  <c r="E34" i="13"/>
  <c r="K40" i="13"/>
  <c r="K39" i="13"/>
  <c r="D42" i="13"/>
  <c r="K42" i="13" s="1"/>
  <c r="K12" i="13"/>
  <c r="K11" i="13"/>
  <c r="J17" i="13"/>
  <c r="H17" i="13"/>
  <c r="D14" i="13"/>
  <c r="K14" i="13" s="1"/>
  <c r="E6" i="13"/>
  <c r="C15" i="13" l="1"/>
  <c r="H14" i="13"/>
  <c r="H42" i="13"/>
  <c r="C43" i="13"/>
  <c r="J2" i="3"/>
  <c r="J3" i="3"/>
  <c r="C3" i="3"/>
  <c r="C18" i="1" s="1"/>
  <c r="F18" i="1" l="1"/>
  <c r="H18" i="1"/>
  <c r="C19" i="1"/>
  <c r="C23" i="1"/>
  <c r="C27" i="1"/>
  <c r="C20" i="1"/>
  <c r="C24" i="1"/>
  <c r="C26" i="1"/>
  <c r="C21" i="1"/>
  <c r="C25" i="1"/>
  <c r="C22" i="1"/>
  <c r="G13" i="1"/>
  <c r="G9" i="1"/>
  <c r="G10" i="1"/>
  <c r="G12" i="1"/>
  <c r="I22" i="1" l="1"/>
  <c r="G22" i="1"/>
  <c r="F22" i="1"/>
  <c r="H22" i="1"/>
  <c r="H21" i="1"/>
  <c r="I21" i="1"/>
  <c r="G21" i="1"/>
  <c r="F21" i="1"/>
  <c r="I24" i="1"/>
  <c r="G24" i="1"/>
  <c r="F24" i="1"/>
  <c r="H24" i="1"/>
  <c r="H27" i="1"/>
  <c r="I27" i="1"/>
  <c r="G27" i="1"/>
  <c r="F27" i="1"/>
  <c r="H19" i="1"/>
  <c r="I19" i="1"/>
  <c r="G19" i="1"/>
  <c r="F19" i="1"/>
  <c r="I18" i="1"/>
  <c r="G18" i="1"/>
  <c r="H25" i="1"/>
  <c r="I25" i="1"/>
  <c r="G25" i="1"/>
  <c r="F25" i="1"/>
  <c r="I26" i="1"/>
  <c r="G26" i="1"/>
  <c r="F26" i="1"/>
  <c r="H26" i="1"/>
  <c r="I20" i="1"/>
  <c r="G20" i="1"/>
  <c r="F20" i="1"/>
  <c r="H20" i="1"/>
  <c r="H23" i="1"/>
  <c r="I23" i="1"/>
  <c r="G23" i="1"/>
  <c r="F23" i="1"/>
  <c r="D20" i="1"/>
  <c r="D21" i="1"/>
  <c r="D27" i="1"/>
  <c r="D25" i="1"/>
  <c r="D26" i="1"/>
  <c r="D23" i="1"/>
  <c r="D22" i="1"/>
  <c r="D24" i="1"/>
  <c r="D19" i="1"/>
  <c r="D18" i="1"/>
  <c r="H29" i="1" l="1"/>
</calcChain>
</file>

<file path=xl/sharedStrings.xml><?xml version="1.0" encoding="utf-8"?>
<sst xmlns="http://schemas.openxmlformats.org/spreadsheetml/2006/main" count="645" uniqueCount="279">
  <si>
    <t>Nr. Factura</t>
  </si>
  <si>
    <t>0001</t>
  </si>
  <si>
    <t>FURNIZOR</t>
  </si>
  <si>
    <t>Nr. crt.</t>
  </si>
  <si>
    <t>U.M.</t>
  </si>
  <si>
    <t>Cantitatea</t>
  </si>
  <si>
    <t>Pretul unitar</t>
  </si>
  <si>
    <t>Valoarea</t>
  </si>
  <si>
    <t>(Lei)</t>
  </si>
  <si>
    <t>5(3x4)</t>
  </si>
  <si>
    <t>Nume firma</t>
  </si>
  <si>
    <t>CUI</t>
  </si>
  <si>
    <t>Adresa</t>
  </si>
  <si>
    <t>IBAN</t>
  </si>
  <si>
    <t>Banca</t>
  </si>
  <si>
    <t>Descriere</t>
  </si>
  <si>
    <t>Valoare</t>
  </si>
  <si>
    <t>Status</t>
  </si>
  <si>
    <t>0002</t>
  </si>
  <si>
    <t>0003</t>
  </si>
  <si>
    <t>0004</t>
  </si>
  <si>
    <t>0005</t>
  </si>
  <si>
    <t>Nr ORC</t>
  </si>
  <si>
    <t>0006</t>
  </si>
  <si>
    <t>0007</t>
  </si>
  <si>
    <t>0008</t>
  </si>
  <si>
    <t>0009</t>
  </si>
  <si>
    <t>Row Labels</t>
  </si>
  <si>
    <t>Grand Total</t>
  </si>
  <si>
    <t>UM</t>
  </si>
  <si>
    <t>ID</t>
  </si>
  <si>
    <t>0010</t>
  </si>
  <si>
    <t>Nr.</t>
  </si>
  <si>
    <t>ING</t>
  </si>
  <si>
    <t>0011</t>
  </si>
  <si>
    <t>0012</t>
  </si>
  <si>
    <t>0013</t>
  </si>
  <si>
    <t>Seria</t>
  </si>
  <si>
    <t>Nr factura</t>
  </si>
  <si>
    <t>Furnizor</t>
  </si>
  <si>
    <t>Reg. com.</t>
  </si>
  <si>
    <t>J5/816/2013</t>
  </si>
  <si>
    <t>CIF</t>
  </si>
  <si>
    <t>RO 31645554</t>
  </si>
  <si>
    <t>Cont</t>
  </si>
  <si>
    <t xml:space="preserve">Banca: </t>
  </si>
  <si>
    <t>Adresa:</t>
  </si>
  <si>
    <t>Am primit de la</t>
  </si>
  <si>
    <t>Suma de</t>
  </si>
  <si>
    <t>Nr</t>
  </si>
  <si>
    <t>din data</t>
  </si>
  <si>
    <t xml:space="preserve">Seria </t>
  </si>
  <si>
    <t>BIZ</t>
  </si>
  <si>
    <t>adica</t>
  </si>
  <si>
    <t>Data (zi, luna, an)</t>
  </si>
  <si>
    <t>BIZ Nr.</t>
  </si>
  <si>
    <t>Suma</t>
  </si>
  <si>
    <t>Reprezentand</t>
  </si>
  <si>
    <t>Jul</t>
  </si>
  <si>
    <t>Aug</t>
  </si>
  <si>
    <t>Sep</t>
  </si>
  <si>
    <t>Oct</t>
  </si>
  <si>
    <t>Nov</t>
  </si>
  <si>
    <t>Dec</t>
  </si>
  <si>
    <t>Semnatura de primire</t>
  </si>
  <si>
    <t xml:space="preserve">Termen de plata: </t>
  </si>
  <si>
    <t xml:space="preserve">Semnatura, stampila furnizorului
</t>
  </si>
  <si>
    <t>Nr 
CRT</t>
  </si>
  <si>
    <t>Data 
emiterii</t>
  </si>
  <si>
    <t>SC CLIENT 1</t>
  </si>
  <si>
    <t>SC CLIENT 2</t>
  </si>
  <si>
    <t>SC CLIENT 3</t>
  </si>
  <si>
    <t>SC CLIENT 4</t>
  </si>
  <si>
    <t>SC CLIENT 5</t>
  </si>
  <si>
    <t>SC CLIENT 7</t>
  </si>
  <si>
    <t>SC CLIENT 8</t>
  </si>
  <si>
    <t>SC CLIENT 9</t>
  </si>
  <si>
    <t>SC CLIENT 10</t>
  </si>
  <si>
    <t>SC CLIENT 11</t>
  </si>
  <si>
    <t>SC CLIENT 12</t>
  </si>
  <si>
    <t>RO XXXXXXXX</t>
  </si>
  <si>
    <t>J05/XXX/XXXX</t>
  </si>
  <si>
    <t>XXXX XXXX XXXX XXXX XXXX XXXX</t>
  </si>
  <si>
    <r>
      <rPr>
        <b/>
        <sz val="10"/>
        <color rgb="FF000000"/>
        <rFont val="Calibri"/>
        <family val="2"/>
        <scheme val="minor"/>
      </rPr>
      <t>Intocmit de</t>
    </r>
    <r>
      <rPr>
        <sz val="10"/>
        <color rgb="FF000000"/>
        <rFont val="Calibri"/>
        <family val="2"/>
        <scheme val="minor"/>
      </rPr>
      <t xml:space="preserve">: 
</t>
    </r>
    <r>
      <rPr>
        <b/>
        <sz val="10"/>
        <color rgb="FF000000"/>
        <rFont val="Calibri"/>
        <family val="2"/>
        <scheme val="minor"/>
      </rPr>
      <t>CNP</t>
    </r>
    <r>
      <rPr>
        <sz val="10"/>
        <color rgb="FF000000"/>
        <rFont val="Calibri"/>
        <family val="2"/>
        <scheme val="minor"/>
      </rPr>
      <t xml:space="preserve">: 
</t>
    </r>
    <r>
      <rPr>
        <b/>
        <sz val="10"/>
        <color rgb="FF000000"/>
        <rFont val="Calibri"/>
        <family val="2"/>
        <scheme val="minor"/>
      </rPr>
      <t>BI/CI</t>
    </r>
    <r>
      <rPr>
        <sz val="10"/>
        <color rgb="FF000000"/>
        <rFont val="Calibri"/>
        <family val="2"/>
        <scheme val="minor"/>
      </rPr>
      <t xml:space="preserve">: </t>
    </r>
  </si>
  <si>
    <r>
      <rPr>
        <b/>
        <sz val="10"/>
        <color rgb="FF000000"/>
        <rFont val="Calibri"/>
        <family val="2"/>
        <scheme val="minor"/>
      </rPr>
      <t>Numele delegatului</t>
    </r>
    <r>
      <rPr>
        <sz val="10"/>
        <color rgb="FF000000"/>
        <rFont val="Calibri"/>
        <family val="2"/>
        <scheme val="minor"/>
      </rPr>
      <t xml:space="preserve">: 
</t>
    </r>
    <r>
      <rPr>
        <b/>
        <sz val="10"/>
        <color rgb="FF000000"/>
        <rFont val="Calibri"/>
        <family val="2"/>
        <scheme val="minor"/>
      </rPr>
      <t>Mijloc de transport</t>
    </r>
    <r>
      <rPr>
        <sz val="10"/>
        <color rgb="FF000000"/>
        <rFont val="Calibri"/>
        <family val="2"/>
        <scheme val="minor"/>
      </rPr>
      <t xml:space="preserve">: 
</t>
    </r>
  </si>
  <si>
    <t>(blank)</t>
  </si>
  <si>
    <t>Total fara TVA</t>
  </si>
  <si>
    <t>Suma fara TVA</t>
  </si>
  <si>
    <t>(Multiple Items)</t>
  </si>
  <si>
    <t>Valoare fara TVA</t>
  </si>
  <si>
    <t xml:space="preserve">Reg. Com.: </t>
  </si>
  <si>
    <t xml:space="preserve">CIF: </t>
  </si>
  <si>
    <t xml:space="preserve">IBAN: </t>
  </si>
  <si>
    <t>0014</t>
  </si>
  <si>
    <t>0015</t>
  </si>
  <si>
    <t>Total de plata</t>
  </si>
  <si>
    <t>AHR</t>
  </si>
  <si>
    <t>pag</t>
  </si>
  <si>
    <t>BCR</t>
  </si>
  <si>
    <t>Tradunet</t>
  </si>
  <si>
    <t>BV</t>
  </si>
  <si>
    <t>CHITANȚA</t>
  </si>
  <si>
    <t>0006-1</t>
  </si>
  <si>
    <t>0011-1</t>
  </si>
  <si>
    <t>0010-1</t>
  </si>
  <si>
    <t>0005-1</t>
  </si>
  <si>
    <t>0014-1</t>
  </si>
  <si>
    <t>0008-1</t>
  </si>
  <si>
    <t>0007-1</t>
  </si>
  <si>
    <t>0003-1</t>
  </si>
  <si>
    <t>0013-1</t>
  </si>
  <si>
    <t>0012-1</t>
  </si>
  <si>
    <t>0004-1</t>
  </si>
  <si>
    <t>0002-1</t>
  </si>
  <si>
    <t>0009-1</t>
  </si>
  <si>
    <t>0001-1</t>
  </si>
  <si>
    <t>Denumirea produselor sau a serviciilor</t>
  </si>
  <si>
    <t>Banca Transilvania</t>
  </si>
  <si>
    <t>București</t>
  </si>
  <si>
    <t>Ploiești</t>
  </si>
  <si>
    <t>Bancpost</t>
  </si>
  <si>
    <t xml:space="preserve">Traduceri bulgară cf. contract. </t>
  </si>
  <si>
    <t>Banca: BCR Filiași</t>
  </si>
  <si>
    <t>BV Nr.</t>
  </si>
  <si>
    <t>cincisprezece mii lei</t>
  </si>
  <si>
    <t>Emisă catre</t>
  </si>
  <si>
    <t>Preț unitar</t>
  </si>
  <si>
    <t>Termen de plată</t>
  </si>
  <si>
    <t>Data 
încasării</t>
  </si>
  <si>
    <t>Ian</t>
  </si>
  <si>
    <t>Febr</t>
  </si>
  <si>
    <t>2016</t>
  </si>
  <si>
    <t>PFA asigurat (stagiu incomplet)</t>
  </si>
  <si>
    <t xml:space="preserve">Încasări lunare PFA </t>
  </si>
  <si>
    <t>Încasat anual</t>
  </si>
  <si>
    <t>Luna</t>
  </si>
  <si>
    <t>Suma încasată</t>
  </si>
  <si>
    <t>Cheltuit anual</t>
  </si>
  <si>
    <t>Ianuarie</t>
  </si>
  <si>
    <t>Impozit 16 %</t>
  </si>
  <si>
    <t>Februarie</t>
  </si>
  <si>
    <t>Sănătate 5,5 %</t>
  </si>
  <si>
    <t>Martie</t>
  </si>
  <si>
    <t>Pensii 10,5 %</t>
  </si>
  <si>
    <t>Aprilie</t>
  </si>
  <si>
    <t>Impozit clădire</t>
  </si>
  <si>
    <t>Mai</t>
  </si>
  <si>
    <t>De plată / lunar</t>
  </si>
  <si>
    <t>Iunie</t>
  </si>
  <si>
    <t>Rămas</t>
  </si>
  <si>
    <t>Iulie</t>
  </si>
  <si>
    <t>August</t>
  </si>
  <si>
    <t>Septembrie</t>
  </si>
  <si>
    <t>Octombrie</t>
  </si>
  <si>
    <t>Noiembrie</t>
  </si>
  <si>
    <t>Decembrie</t>
  </si>
  <si>
    <t>Media lunară</t>
  </si>
  <si>
    <t>TOTAL</t>
  </si>
  <si>
    <t>cod 14-1-1/b</t>
  </si>
  <si>
    <t>REGISTRU JURNAL DE ÎNCASĂRI ȘI PLĂȚI</t>
  </si>
  <si>
    <t>NR. CRT</t>
  </si>
  <si>
    <t>DATA</t>
  </si>
  <si>
    <t>DOCUMENTUL</t>
  </si>
  <si>
    <t xml:space="preserve"> FELUL OPERAȚUNII</t>
  </si>
  <si>
    <t>ÎNCASĂRI</t>
  </si>
  <si>
    <t>PLĂȚI</t>
  </si>
  <si>
    <t>(felul, nr.)</t>
  </si>
  <si>
    <t>(explicații)</t>
  </si>
  <si>
    <t>NUMERAR</t>
  </si>
  <si>
    <t>BANCA</t>
  </si>
  <si>
    <t>Unitatea .........................</t>
  </si>
  <si>
    <t>REGISTRUL-INVENTAR</t>
  </si>
  <si>
    <t>la data de ....................</t>
  </si>
  <si>
    <t>Nr. pagină ......</t>
  </si>
  <si>
    <t xml:space="preserve">Recapitulaţia elementelor inventariate </t>
  </si>
  <si>
    <t>Valoarea contabilă</t>
  </si>
  <si>
    <t>Valoarea de inventar</t>
  </si>
  <si>
    <t>Diferenţe din evaluare (de înregistrat)</t>
  </si>
  <si>
    <t>Cauze diferenţe</t>
  </si>
  <si>
    <t>14-1-2</t>
  </si>
  <si>
    <t>Întocmit,</t>
  </si>
  <si>
    <t>Verificat,</t>
  </si>
  <si>
    <t>Suma cheltuită</t>
  </si>
  <si>
    <t>Situația la data</t>
  </si>
  <si>
    <t>Export chitanta'!Print_Area</t>
  </si>
  <si>
    <t>Export factura'!Print_Area</t>
  </si>
  <si>
    <t>Sens traduction</t>
  </si>
  <si>
    <t>Bulgare</t>
  </si>
  <si>
    <t>Roumaine</t>
  </si>
  <si>
    <t>Nombre de pages</t>
  </si>
  <si>
    <t>Langue - Prix/page</t>
  </si>
  <si>
    <r>
      <t>Fran</t>
    </r>
    <r>
      <rPr>
        <b/>
        <sz val="12"/>
        <color theme="1"/>
        <rFont val="Calibri"/>
        <family val="2"/>
        <charset val="238"/>
      </rPr>
      <t>ç</t>
    </r>
    <r>
      <rPr>
        <b/>
        <sz val="12"/>
        <color theme="1"/>
        <rFont val="Calibri"/>
        <family val="2"/>
        <charset val="238"/>
        <scheme val="minor"/>
      </rPr>
      <t>aise</t>
    </r>
  </si>
  <si>
    <r>
      <t>r</t>
    </r>
    <r>
      <rPr>
        <b/>
        <sz val="11"/>
        <color theme="1"/>
        <rFont val="Calibri"/>
        <family val="2"/>
        <charset val="238"/>
      </rPr>
      <t>é</t>
    </r>
    <r>
      <rPr>
        <b/>
        <sz val="11"/>
        <color theme="1"/>
        <rFont val="Calibri"/>
        <family val="2"/>
        <charset val="238"/>
        <scheme val="minor"/>
      </rPr>
      <t>duction du prix</t>
    </r>
  </si>
  <si>
    <t>(- 0 %)</t>
  </si>
  <si>
    <t>Sorte traduction</t>
  </si>
  <si>
    <t>habituelle</t>
  </si>
  <si>
    <t>(- 1 %)</t>
  </si>
  <si>
    <r>
      <t>Fran</t>
    </r>
    <r>
      <rPr>
        <b/>
        <sz val="11"/>
        <color theme="1"/>
        <rFont val="Calibri"/>
        <family val="2"/>
        <charset val="238"/>
      </rPr>
      <t>ç</t>
    </r>
    <r>
      <rPr>
        <b/>
        <sz val="11"/>
        <color theme="1"/>
        <rFont val="Calibri"/>
        <family val="2"/>
        <charset val="238"/>
        <scheme val="minor"/>
      </rPr>
      <t>aise</t>
    </r>
  </si>
  <si>
    <t>(- 2 %)</t>
  </si>
  <si>
    <t>(- 3 %)</t>
  </si>
  <si>
    <t>(- 4 %)</t>
  </si>
  <si>
    <t>(- 5 %)</t>
  </si>
  <si>
    <t>(- 6 %)</t>
  </si>
  <si>
    <r>
      <t>d</t>
    </r>
    <r>
      <rPr>
        <b/>
        <sz val="11"/>
        <color theme="1"/>
        <rFont val="Calibri"/>
        <family val="2"/>
        <charset val="238"/>
      </rPr>
      <t>ʼ</t>
    </r>
    <r>
      <rPr>
        <b/>
        <sz val="11"/>
        <color theme="1"/>
        <rFont val="Calibri"/>
        <family val="2"/>
        <charset val="238"/>
        <scheme val="minor"/>
      </rPr>
      <t>urgence (+ 50 %)</t>
    </r>
  </si>
  <si>
    <t>(- 7 %)</t>
  </si>
  <si>
    <t>(- 8 %)</t>
  </si>
  <si>
    <t>(- 9 %)</t>
  </si>
  <si>
    <t>Prix</t>
  </si>
  <si>
    <t>(- 10 %)</t>
  </si>
  <si>
    <t>Avec langue de départ en I8:I10 et langue d'arrivée en J7:L7</t>
  </si>
  <si>
    <t>Evidenta PFA</t>
  </si>
  <si>
    <t>RJIP</t>
  </si>
  <si>
    <t>Model RJIP</t>
  </si>
  <si>
    <t>Registrul-Inventar</t>
  </si>
  <si>
    <t>Export factura</t>
  </si>
  <si>
    <t>Export chitanta</t>
  </si>
  <si>
    <t>Facturi</t>
  </si>
  <si>
    <t>Clienti</t>
  </si>
  <si>
    <t>Incasat pe luna</t>
  </si>
  <si>
    <t>Facturat pe luna</t>
  </si>
  <si>
    <t>Incasari pe client</t>
  </si>
  <si>
    <t>Calculator pret traducere</t>
  </si>
  <si>
    <t>CLIENT</t>
  </si>
  <si>
    <t>Translations</t>
  </si>
  <si>
    <t>Craiova</t>
  </si>
  <si>
    <t>Raiffeisen</t>
  </si>
  <si>
    <t>ABC</t>
  </si>
  <si>
    <t>PFA BV</t>
  </si>
  <si>
    <t>Adresa: Filiași, Dolj</t>
  </si>
  <si>
    <t>Dolj</t>
  </si>
  <si>
    <t xml:space="preserve">RO16 </t>
  </si>
  <si>
    <t>reprezentând contravaloarea facturii seria BV</t>
  </si>
  <si>
    <t>reprezentând contravaloarea facturii seria BIZ</t>
  </si>
  <si>
    <t>â</t>
  </si>
  <si>
    <t>J5/816/2000</t>
  </si>
  <si>
    <t>http://forum.excel-pratique.com/excel/panneau-avec-des-boutons-t73410.html</t>
  </si>
  <si>
    <t>FACTURĂ</t>
  </si>
  <si>
    <t>SC FIRMA SRL</t>
  </si>
  <si>
    <t>REGISTRU DE CASA</t>
  </si>
  <si>
    <t>CONTUL</t>
  </si>
  <si>
    <t>Nr. poz.</t>
  </si>
  <si>
    <t>OP. PAD</t>
  </si>
  <si>
    <t>ZI</t>
  </si>
  <si>
    <t>LUNA</t>
  </si>
  <si>
    <t>AN</t>
  </si>
  <si>
    <t>CASA</t>
  </si>
  <si>
    <t>RON</t>
  </si>
  <si>
    <t>Nr. act        casa</t>
  </si>
  <si>
    <t>Nr.   Anexa</t>
  </si>
  <si>
    <t>Simbol cont corespondent</t>
  </si>
  <si>
    <t>SOLD ZIUA PRECEDENTA</t>
  </si>
  <si>
    <t>SOLD FINAL</t>
  </si>
  <si>
    <t>CASIER</t>
  </si>
  <si>
    <t>COMPARTIMENT FINANCIAR-CONTABIL</t>
  </si>
  <si>
    <t>Export factura'!A1</t>
  </si>
  <si>
    <t>Facturi!A1</t>
  </si>
  <si>
    <t xml:space="preserve">Plăți lunare PFA </t>
  </si>
  <si>
    <t>SOLD ZIUA PRECEDENTĂ</t>
  </si>
  <si>
    <t>Încasări</t>
  </si>
  <si>
    <t>EXPLICAȚIA</t>
  </si>
  <si>
    <t>Plăți</t>
  </si>
  <si>
    <t>SAPT</t>
  </si>
  <si>
    <t>EXPLICATIE</t>
  </si>
  <si>
    <t>CONT CORESPON-DENT</t>
  </si>
  <si>
    <t>SOLD INITIAL</t>
  </si>
  <si>
    <t>INCASARI</t>
  </si>
  <si>
    <t>PLATI</t>
  </si>
  <si>
    <t>SOLD</t>
  </si>
  <si>
    <t>Sold initial</t>
  </si>
  <si>
    <t>Incasare</t>
  </si>
  <si>
    <t>Plata</t>
  </si>
  <si>
    <t>END</t>
  </si>
  <si>
    <t>ianuarie-2015</t>
  </si>
  <si>
    <t>EXPLICATIA</t>
  </si>
  <si>
    <t>Incasari</t>
  </si>
  <si>
    <t>Plati</t>
  </si>
  <si>
    <t>ICI JE VOUDRAIS DEUX BOUTONS  - LE PREMIER POUR POUVOIR CHOISIR LE MOIS ET LE DEUXIEME POUR IMPRIMER LE REGISTRE.                                                                                                   MERCI BEAUCOUP!!!!!!</t>
  </si>
  <si>
    <t>30-ian-2016</t>
  </si>
  <si>
    <t>NR.
CRT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</si>
</sst>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#,##0\ &quot;lei&quot;;[Red]\-#,##0\ &quot;lei&quot;"/>
    <numFmt numFmtId="165" formatCode="#,##0.00\ &quot;lei&quot;;[Red]\-#,##0.00\ &quot;lei&quot;"/>
    <numFmt numFmtId="166" formatCode="_-* #,##0.00\ &quot;lei&quot;_-;\-* #,##0.00\ &quot;lei&quot;_-;_-* &quot;-&quot;??\ &quot;lei&quot;_-;_-@_-"/>
    <numFmt numFmtId="167" formatCode="_-* #,##0.00\ _l_e_i_-;\-* #,##0.00\ _l_e_i_-;_-* &quot;-&quot;??\ _l_e_i_-;_-@_-"/>
    <numFmt numFmtId="168" formatCode="#,##0.00\ &quot;lei&quot;"/>
    <numFmt numFmtId="169" formatCode="yyyy\-mm\-dd;@"/>
    <numFmt numFmtId="170" formatCode="yyyy/mm/dd;@"/>
    <numFmt numFmtId="171" formatCode="#,##0\ &quot;lei&quot;"/>
    <numFmt numFmtId="172" formatCode="#,##0.00_ ;\-#,##0.00\ "/>
    <numFmt numFmtId="173" formatCode="dd/mm/yy;@"/>
    <numFmt numFmtId="174" formatCode="[$-F800]dddd\,\ mmmm\ dd\,\ yyyy"/>
    <numFmt numFmtId="175" formatCode="mmmm\-yyyy"/>
    <numFmt numFmtId="176" formatCode="_(* #,##0.00_);_(* \(#,##0.00\);_(* &quot;-&quot;??_);_(@_)"/>
  </numFmts>
  <fonts count="48">
    <font>
      <sz val="10"/>
      <color rgb="FF000000"/>
      <name val="Arial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24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rgb="FFFF0000"/>
      <name val="Calibri"/>
      <family val="2"/>
      <scheme val="minor"/>
    </font>
    <font>
      <sz val="28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b/>
      <sz val="18"/>
      <name val="Arial"/>
      <family val="2"/>
    </font>
    <font>
      <b/>
      <sz val="14"/>
      <color rgb="FFFF0000"/>
      <name val="Arial"/>
      <family val="2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Tahoma"/>
      <family val="2"/>
      <charset val="238"/>
    </font>
    <font>
      <b/>
      <sz val="11"/>
      <name val="Tahoma"/>
      <family val="2"/>
      <charset val="238"/>
    </font>
    <font>
      <b/>
      <sz val="10"/>
      <color rgb="FFFF0000"/>
      <name val="Tahoma"/>
      <family val="2"/>
      <charset val="238"/>
    </font>
    <font>
      <u/>
      <sz val="10"/>
      <color theme="10"/>
      <name val="Arial"/>
      <family val="2"/>
      <charset val="238"/>
    </font>
    <font>
      <b/>
      <sz val="14"/>
      <color theme="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Arial"/>
      <family val="2"/>
    </font>
    <font>
      <b/>
      <sz val="12"/>
      <name val="Albertus Medium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HelveticaRom"/>
    </font>
    <font>
      <b/>
      <sz val="11"/>
      <name val="Arial"/>
      <family val="2"/>
    </font>
    <font>
      <b/>
      <sz val="10"/>
      <name val="Arial Narrow"/>
      <family val="2"/>
    </font>
    <font>
      <sz val="11"/>
      <name val="HelveticaRom"/>
    </font>
    <font>
      <sz val="11"/>
      <color indexed="9"/>
      <name val="HelveticaRom"/>
      <charset val="238"/>
    </font>
    <font>
      <sz val="8"/>
      <name val="Arial Narrow"/>
      <family val="2"/>
    </font>
    <font>
      <b/>
      <sz val="11"/>
      <name val="HelveticaRom"/>
    </font>
    <font>
      <sz val="10"/>
      <color indexed="8"/>
      <name val="Arial"/>
      <family val="2"/>
    </font>
    <font>
      <b/>
      <sz val="10"/>
      <name val="HelveticaRom"/>
    </font>
    <font>
      <sz val="12"/>
      <name val="Albertus Medium"/>
      <family val="2"/>
    </font>
    <font>
      <sz val="10"/>
      <name val="Arial Narrow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6"/>
      <color rgb="FFFF0000"/>
      <name val="Arial"/>
      <family val="2"/>
      <charset val="238"/>
    </font>
    <font>
      <sz val="9"/>
      <color rgb="FF00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</fills>
  <borders count="8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FF0000"/>
      </top>
      <bottom/>
      <diagonal/>
    </border>
    <border>
      <left/>
      <right style="medium">
        <color indexed="64"/>
      </right>
      <top style="medium">
        <color rgb="FFFF0000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  <xf numFmtId="167" fontId="28" fillId="0" borderId="0" applyFont="0" applyFill="0" applyBorder="0" applyAlignment="0" applyProtection="0"/>
    <xf numFmtId="0" fontId="30" fillId="0" borderId="0"/>
    <xf numFmtId="176" fontId="30" fillId="0" borderId="0" applyFont="0" applyFill="0" applyBorder="0" applyAlignment="0" applyProtection="0"/>
  </cellStyleXfs>
  <cellXfs count="590"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7" borderId="0" xfId="0" applyFont="1" applyFill="1" applyBorder="1" applyAlignment="1">
      <alignment vertical="center" wrapText="1"/>
    </xf>
    <xf numFmtId="0" fontId="1" fillId="5" borderId="0" xfId="0" applyFont="1" applyFill="1" applyBorder="1" applyAlignment="1">
      <alignment vertical="center" wrapText="1"/>
    </xf>
    <xf numFmtId="0" fontId="1" fillId="0" borderId="0" xfId="0" applyFont="1" applyAlignment="1">
      <alignment vertical="top" wrapText="1"/>
    </xf>
    <xf numFmtId="49" fontId="1" fillId="0" borderId="0" xfId="0" applyNumberFormat="1" applyFont="1" applyAlignment="1">
      <alignment vertical="top" wrapText="1"/>
    </xf>
    <xf numFmtId="168" fontId="1" fillId="0" borderId="0" xfId="0" applyNumberFormat="1" applyFont="1" applyAlignment="1">
      <alignment vertical="top" wrapText="1"/>
    </xf>
    <xf numFmtId="168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wrapText="1"/>
    </xf>
    <xf numFmtId="169" fontId="1" fillId="0" borderId="0" xfId="0" applyNumberFormat="1" applyFont="1" applyAlignment="1">
      <alignment wrapText="1"/>
    </xf>
    <xf numFmtId="170" fontId="1" fillId="0" borderId="0" xfId="0" applyNumberFormat="1" applyFont="1" applyAlignment="1">
      <alignment vertical="top" wrapText="1"/>
    </xf>
    <xf numFmtId="170" fontId="1" fillId="0" borderId="0" xfId="0" applyNumberFormat="1" applyFont="1" applyAlignment="1">
      <alignment wrapText="1"/>
    </xf>
    <xf numFmtId="0" fontId="1" fillId="0" borderId="0" xfId="0" applyFont="1" applyBorder="1" applyAlignment="1">
      <alignment wrapText="1"/>
    </xf>
    <xf numFmtId="0" fontId="1" fillId="0" borderId="0" xfId="0" applyNumberFormat="1" applyFont="1" applyAlignment="1">
      <alignment vertical="top" wrapText="1"/>
    </xf>
    <xf numFmtId="0" fontId="1" fillId="0" borderId="0" xfId="0" applyNumberFormat="1" applyFont="1" applyAlignment="1">
      <alignment wrapText="1"/>
    </xf>
    <xf numFmtId="0" fontId="1" fillId="0" borderId="11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1" fillId="0" borderId="0" xfId="0" applyFont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64" fontId="1" fillId="0" borderId="0" xfId="0" applyNumberFormat="1" applyFont="1" applyBorder="1" applyAlignment="1">
      <alignment horizontal="left" vertical="center"/>
    </xf>
    <xf numFmtId="49" fontId="1" fillId="0" borderId="8" xfId="0" applyNumberFormat="1" applyFont="1" applyBorder="1" applyAlignment="1">
      <alignment vertical="center"/>
    </xf>
    <xf numFmtId="14" fontId="1" fillId="0" borderId="8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/>
    </xf>
    <xf numFmtId="14" fontId="1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2" fillId="8" borderId="4" xfId="0" applyFont="1" applyFill="1" applyBorder="1" applyAlignment="1">
      <alignment vertical="center" wrapText="1"/>
    </xf>
    <xf numFmtId="0" fontId="1" fillId="0" borderId="0" xfId="0" applyFont="1" applyBorder="1" applyAlignment="1">
      <alignment horizontal="left" vertical="center"/>
    </xf>
    <xf numFmtId="49" fontId="1" fillId="0" borderId="0" xfId="0" applyNumberFormat="1" applyFont="1" applyBorder="1" applyAlignment="1">
      <alignment vertical="center"/>
    </xf>
    <xf numFmtId="0" fontId="1" fillId="0" borderId="11" xfId="0" applyFont="1" applyBorder="1" applyAlignment="1">
      <alignment horizontal="right" vertical="top" wrapText="1"/>
    </xf>
    <xf numFmtId="0" fontId="1" fillId="0" borderId="9" xfId="0" applyFont="1" applyBorder="1" applyAlignment="1">
      <alignment vertical="top" wrapText="1"/>
    </xf>
    <xf numFmtId="0" fontId="2" fillId="6" borderId="4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wrapText="1"/>
    </xf>
    <xf numFmtId="0" fontId="2" fillId="9" borderId="0" xfId="0" applyFont="1" applyFill="1" applyBorder="1" applyAlignment="1">
      <alignment horizontal="right" vertical="center" wrapText="1"/>
    </xf>
    <xf numFmtId="0" fontId="1" fillId="9" borderId="0" xfId="0" applyFont="1" applyFill="1" applyBorder="1" applyAlignment="1">
      <alignment vertical="center" wrapText="1"/>
    </xf>
    <xf numFmtId="0" fontId="2" fillId="9" borderId="8" xfId="0" applyFont="1" applyFill="1" applyBorder="1" applyAlignment="1">
      <alignment horizontal="right" vertical="center" wrapText="1"/>
    </xf>
    <xf numFmtId="0" fontId="1" fillId="9" borderId="8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1" fillId="10" borderId="0" xfId="0" applyFont="1" applyFill="1" applyAlignment="1">
      <alignment wrapText="1"/>
    </xf>
    <xf numFmtId="0" fontId="1" fillId="10" borderId="0" xfId="0" applyFont="1" applyFill="1" applyBorder="1" applyAlignment="1">
      <alignment wrapText="1"/>
    </xf>
    <xf numFmtId="49" fontId="1" fillId="9" borderId="4" xfId="0" applyNumberFormat="1" applyFont="1" applyFill="1" applyBorder="1" applyAlignment="1">
      <alignment vertical="center" wrapText="1"/>
    </xf>
    <xf numFmtId="0" fontId="1" fillId="9" borderId="4" xfId="0" applyFont="1" applyFill="1" applyBorder="1" applyAlignment="1">
      <alignment wrapText="1"/>
    </xf>
    <xf numFmtId="0" fontId="1" fillId="10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169" fontId="1" fillId="9" borderId="4" xfId="0" applyNumberFormat="1" applyFont="1" applyFill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  <xf numFmtId="170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8" fontId="7" fillId="0" borderId="0" xfId="0" applyNumberFormat="1" applyFont="1" applyAlignment="1">
      <alignment horizontal="center" vertical="center" wrapText="1"/>
    </xf>
    <xf numFmtId="169" fontId="7" fillId="0" borderId="0" xfId="0" applyNumberFormat="1" applyFont="1" applyAlignment="1">
      <alignment horizontal="center" vertical="center" wrapText="1"/>
    </xf>
    <xf numFmtId="0" fontId="1" fillId="0" borderId="4" xfId="0" applyFont="1" applyBorder="1" applyAlignment="1">
      <alignment vertical="top" wrapText="1"/>
    </xf>
    <xf numFmtId="168" fontId="1" fillId="0" borderId="4" xfId="0" applyNumberFormat="1" applyFont="1" applyBorder="1" applyAlignment="1">
      <alignment vertical="top" wrapText="1"/>
    </xf>
    <xf numFmtId="169" fontId="1" fillId="0" borderId="4" xfId="0" applyNumberFormat="1" applyFont="1" applyBorder="1" applyAlignment="1">
      <alignment vertical="top" wrapText="1"/>
    </xf>
    <xf numFmtId="168" fontId="5" fillId="0" borderId="4" xfId="0" applyNumberFormat="1" applyFont="1" applyBorder="1" applyAlignment="1">
      <alignment vertical="top" wrapText="1"/>
    </xf>
    <xf numFmtId="169" fontId="5" fillId="0" borderId="4" xfId="0" applyNumberFormat="1" applyFont="1" applyBorder="1" applyAlignment="1">
      <alignment vertical="top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170" fontId="1" fillId="0" borderId="4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170" fontId="5" fillId="0" borderId="4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pivotButton="1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 wrapText="1"/>
    </xf>
    <xf numFmtId="0" fontId="5" fillId="0" borderId="0" xfId="0" applyNumberFormat="1" applyFont="1" applyAlignment="1">
      <alignment wrapText="1"/>
    </xf>
    <xf numFmtId="0" fontId="5" fillId="0" borderId="0" xfId="0" applyFont="1" applyAlignment="1">
      <alignment horizontal="left" wrapText="1" indent="1"/>
    </xf>
    <xf numFmtId="0" fontId="5" fillId="0" borderId="0" xfId="0" applyFont="1" applyAlignment="1">
      <alignment horizontal="left" wrapText="1" indent="2"/>
    </xf>
    <xf numFmtId="0" fontId="5" fillId="0" borderId="0" xfId="0" applyFont="1" applyAlignment="1">
      <alignment horizontal="left" wrapText="1" indent="3"/>
    </xf>
    <xf numFmtId="0" fontId="5" fillId="0" borderId="0" xfId="0" applyFont="1" applyAlignment="1">
      <alignment horizontal="left" wrapText="1" indent="4"/>
    </xf>
    <xf numFmtId="0" fontId="5" fillId="0" borderId="0" xfId="0" applyFont="1" applyAlignment="1">
      <alignment horizontal="left" wrapText="1" indent="5"/>
    </xf>
    <xf numFmtId="0" fontId="0" fillId="0" borderId="0" xfId="0"/>
    <xf numFmtId="0" fontId="11" fillId="9" borderId="0" xfId="0" applyFont="1" applyFill="1" applyBorder="1" applyAlignment="1">
      <alignment vertical="center"/>
    </xf>
    <xf numFmtId="166" fontId="9" fillId="0" borderId="17" xfId="0" applyNumberFormat="1" applyFont="1" applyBorder="1"/>
    <xf numFmtId="0" fontId="9" fillId="12" borderId="18" xfId="0" applyFont="1" applyFill="1" applyBorder="1" applyAlignment="1">
      <alignment horizontal="center" vertical="center" wrapText="1"/>
    </xf>
    <xf numFmtId="0" fontId="9" fillId="12" borderId="18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66" fontId="0" fillId="0" borderId="4" xfId="0" applyNumberFormat="1" applyBorder="1"/>
    <xf numFmtId="0" fontId="0" fillId="0" borderId="0" xfId="0" applyAlignment="1">
      <alignment horizontal="left" vertical="top"/>
    </xf>
    <xf numFmtId="166" fontId="12" fillId="14" borderId="4" xfId="0" applyNumberFormat="1" applyFont="1" applyFill="1" applyBorder="1"/>
    <xf numFmtId="166" fontId="12" fillId="11" borderId="4" xfId="0" applyNumberFormat="1" applyFont="1" applyFill="1" applyBorder="1"/>
    <xf numFmtId="14" fontId="1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15" fillId="11" borderId="22" xfId="0" applyFont="1" applyFill="1" applyBorder="1" applyAlignment="1">
      <alignment horizontal="center" vertical="center"/>
    </xf>
    <xf numFmtId="0" fontId="10" fillId="15" borderId="4" xfId="0" applyFont="1" applyFill="1" applyBorder="1" applyAlignment="1">
      <alignment horizontal="center" vertical="center"/>
    </xf>
    <xf numFmtId="0" fontId="10" fillId="15" borderId="27" xfId="0" applyFont="1" applyFill="1" applyBorder="1" applyAlignment="1">
      <alignment horizontal="center" vertical="center"/>
    </xf>
    <xf numFmtId="0" fontId="16" fillId="14" borderId="28" xfId="0" applyFont="1" applyFill="1" applyBorder="1" applyAlignment="1">
      <alignment horizontal="center" vertical="center"/>
    </xf>
    <xf numFmtId="0" fontId="16" fillId="14" borderId="29" xfId="0" applyFont="1" applyFill="1" applyBorder="1" applyAlignment="1">
      <alignment horizontal="center" vertical="center"/>
    </xf>
    <xf numFmtId="0" fontId="17" fillId="14" borderId="30" xfId="0" applyFont="1" applyFill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14" fontId="0" fillId="0" borderId="22" xfId="0" applyNumberFormat="1" applyBorder="1"/>
    <xf numFmtId="0" fontId="0" fillId="0" borderId="22" xfId="0" applyBorder="1"/>
    <xf numFmtId="4" fontId="0" fillId="0" borderId="22" xfId="0" applyNumberFormat="1" applyBorder="1"/>
    <xf numFmtId="4" fontId="0" fillId="0" borderId="32" xfId="0" applyNumberFormat="1" applyBorder="1"/>
    <xf numFmtId="0" fontId="9" fillId="0" borderId="33" xfId="0" applyFont="1" applyBorder="1" applyAlignment="1">
      <alignment horizontal="center" vertical="center"/>
    </xf>
    <xf numFmtId="14" fontId="0" fillId="0" borderId="4" xfId="0" applyNumberFormat="1" applyBorder="1"/>
    <xf numFmtId="0" fontId="0" fillId="0" borderId="4" xfId="0" applyBorder="1"/>
    <xf numFmtId="0" fontId="18" fillId="0" borderId="4" xfId="0" applyFont="1" applyBorder="1" applyAlignment="1">
      <alignment wrapText="1"/>
    </xf>
    <xf numFmtId="4" fontId="0" fillId="0" borderId="4" xfId="0" applyNumberFormat="1" applyBorder="1"/>
    <xf numFmtId="4" fontId="0" fillId="0" borderId="27" xfId="0" applyNumberFormat="1" applyBorder="1"/>
    <xf numFmtId="14" fontId="0" fillId="0" borderId="4" xfId="0" applyNumberFormat="1" applyBorder="1" applyAlignment="1">
      <alignment horizontal="right"/>
    </xf>
    <xf numFmtId="4" fontId="17" fillId="0" borderId="37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21" fillId="15" borderId="4" xfId="0" applyFont="1" applyFill="1" applyBorder="1" applyAlignment="1">
      <alignment horizontal="center" vertical="center" wrapText="1"/>
    </xf>
    <xf numFmtId="0" fontId="17" fillId="14" borderId="28" xfId="0" applyFont="1" applyFill="1" applyBorder="1" applyAlignment="1">
      <alignment horizontal="center" vertical="center"/>
    </xf>
    <xf numFmtId="0" fontId="17" fillId="14" borderId="29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 wrapText="1"/>
    </xf>
    <xf numFmtId="49" fontId="19" fillId="0" borderId="0" xfId="0" applyNumberFormat="1" applyFont="1" applyAlignment="1">
      <alignment horizontal="right" vertical="center" wrapText="1"/>
    </xf>
    <xf numFmtId="0" fontId="0" fillId="0" borderId="0" xfId="0" applyBorder="1"/>
    <xf numFmtId="0" fontId="9" fillId="0" borderId="2" xfId="0" applyFont="1" applyBorder="1" applyAlignment="1"/>
    <xf numFmtId="0" fontId="9" fillId="12" borderId="5" xfId="0" applyFont="1" applyFill="1" applyBorder="1" applyAlignment="1">
      <alignment horizontal="center" vertical="center"/>
    </xf>
    <xf numFmtId="14" fontId="10" fillId="11" borderId="16" xfId="0" applyNumberFormat="1" applyFont="1" applyFill="1" applyBorder="1"/>
    <xf numFmtId="0" fontId="22" fillId="0" borderId="0" xfId="1" quotePrefix="1" applyAlignment="1" applyProtection="1"/>
    <xf numFmtId="0" fontId="22" fillId="0" borderId="0" xfId="1" applyAlignment="1" applyProtection="1"/>
    <xf numFmtId="0" fontId="9" fillId="0" borderId="0" xfId="0" applyFont="1" applyBorder="1" applyAlignment="1">
      <alignment horizontal="center" vertical="center"/>
    </xf>
    <xf numFmtId="0" fontId="12" fillId="15" borderId="17" xfId="0" applyFont="1" applyFill="1" applyBorder="1" applyAlignment="1">
      <alignment horizontal="center" vertical="center"/>
    </xf>
    <xf numFmtId="0" fontId="12" fillId="14" borderId="17" xfId="0" applyFont="1" applyFill="1" applyBorder="1" applyAlignment="1">
      <alignment horizontal="center" vertical="center"/>
    </xf>
    <xf numFmtId="0" fontId="9" fillId="18" borderId="17" xfId="0" applyFont="1" applyFill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17" fillId="11" borderId="45" xfId="0" applyFont="1" applyFill="1" applyBorder="1" applyAlignment="1">
      <alignment horizontal="center" vertical="center"/>
    </xf>
    <xf numFmtId="0" fontId="17" fillId="19" borderId="46" xfId="0" applyFont="1" applyFill="1" applyBorder="1" applyAlignment="1">
      <alignment horizontal="center" vertical="center"/>
    </xf>
    <xf numFmtId="0" fontId="17" fillId="19" borderId="47" xfId="0" applyFont="1" applyFill="1" applyBorder="1" applyAlignment="1">
      <alignment horizontal="center" vertical="center"/>
    </xf>
    <xf numFmtId="0" fontId="9" fillId="19" borderId="48" xfId="0" applyFont="1" applyFill="1" applyBorder="1" applyAlignment="1">
      <alignment horizontal="center" vertical="center"/>
    </xf>
    <xf numFmtId="0" fontId="0" fillId="20" borderId="48" xfId="0" applyFill="1" applyBorder="1"/>
    <xf numFmtId="166" fontId="0" fillId="0" borderId="48" xfId="0" applyNumberFormat="1" applyBorder="1"/>
    <xf numFmtId="0" fontId="9" fillId="21" borderId="17" xfId="0" applyFont="1" applyFill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9" fillId="0" borderId="0" xfId="0" applyFont="1" applyBorder="1"/>
    <xf numFmtId="0" fontId="9" fillId="19" borderId="46" xfId="0" applyFont="1" applyFill="1" applyBorder="1" applyAlignment="1">
      <alignment horizontal="center" vertical="center"/>
    </xf>
    <xf numFmtId="166" fontId="0" fillId="0" borderId="46" xfId="0" applyNumberFormat="1" applyBorder="1"/>
    <xf numFmtId="166" fontId="0" fillId="20" borderId="46" xfId="0" applyNumberFormat="1" applyFill="1" applyBorder="1"/>
    <xf numFmtId="0" fontId="0" fillId="20" borderId="46" xfId="0" applyFill="1" applyBorder="1"/>
    <xf numFmtId="0" fontId="9" fillId="14" borderId="17" xfId="0" applyFont="1" applyFill="1" applyBorder="1" applyAlignment="1">
      <alignment horizontal="center" vertical="center"/>
    </xf>
    <xf numFmtId="0" fontId="23" fillId="22" borderId="17" xfId="0" applyFont="1" applyFill="1" applyBorder="1" applyAlignment="1">
      <alignment horizontal="center" vertical="center"/>
    </xf>
    <xf numFmtId="166" fontId="10" fillId="23" borderId="17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top" wrapText="1"/>
    </xf>
    <xf numFmtId="0" fontId="27" fillId="0" borderId="0" xfId="0" applyFont="1" applyAlignment="1">
      <alignment wrapText="1"/>
    </xf>
    <xf numFmtId="0" fontId="30" fillId="24" borderId="2" xfId="0" applyFont="1" applyFill="1" applyBorder="1" applyAlignment="1"/>
    <xf numFmtId="0" fontId="30" fillId="24" borderId="3" xfId="0" applyFont="1" applyFill="1" applyBorder="1" applyAlignment="1"/>
    <xf numFmtId="0" fontId="30" fillId="24" borderId="60" xfId="0" applyFont="1" applyFill="1" applyBorder="1" applyAlignment="1"/>
    <xf numFmtId="0" fontId="31" fillId="24" borderId="61" xfId="0" applyFont="1" applyFill="1" applyBorder="1" applyAlignment="1">
      <alignment horizontal="center"/>
    </xf>
    <xf numFmtId="0" fontId="31" fillId="24" borderId="4" xfId="0" applyFont="1" applyFill="1" applyBorder="1" applyAlignment="1">
      <alignment horizontal="center"/>
    </xf>
    <xf numFmtId="0" fontId="31" fillId="24" borderId="9" xfId="0" applyFont="1" applyFill="1" applyBorder="1" applyAlignment="1">
      <alignment vertical="center"/>
    </xf>
    <xf numFmtId="0" fontId="31" fillId="24" borderId="40" xfId="0" applyFont="1" applyFill="1" applyBorder="1" applyAlignment="1">
      <alignment vertical="center"/>
    </xf>
    <xf numFmtId="0" fontId="31" fillId="24" borderId="62" xfId="0" applyFont="1" applyFill="1" applyBorder="1" applyAlignment="1">
      <alignment horizontal="center"/>
    </xf>
    <xf numFmtId="0" fontId="32" fillId="24" borderId="67" xfId="0" applyFont="1" applyFill="1" applyBorder="1"/>
    <xf numFmtId="0" fontId="31" fillId="24" borderId="73" xfId="0" applyFont="1" applyFill="1" applyBorder="1" applyAlignment="1">
      <alignment horizontal="center" vertical="center" wrapText="1"/>
    </xf>
    <xf numFmtId="0" fontId="31" fillId="24" borderId="6" xfId="0" applyFont="1" applyFill="1" applyBorder="1" applyAlignment="1">
      <alignment horizontal="center" vertical="center" wrapText="1"/>
    </xf>
    <xf numFmtId="0" fontId="31" fillId="24" borderId="18" xfId="0" applyFont="1" applyFill="1" applyBorder="1" applyAlignment="1">
      <alignment horizontal="center" vertical="center" wrapText="1"/>
    </xf>
    <xf numFmtId="0" fontId="31" fillId="24" borderId="18" xfId="0" applyFont="1" applyFill="1" applyBorder="1"/>
    <xf numFmtId="0" fontId="31" fillId="24" borderId="74" xfId="0" applyFont="1" applyFill="1" applyBorder="1"/>
    <xf numFmtId="0" fontId="31" fillId="24" borderId="4" xfId="0" applyFont="1" applyFill="1" applyBorder="1" applyAlignment="1">
      <alignment horizontal="center" vertical="center" wrapText="1"/>
    </xf>
    <xf numFmtId="0" fontId="32" fillId="25" borderId="59" xfId="0" applyFont="1" applyFill="1" applyBorder="1"/>
    <xf numFmtId="0" fontId="32" fillId="25" borderId="3" xfId="0" applyFont="1" applyFill="1" applyBorder="1"/>
    <xf numFmtId="3" fontId="35" fillId="25" borderId="3" xfId="0" applyNumberFormat="1" applyFont="1" applyFill="1" applyBorder="1" applyAlignment="1">
      <alignment horizontal="right" vertical="center" wrapText="1"/>
    </xf>
    <xf numFmtId="0" fontId="32" fillId="25" borderId="60" xfId="0" applyFont="1" applyFill="1" applyBorder="1"/>
    <xf numFmtId="0" fontId="36" fillId="24" borderId="75" xfId="0" applyFont="1" applyFill="1" applyBorder="1" applyAlignment="1">
      <alignment horizontal="center"/>
    </xf>
    <xf numFmtId="0" fontId="37" fillId="24" borderId="13" xfId="0" applyFont="1" applyFill="1" applyBorder="1" applyAlignment="1">
      <alignment horizontal="center"/>
    </xf>
    <xf numFmtId="172" fontId="33" fillId="24" borderId="29" xfId="2" applyNumberFormat="1" applyFont="1" applyFill="1" applyBorder="1" applyAlignment="1" applyProtection="1">
      <protection hidden="1"/>
    </xf>
    <xf numFmtId="172" fontId="35" fillId="24" borderId="11" xfId="2" applyNumberFormat="1" applyFont="1" applyFill="1" applyBorder="1" applyAlignment="1">
      <alignment horizontal="right" vertical="center" wrapText="1"/>
    </xf>
    <xf numFmtId="0" fontId="32" fillId="24" borderId="11" xfId="0" applyFont="1" applyFill="1" applyBorder="1"/>
    <xf numFmtId="0" fontId="32" fillId="24" borderId="76" xfId="0" applyFont="1" applyFill="1" applyBorder="1"/>
    <xf numFmtId="0" fontId="30" fillId="24" borderId="77" xfId="0" applyFont="1" applyFill="1" applyBorder="1" applyAlignment="1">
      <alignment horizontal="center"/>
    </xf>
    <xf numFmtId="0" fontId="30" fillId="24" borderId="78" xfId="0" applyFont="1" applyFill="1" applyBorder="1" applyAlignment="1">
      <alignment horizontal="center"/>
    </xf>
    <xf numFmtId="0" fontId="30" fillId="24" borderId="78" xfId="0" applyFont="1" applyFill="1" applyBorder="1" applyProtection="1">
      <protection locked="0"/>
    </xf>
    <xf numFmtId="172" fontId="30" fillId="24" borderId="78" xfId="2" applyNumberFormat="1" applyFont="1" applyFill="1" applyBorder="1" applyAlignment="1" applyProtection="1">
      <protection hidden="1"/>
    </xf>
    <xf numFmtId="0" fontId="30" fillId="24" borderId="78" xfId="0" applyFont="1" applyFill="1" applyBorder="1"/>
    <xf numFmtId="0" fontId="30" fillId="24" borderId="79" xfId="0" applyFont="1" applyFill="1" applyBorder="1"/>
    <xf numFmtId="0" fontId="30" fillId="24" borderId="4" xfId="0" applyFont="1" applyFill="1" applyBorder="1" applyAlignment="1">
      <alignment horizontal="center"/>
    </xf>
    <xf numFmtId="0" fontId="37" fillId="24" borderId="1" xfId="0" applyFont="1" applyFill="1" applyBorder="1" applyAlignment="1">
      <alignment horizontal="center"/>
    </xf>
    <xf numFmtId="0" fontId="30" fillId="24" borderId="4" xfId="0" applyFont="1" applyFill="1" applyBorder="1" applyProtection="1">
      <protection locked="0"/>
    </xf>
    <xf numFmtId="172" fontId="30" fillId="24" borderId="4" xfId="2" applyNumberFormat="1" applyFont="1" applyFill="1" applyBorder="1" applyAlignment="1" applyProtection="1">
      <protection hidden="1"/>
    </xf>
    <xf numFmtId="0" fontId="30" fillId="24" borderId="4" xfId="0" applyFont="1" applyFill="1" applyBorder="1"/>
    <xf numFmtId="0" fontId="30" fillId="24" borderId="62" xfId="0" applyFont="1" applyFill="1" applyBorder="1"/>
    <xf numFmtId="172" fontId="39" fillId="24" borderId="4" xfId="2" applyNumberFormat="1" applyFont="1" applyFill="1" applyBorder="1" applyAlignment="1" applyProtection="1">
      <protection hidden="1"/>
    </xf>
    <xf numFmtId="0" fontId="32" fillId="24" borderId="49" xfId="0" applyFont="1" applyFill="1" applyBorder="1" applyAlignment="1">
      <alignment horizontal="center"/>
    </xf>
    <xf numFmtId="0" fontId="32" fillId="24" borderId="67" xfId="0" applyFont="1" applyFill="1" applyBorder="1" applyAlignment="1">
      <alignment horizontal="center"/>
    </xf>
    <xf numFmtId="172" fontId="31" fillId="24" borderId="80" xfId="2" applyNumberFormat="1" applyFont="1" applyFill="1" applyBorder="1" applyAlignment="1" applyProtection="1">
      <alignment horizontal="right" vertical="center" wrapText="1"/>
      <protection hidden="1"/>
    </xf>
    <xf numFmtId="172" fontId="33" fillId="24" borderId="80" xfId="2" applyNumberFormat="1" applyFont="1" applyFill="1" applyBorder="1" applyAlignment="1" applyProtection="1">
      <protection hidden="1"/>
    </xf>
    <xf numFmtId="0" fontId="32" fillId="24" borderId="50" xfId="0" applyFont="1" applyFill="1" applyBorder="1" applyAlignment="1"/>
    <xf numFmtId="0" fontId="32" fillId="24" borderId="0" xfId="0" applyFont="1" applyFill="1"/>
    <xf numFmtId="0" fontId="32" fillId="24" borderId="40" xfId="0" applyFont="1" applyFill="1" applyBorder="1"/>
    <xf numFmtId="0" fontId="32" fillId="24" borderId="49" xfId="0" applyFont="1" applyFill="1" applyBorder="1"/>
    <xf numFmtId="0" fontId="32" fillId="24" borderId="67" xfId="0" applyFont="1" applyFill="1" applyBorder="1" applyAlignment="1">
      <alignment horizontal="center" vertical="center" wrapText="1"/>
    </xf>
    <xf numFmtId="0" fontId="32" fillId="24" borderId="50" xfId="0" applyFont="1" applyFill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1" fillId="24" borderId="1" xfId="0" applyFont="1" applyFill="1" applyBorder="1" applyAlignment="1">
      <alignment horizontal="center"/>
    </xf>
    <xf numFmtId="0" fontId="5" fillId="0" borderId="4" xfId="0" applyFont="1" applyBorder="1" applyAlignment="1">
      <alignment vertical="top" wrapText="1"/>
    </xf>
    <xf numFmtId="0" fontId="1" fillId="0" borderId="11" xfId="0" applyFont="1" applyBorder="1" applyAlignment="1">
      <alignment horizontal="center" vertical="center" wrapText="1"/>
    </xf>
    <xf numFmtId="0" fontId="37" fillId="24" borderId="6" xfId="0" applyFont="1" applyFill="1" applyBorder="1" applyAlignment="1">
      <alignment horizontal="center"/>
    </xf>
    <xf numFmtId="0" fontId="30" fillId="24" borderId="18" xfId="0" applyFont="1" applyFill="1" applyBorder="1" applyProtection="1">
      <protection locked="0"/>
    </xf>
    <xf numFmtId="172" fontId="30" fillId="24" borderId="18" xfId="2" applyNumberFormat="1" applyFont="1" applyFill="1" applyBorder="1" applyAlignment="1" applyProtection="1">
      <protection hidden="1"/>
    </xf>
    <xf numFmtId="0" fontId="30" fillId="24" borderId="18" xfId="0" applyFont="1" applyFill="1" applyBorder="1"/>
    <xf numFmtId="0" fontId="30" fillId="24" borderId="74" xfId="0" applyFont="1" applyFill="1" applyBorder="1"/>
    <xf numFmtId="0" fontId="40" fillId="24" borderId="66" xfId="0" applyFont="1" applyFill="1" applyBorder="1" applyAlignment="1">
      <alignment horizontal="centerContinuous"/>
    </xf>
    <xf numFmtId="0" fontId="40" fillId="24" borderId="67" xfId="0" applyFont="1" applyFill="1" applyBorder="1" applyAlignment="1">
      <alignment horizontal="centerContinuous"/>
    </xf>
    <xf numFmtId="0" fontId="32" fillId="24" borderId="39" xfId="0" applyFont="1" applyFill="1" applyBorder="1" applyAlignment="1">
      <alignment horizontal="centerContinuous"/>
    </xf>
    <xf numFmtId="0" fontId="32" fillId="24" borderId="0" xfId="0" applyFont="1" applyFill="1" applyBorder="1" applyAlignment="1">
      <alignment horizontal="centerContinuous"/>
    </xf>
    <xf numFmtId="0" fontId="32" fillId="24" borderId="0" xfId="0" applyFont="1" applyFill="1" applyAlignment="1">
      <alignment horizontal="centerContinuous" vertical="center"/>
    </xf>
    <xf numFmtId="173" fontId="42" fillId="26" borderId="0" xfId="0" applyNumberFormat="1" applyFont="1" applyFill="1" applyBorder="1" applyAlignment="1">
      <alignment horizontal="center"/>
    </xf>
    <xf numFmtId="1" fontId="42" fillId="27" borderId="0" xfId="0" applyNumberFormat="1" applyFont="1" applyFill="1" applyBorder="1" applyAlignment="1">
      <alignment horizontal="center"/>
    </xf>
    <xf numFmtId="0" fontId="42" fillId="27" borderId="0" xfId="0" applyFont="1" applyFill="1" applyBorder="1" applyAlignment="1">
      <alignment horizontal="center"/>
    </xf>
    <xf numFmtId="4" fontId="42" fillId="26" borderId="0" xfId="0" applyNumberFormat="1" applyFont="1" applyFill="1" applyBorder="1"/>
    <xf numFmtId="1" fontId="42" fillId="26" borderId="0" xfId="0" applyNumberFormat="1" applyFont="1" applyFill="1" applyBorder="1" applyAlignment="1">
      <alignment horizontal="center"/>
    </xf>
    <xf numFmtId="4" fontId="42" fillId="27" borderId="0" xfId="0" applyNumberFormat="1" applyFont="1" applyFill="1" applyBorder="1"/>
    <xf numFmtId="4" fontId="34" fillId="27" borderId="0" xfId="0" applyNumberFormat="1" applyFont="1" applyFill="1" applyBorder="1"/>
    <xf numFmtId="14" fontId="42" fillId="0" borderId="0" xfId="0" applyNumberFormat="1" applyFont="1" applyAlignment="1">
      <alignment horizontal="center"/>
    </xf>
    <xf numFmtId="0" fontId="42" fillId="0" borderId="0" xfId="0" applyFont="1" applyAlignment="1">
      <alignment horizontal="center"/>
    </xf>
    <xf numFmtId="4" fontId="42" fillId="0" borderId="0" xfId="0" applyNumberFormat="1" applyFont="1"/>
    <xf numFmtId="0" fontId="42" fillId="0" borderId="0" xfId="0" applyFont="1"/>
    <xf numFmtId="4" fontId="34" fillId="25" borderId="4" xfId="0" applyNumberFormat="1" applyFont="1" applyFill="1" applyBorder="1" applyAlignment="1">
      <alignment horizontal="center" vertical="center" wrapText="1"/>
    </xf>
    <xf numFmtId="14" fontId="34" fillId="25" borderId="4" xfId="0" applyNumberFormat="1" applyFont="1" applyFill="1" applyBorder="1" applyAlignment="1">
      <alignment horizontal="center" vertical="center"/>
    </xf>
    <xf numFmtId="0" fontId="34" fillId="25" borderId="4" xfId="0" applyFont="1" applyFill="1" applyBorder="1" applyAlignment="1">
      <alignment horizontal="center" vertical="center"/>
    </xf>
    <xf numFmtId="4" fontId="34" fillId="25" borderId="4" xfId="0" applyNumberFormat="1" applyFont="1" applyFill="1" applyBorder="1" applyAlignment="1">
      <alignment horizontal="center" vertical="center"/>
    </xf>
    <xf numFmtId="0" fontId="30" fillId="24" borderId="12" xfId="0" applyFont="1" applyFill="1" applyBorder="1" applyAlignment="1">
      <alignment vertical="center"/>
    </xf>
    <xf numFmtId="0" fontId="30" fillId="24" borderId="7" xfId="0" applyFont="1" applyFill="1" applyBorder="1" applyAlignment="1">
      <alignment vertical="center"/>
    </xf>
    <xf numFmtId="0" fontId="31" fillId="24" borderId="62" xfId="0" applyFont="1" applyFill="1" applyBorder="1" applyAlignment="1">
      <alignment horizontal="center" vertical="center"/>
    </xf>
    <xf numFmtId="0" fontId="31" fillId="24" borderId="61" xfId="0" applyFont="1" applyFill="1" applyBorder="1" applyAlignment="1">
      <alignment horizontal="center" vertical="center"/>
    </xf>
    <xf numFmtId="0" fontId="31" fillId="24" borderId="4" xfId="0" applyFont="1" applyFill="1" applyBorder="1" applyAlignment="1">
      <alignment horizontal="center" vertical="center"/>
    </xf>
    <xf numFmtId="0" fontId="31" fillId="24" borderId="2" xfId="0" applyFont="1" applyFill="1" applyBorder="1" applyAlignment="1">
      <alignment horizontal="centerContinuous" vertical="center"/>
    </xf>
    <xf numFmtId="0" fontId="31" fillId="24" borderId="1" xfId="0" applyFont="1" applyFill="1" applyBorder="1" applyAlignment="1">
      <alignment horizontal="centerContinuous" vertical="center"/>
    </xf>
    <xf numFmtId="0" fontId="30" fillId="24" borderId="63" xfId="0" applyFont="1" applyFill="1" applyBorder="1" applyAlignment="1">
      <alignment vertical="center"/>
    </xf>
    <xf numFmtId="0" fontId="30" fillId="24" borderId="64" xfId="0" applyFont="1" applyFill="1" applyBorder="1" applyAlignment="1">
      <alignment vertical="center"/>
    </xf>
    <xf numFmtId="0" fontId="30" fillId="24" borderId="65" xfId="0" applyFont="1" applyFill="1" applyBorder="1" applyAlignment="1">
      <alignment vertical="center"/>
    </xf>
    <xf numFmtId="0" fontId="30" fillId="24" borderId="66" xfId="0" applyFont="1" applyFill="1" applyBorder="1" applyAlignment="1">
      <alignment vertical="center"/>
    </xf>
    <xf numFmtId="0" fontId="30" fillId="24" borderId="67" xfId="0" applyFont="1" applyFill="1" applyBorder="1" applyAlignment="1">
      <alignment vertical="center"/>
    </xf>
    <xf numFmtId="0" fontId="30" fillId="24" borderId="68" xfId="0" applyFont="1" applyFill="1" applyBorder="1" applyAlignment="1">
      <alignment vertical="center"/>
    </xf>
    <xf numFmtId="0" fontId="32" fillId="24" borderId="64" xfId="0" applyFont="1" applyFill="1" applyBorder="1" applyAlignment="1">
      <alignment vertical="center"/>
    </xf>
    <xf numFmtId="0" fontId="32" fillId="24" borderId="67" xfId="0" applyFont="1" applyFill="1" applyBorder="1" applyAlignment="1">
      <alignment vertical="center"/>
    </xf>
    <xf numFmtId="0" fontId="32" fillId="24" borderId="0" xfId="3" applyFont="1" applyFill="1"/>
    <xf numFmtId="0" fontId="30" fillId="24" borderId="2" xfId="3" applyFont="1" applyFill="1" applyBorder="1" applyAlignment="1"/>
    <xf numFmtId="0" fontId="30" fillId="24" borderId="3" xfId="3" applyFont="1" applyFill="1" applyBorder="1" applyAlignment="1"/>
    <xf numFmtId="0" fontId="30" fillId="24" borderId="60" xfId="3" applyFont="1" applyFill="1" applyBorder="1" applyAlignment="1"/>
    <xf numFmtId="0" fontId="31" fillId="24" borderId="61" xfId="3" applyFont="1" applyFill="1" applyBorder="1" applyAlignment="1">
      <alignment horizontal="center"/>
    </xf>
    <xf numFmtId="0" fontId="31" fillId="24" borderId="4" xfId="3" applyFont="1" applyFill="1" applyBorder="1" applyAlignment="1">
      <alignment horizontal="center"/>
    </xf>
    <xf numFmtId="0" fontId="31" fillId="24" borderId="9" xfId="3" applyFont="1" applyFill="1" applyBorder="1" applyAlignment="1">
      <alignment vertical="center"/>
    </xf>
    <xf numFmtId="0" fontId="31" fillId="24" borderId="40" xfId="3" applyFont="1" applyFill="1" applyBorder="1" applyAlignment="1">
      <alignment vertical="center"/>
    </xf>
    <xf numFmtId="0" fontId="30" fillId="24" borderId="12" xfId="3" applyFont="1" applyFill="1" applyBorder="1" applyAlignment="1"/>
    <xf numFmtId="0" fontId="30" fillId="24" borderId="7" xfId="3" applyFont="1" applyFill="1" applyBorder="1" applyAlignment="1"/>
    <xf numFmtId="0" fontId="31" fillId="24" borderId="62" xfId="3" applyFont="1" applyFill="1" applyBorder="1" applyAlignment="1">
      <alignment horizontal="center"/>
    </xf>
    <xf numFmtId="0" fontId="31" fillId="24" borderId="2" xfId="3" applyFont="1" applyFill="1" applyBorder="1" applyAlignment="1">
      <alignment horizontal="centerContinuous"/>
    </xf>
    <xf numFmtId="0" fontId="31" fillId="24" borderId="1" xfId="3" applyFont="1" applyFill="1" applyBorder="1" applyAlignment="1">
      <alignment horizontal="centerContinuous"/>
    </xf>
    <xf numFmtId="0" fontId="30" fillId="24" borderId="63" xfId="3" applyFont="1" applyFill="1" applyBorder="1"/>
    <xf numFmtId="0" fontId="30" fillId="24" borderId="64" xfId="3" applyFont="1" applyFill="1" applyBorder="1"/>
    <xf numFmtId="0" fontId="30" fillId="24" borderId="65" xfId="3" applyFont="1" applyFill="1" applyBorder="1"/>
    <xf numFmtId="0" fontId="30" fillId="24" borderId="66" xfId="3" applyFont="1" applyFill="1" applyBorder="1" applyAlignment="1"/>
    <xf numFmtId="0" fontId="30" fillId="24" borderId="67" xfId="3" applyFont="1" applyFill="1" applyBorder="1" applyAlignment="1"/>
    <xf numFmtId="0" fontId="30" fillId="24" borderId="68" xfId="3" applyFont="1" applyFill="1" applyBorder="1" applyAlignment="1"/>
    <xf numFmtId="0" fontId="32" fillId="24" borderId="64" xfId="3" applyFont="1" applyFill="1" applyBorder="1"/>
    <xf numFmtId="0" fontId="32" fillId="24" borderId="67" xfId="3" applyFont="1" applyFill="1" applyBorder="1"/>
    <xf numFmtId="0" fontId="31" fillId="24" borderId="73" xfId="3" applyFont="1" applyFill="1" applyBorder="1" applyAlignment="1">
      <alignment horizontal="center" vertical="center" wrapText="1"/>
    </xf>
    <xf numFmtId="0" fontId="31" fillId="24" borderId="6" xfId="3" applyFont="1" applyFill="1" applyBorder="1" applyAlignment="1">
      <alignment horizontal="center" vertical="center" wrapText="1"/>
    </xf>
    <xf numFmtId="0" fontId="31" fillId="24" borderId="18" xfId="3" applyFont="1" applyFill="1" applyBorder="1" applyAlignment="1">
      <alignment horizontal="center" vertical="center" wrapText="1"/>
    </xf>
    <xf numFmtId="0" fontId="31" fillId="24" borderId="18" xfId="3" applyFont="1" applyFill="1" applyBorder="1"/>
    <xf numFmtId="0" fontId="31" fillId="24" borderId="74" xfId="3" applyFont="1" applyFill="1" applyBorder="1"/>
    <xf numFmtId="0" fontId="31" fillId="24" borderId="1" xfId="3" applyFont="1" applyFill="1" applyBorder="1" applyAlignment="1">
      <alignment horizontal="center"/>
    </xf>
    <xf numFmtId="0" fontId="31" fillId="24" borderId="4" xfId="3" applyFont="1" applyFill="1" applyBorder="1" applyAlignment="1">
      <alignment horizontal="center" vertical="center" wrapText="1"/>
    </xf>
    <xf numFmtId="0" fontId="32" fillId="25" borderId="59" xfId="3" applyFont="1" applyFill="1" applyBorder="1"/>
    <xf numFmtId="0" fontId="32" fillId="25" borderId="3" xfId="3" applyFont="1" applyFill="1" applyBorder="1"/>
    <xf numFmtId="3" fontId="35" fillId="25" borderId="3" xfId="3" applyNumberFormat="1" applyFont="1" applyFill="1" applyBorder="1" applyAlignment="1">
      <alignment horizontal="right" vertical="center" wrapText="1"/>
    </xf>
    <xf numFmtId="0" fontId="32" fillId="25" borderId="60" xfId="3" applyFont="1" applyFill="1" applyBorder="1"/>
    <xf numFmtId="0" fontId="30" fillId="0" borderId="0" xfId="3"/>
    <xf numFmtId="0" fontId="36" fillId="24" borderId="75" xfId="3" applyFont="1" applyFill="1" applyBorder="1" applyAlignment="1">
      <alignment horizontal="center"/>
    </xf>
    <xf numFmtId="0" fontId="37" fillId="24" borderId="13" xfId="3" applyFont="1" applyFill="1" applyBorder="1" applyAlignment="1">
      <alignment horizontal="center"/>
    </xf>
    <xf numFmtId="172" fontId="33" fillId="24" borderId="29" xfId="4" applyNumberFormat="1" applyFont="1" applyFill="1" applyBorder="1" applyAlignment="1" applyProtection="1">
      <protection hidden="1"/>
    </xf>
    <xf numFmtId="172" fontId="35" fillId="24" borderId="11" xfId="4" applyNumberFormat="1" applyFont="1" applyFill="1" applyBorder="1" applyAlignment="1">
      <alignment horizontal="right" vertical="center" wrapText="1"/>
    </xf>
    <xf numFmtId="0" fontId="32" fillId="24" borderId="11" xfId="3" applyFont="1" applyFill="1" applyBorder="1"/>
    <xf numFmtId="0" fontId="32" fillId="24" borderId="76" xfId="3" applyFont="1" applyFill="1" applyBorder="1"/>
    <xf numFmtId="0" fontId="30" fillId="24" borderId="77" xfId="3" applyFont="1" applyFill="1" applyBorder="1" applyAlignment="1">
      <alignment horizontal="center"/>
    </xf>
    <xf numFmtId="0" fontId="30" fillId="24" borderId="78" xfId="3" applyFont="1" applyFill="1" applyBorder="1" applyAlignment="1">
      <alignment horizontal="center"/>
    </xf>
    <xf numFmtId="0" fontId="30" fillId="24" borderId="78" xfId="3" applyFont="1" applyFill="1" applyBorder="1" applyProtection="1">
      <protection locked="0"/>
    </xf>
    <xf numFmtId="172" fontId="30" fillId="24" borderId="78" xfId="4" applyNumberFormat="1" applyFont="1" applyFill="1" applyBorder="1" applyAlignment="1" applyProtection="1">
      <protection hidden="1"/>
    </xf>
    <xf numFmtId="0" fontId="30" fillId="24" borderId="78" xfId="3" applyFont="1" applyFill="1" applyBorder="1"/>
    <xf numFmtId="0" fontId="30" fillId="24" borderId="79" xfId="3" applyFont="1" applyFill="1" applyBorder="1"/>
    <xf numFmtId="0" fontId="30" fillId="24" borderId="4" xfId="3" applyFont="1" applyFill="1" applyBorder="1" applyAlignment="1">
      <alignment horizontal="center"/>
    </xf>
    <xf numFmtId="0" fontId="37" fillId="24" borderId="1" xfId="3" applyFont="1" applyFill="1" applyBorder="1" applyAlignment="1">
      <alignment horizontal="center"/>
    </xf>
    <xf numFmtId="0" fontId="30" fillId="24" borderId="4" xfId="3" applyFont="1" applyFill="1" applyBorder="1" applyProtection="1">
      <protection locked="0"/>
    </xf>
    <xf numFmtId="172" fontId="30" fillId="24" borderId="4" xfId="4" applyNumberFormat="1" applyFont="1" applyFill="1" applyBorder="1" applyAlignment="1" applyProtection="1">
      <protection hidden="1"/>
    </xf>
    <xf numFmtId="0" fontId="30" fillId="24" borderId="4" xfId="3" applyFont="1" applyFill="1" applyBorder="1"/>
    <xf numFmtId="0" fontId="30" fillId="24" borderId="62" xfId="3" applyFont="1" applyFill="1" applyBorder="1"/>
    <xf numFmtId="172" fontId="39" fillId="24" borderId="4" xfId="4" applyNumberFormat="1" applyFont="1" applyFill="1" applyBorder="1" applyAlignment="1" applyProtection="1">
      <protection hidden="1"/>
    </xf>
    <xf numFmtId="0" fontId="37" fillId="24" borderId="6" xfId="3" applyFont="1" applyFill="1" applyBorder="1" applyAlignment="1">
      <alignment horizontal="center"/>
    </xf>
    <xf numFmtId="0" fontId="30" fillId="24" borderId="18" xfId="3" applyFont="1" applyFill="1" applyBorder="1" applyProtection="1">
      <protection locked="0"/>
    </xf>
    <xf numFmtId="172" fontId="30" fillId="24" borderId="18" xfId="4" applyNumberFormat="1" applyFont="1" applyFill="1" applyBorder="1" applyAlignment="1" applyProtection="1">
      <protection hidden="1"/>
    </xf>
    <xf numFmtId="0" fontId="30" fillId="24" borderId="18" xfId="3" applyFont="1" applyFill="1" applyBorder="1"/>
    <xf numFmtId="0" fontId="30" fillId="24" borderId="74" xfId="3" applyFont="1" applyFill="1" applyBorder="1"/>
    <xf numFmtId="0" fontId="32" fillId="24" borderId="0" xfId="3" applyFont="1" applyFill="1" applyBorder="1"/>
    <xf numFmtId="0" fontId="30" fillId="24" borderId="0" xfId="3" applyFill="1"/>
    <xf numFmtId="0" fontId="32" fillId="24" borderId="49" xfId="3" applyFont="1" applyFill="1" applyBorder="1" applyAlignment="1">
      <alignment horizontal="center"/>
    </xf>
    <xf numFmtId="0" fontId="32" fillId="24" borderId="67" xfId="3" applyFont="1" applyFill="1" applyBorder="1" applyAlignment="1">
      <alignment horizontal="center"/>
    </xf>
    <xf numFmtId="172" fontId="31" fillId="24" borderId="80" xfId="4" applyNumberFormat="1" applyFont="1" applyFill="1" applyBorder="1" applyAlignment="1" applyProtection="1">
      <alignment horizontal="right" vertical="center" wrapText="1"/>
      <protection hidden="1"/>
    </xf>
    <xf numFmtId="0" fontId="40" fillId="24" borderId="66" xfId="3" applyFont="1" applyFill="1" applyBorder="1" applyAlignment="1">
      <alignment horizontal="centerContinuous"/>
    </xf>
    <xf numFmtId="0" fontId="40" fillId="24" borderId="67" xfId="3" applyFont="1" applyFill="1" applyBorder="1" applyAlignment="1">
      <alignment horizontal="centerContinuous"/>
    </xf>
    <xf numFmtId="172" fontId="33" fillId="24" borderId="80" xfId="4" applyNumberFormat="1" applyFont="1" applyFill="1" applyBorder="1" applyAlignment="1" applyProtection="1">
      <protection hidden="1"/>
    </xf>
    <xf numFmtId="0" fontId="32" fillId="24" borderId="50" xfId="3" applyFont="1" applyFill="1" applyBorder="1" applyAlignment="1"/>
    <xf numFmtId="0" fontId="32" fillId="24" borderId="39" xfId="3" applyFont="1" applyFill="1" applyBorder="1" applyAlignment="1">
      <alignment horizontal="centerContinuous"/>
    </xf>
    <xf numFmtId="0" fontId="32" fillId="24" borderId="0" xfId="3" applyFont="1" applyFill="1" applyBorder="1" applyAlignment="1">
      <alignment horizontal="centerContinuous"/>
    </xf>
    <xf numFmtId="0" fontId="32" fillId="24" borderId="0" xfId="3" applyFont="1" applyFill="1" applyAlignment="1">
      <alignment horizontal="centerContinuous" vertical="center"/>
    </xf>
    <xf numFmtId="0" fontId="32" fillId="24" borderId="40" xfId="3" applyFont="1" applyFill="1" applyBorder="1"/>
    <xf numFmtId="0" fontId="32" fillId="24" borderId="49" xfId="3" applyFont="1" applyFill="1" applyBorder="1"/>
    <xf numFmtId="0" fontId="32" fillId="24" borderId="67" xfId="3" applyFont="1" applyFill="1" applyBorder="1" applyAlignment="1">
      <alignment horizontal="center" vertical="center" wrapText="1"/>
    </xf>
    <xf numFmtId="0" fontId="32" fillId="24" borderId="50" xfId="3" applyFont="1" applyFill="1" applyBorder="1"/>
    <xf numFmtId="0" fontId="37" fillId="24" borderId="56" xfId="3" applyFont="1" applyFill="1" applyBorder="1" applyAlignment="1">
      <alignment horizontal="center"/>
    </xf>
    <xf numFmtId="0" fontId="30" fillId="24" borderId="65" xfId="3" applyFont="1" applyFill="1" applyBorder="1" applyAlignment="1">
      <alignment horizontal="center"/>
    </xf>
    <xf numFmtId="0" fontId="37" fillId="24" borderId="64" xfId="3" applyFont="1" applyFill="1" applyBorder="1" applyAlignment="1">
      <alignment horizontal="center"/>
    </xf>
    <xf numFmtId="0" fontId="30" fillId="24" borderId="65" xfId="3" applyFont="1" applyFill="1" applyBorder="1" applyProtection="1">
      <protection locked="0"/>
    </xf>
    <xf numFmtId="172" fontId="30" fillId="24" borderId="65" xfId="4" applyNumberFormat="1" applyFont="1" applyFill="1" applyBorder="1" applyAlignment="1" applyProtection="1">
      <protection hidden="1"/>
    </xf>
    <xf numFmtId="0" fontId="30" fillId="24" borderId="82" xfId="3" applyFont="1" applyFill="1" applyBorder="1"/>
    <xf numFmtId="14" fontId="34" fillId="25" borderId="20" xfId="3" applyNumberFormat="1" applyFont="1" applyFill="1" applyBorder="1" applyAlignment="1">
      <alignment horizontal="center" vertical="top"/>
    </xf>
    <xf numFmtId="0" fontId="34" fillId="25" borderId="21" xfId="3" applyFont="1" applyFill="1" applyBorder="1" applyAlignment="1">
      <alignment horizontal="center" vertical="top" wrapText="1"/>
    </xf>
    <xf numFmtId="0" fontId="34" fillId="25" borderId="83" xfId="3" applyFont="1" applyFill="1" applyBorder="1" applyAlignment="1">
      <alignment horizontal="center" vertical="top" wrapText="1"/>
    </xf>
    <xf numFmtId="0" fontId="34" fillId="25" borderId="83" xfId="3" applyFont="1" applyFill="1" applyBorder="1" applyAlignment="1">
      <alignment horizontal="center" vertical="top"/>
    </xf>
    <xf numFmtId="0" fontId="34" fillId="25" borderId="21" xfId="3" applyFont="1" applyFill="1" applyBorder="1" applyAlignment="1">
      <alignment horizontal="center" vertical="top"/>
    </xf>
    <xf numFmtId="4" fontId="34" fillId="25" borderId="21" xfId="3" applyNumberFormat="1" applyFont="1" applyFill="1" applyBorder="1" applyAlignment="1">
      <alignment horizontal="center" vertical="top"/>
    </xf>
    <xf numFmtId="4" fontId="34" fillId="25" borderId="21" xfId="3" applyNumberFormat="1" applyFont="1" applyFill="1" applyBorder="1" applyAlignment="1">
      <alignment horizontal="center" vertical="center" wrapText="1"/>
    </xf>
    <xf numFmtId="4" fontId="34" fillId="25" borderId="84" xfId="3" applyNumberFormat="1" applyFont="1" applyFill="1" applyBorder="1" applyAlignment="1">
      <alignment horizontal="center" vertical="top"/>
    </xf>
    <xf numFmtId="0" fontId="42" fillId="0" borderId="0" xfId="3" applyFont="1"/>
    <xf numFmtId="173" fontId="42" fillId="26" borderId="0" xfId="3" applyNumberFormat="1" applyFont="1" applyFill="1" applyBorder="1" applyAlignment="1">
      <alignment horizontal="center"/>
    </xf>
    <xf numFmtId="1" fontId="42" fillId="27" borderId="0" xfId="3" applyNumberFormat="1" applyFont="1" applyFill="1" applyBorder="1" applyAlignment="1">
      <alignment horizontal="center"/>
    </xf>
    <xf numFmtId="0" fontId="42" fillId="27" borderId="0" xfId="3" applyFont="1" applyFill="1" applyBorder="1" applyAlignment="1">
      <alignment horizontal="center"/>
    </xf>
    <xf numFmtId="4" fontId="42" fillId="26" borderId="0" xfId="3" applyNumberFormat="1" applyFont="1" applyFill="1" applyBorder="1"/>
    <xf numFmtId="1" fontId="42" fillId="26" borderId="0" xfId="3" applyNumberFormat="1" applyFont="1" applyFill="1" applyBorder="1" applyAlignment="1">
      <alignment horizontal="center"/>
    </xf>
    <xf numFmtId="4" fontId="42" fillId="27" borderId="0" xfId="3" applyNumberFormat="1" applyFont="1" applyFill="1" applyBorder="1"/>
    <xf numFmtId="4" fontId="34" fillId="27" borderId="0" xfId="3" applyNumberFormat="1" applyFont="1" applyFill="1" applyBorder="1"/>
    <xf numFmtId="14" fontId="42" fillId="0" borderId="0" xfId="3" applyNumberFormat="1" applyFont="1" applyAlignment="1">
      <alignment horizontal="center"/>
    </xf>
    <xf numFmtId="0" fontId="42" fillId="0" borderId="0" xfId="3" applyFont="1" applyAlignment="1">
      <alignment horizontal="center"/>
    </xf>
    <xf numFmtId="4" fontId="42" fillId="0" borderId="0" xfId="3" applyNumberFormat="1" applyFont="1"/>
    <xf numFmtId="172" fontId="30" fillId="24" borderId="2" xfId="4" applyNumberFormat="1" applyFont="1" applyFill="1" applyBorder="1" applyAlignment="1" applyProtection="1">
      <alignment horizontal="left" vertical="center"/>
      <protection hidden="1"/>
    </xf>
    <xf numFmtId="172" fontId="30" fillId="24" borderId="1" xfId="4" applyNumberFormat="1" applyFont="1" applyFill="1" applyBorder="1" applyAlignment="1" applyProtection="1">
      <alignment horizontal="left" vertical="center"/>
      <protection hidden="1"/>
    </xf>
    <xf numFmtId="1" fontId="30" fillId="24" borderId="2" xfId="4" applyNumberFormat="1" applyFont="1" applyFill="1" applyBorder="1" applyAlignment="1" applyProtection="1">
      <alignment horizontal="center"/>
      <protection hidden="1"/>
    </xf>
    <xf numFmtId="1" fontId="30" fillId="24" borderId="3" xfId="4" applyNumberFormat="1" applyFont="1" applyFill="1" applyBorder="1" applyAlignment="1" applyProtection="1">
      <alignment horizontal="center"/>
      <protection hidden="1"/>
    </xf>
    <xf numFmtId="1" fontId="30" fillId="24" borderId="1" xfId="4" applyNumberFormat="1" applyFont="1" applyFill="1" applyBorder="1" applyAlignment="1" applyProtection="1">
      <alignment horizontal="center"/>
      <protection hidden="1"/>
    </xf>
    <xf numFmtId="0" fontId="38" fillId="24" borderId="67" xfId="3" applyFont="1" applyFill="1" applyBorder="1" applyAlignment="1">
      <alignment horizontal="center" vertical="center"/>
    </xf>
    <xf numFmtId="0" fontId="30" fillId="24" borderId="67" xfId="3" applyFill="1" applyBorder="1" applyAlignment="1">
      <alignment vertical="center"/>
    </xf>
    <xf numFmtId="0" fontId="30" fillId="24" borderId="81" xfId="3" applyFill="1" applyBorder="1" applyAlignment="1">
      <alignment vertical="center"/>
    </xf>
    <xf numFmtId="0" fontId="40" fillId="24" borderId="67" xfId="3" applyFont="1" applyFill="1" applyBorder="1" applyAlignment="1">
      <alignment horizontal="center" vertical="center"/>
    </xf>
    <xf numFmtId="172" fontId="30" fillId="24" borderId="5" xfId="4" applyNumberFormat="1" applyFont="1" applyFill="1" applyBorder="1" applyAlignment="1" applyProtection="1">
      <alignment horizontal="left" vertical="center"/>
      <protection hidden="1"/>
    </xf>
    <xf numFmtId="0" fontId="30" fillId="24" borderId="6" xfId="3" applyFill="1" applyBorder="1" applyAlignment="1">
      <alignment horizontal="left" vertical="center"/>
    </xf>
    <xf numFmtId="1" fontId="30" fillId="24" borderId="5" xfId="4" applyNumberFormat="1" applyFont="1" applyFill="1" applyBorder="1" applyAlignment="1" applyProtection="1">
      <alignment horizontal="center"/>
      <protection hidden="1"/>
    </xf>
    <xf numFmtId="1" fontId="30" fillId="24" borderId="8" xfId="3" applyNumberFormat="1" applyFill="1" applyBorder="1" applyAlignment="1">
      <alignment horizontal="center"/>
    </xf>
    <xf numFmtId="1" fontId="30" fillId="24" borderId="6" xfId="3" applyNumberFormat="1" applyFill="1" applyBorder="1" applyAlignment="1">
      <alignment horizontal="center"/>
    </xf>
    <xf numFmtId="0" fontId="46" fillId="14" borderId="0" xfId="3" applyFont="1" applyFill="1" applyAlignment="1">
      <alignment horizontal="center" vertical="center" wrapText="1"/>
    </xf>
    <xf numFmtId="0" fontId="38" fillId="24" borderId="29" xfId="3" applyFont="1" applyFill="1" applyBorder="1" applyAlignment="1">
      <alignment horizontal="center"/>
    </xf>
    <xf numFmtId="0" fontId="30" fillId="24" borderId="29" xfId="3" applyFill="1" applyBorder="1" applyAlignment="1">
      <alignment horizontal="center"/>
    </xf>
    <xf numFmtId="0" fontId="32" fillId="24" borderId="71" xfId="3" applyFont="1" applyFill="1" applyBorder="1" applyAlignment="1"/>
    <xf numFmtId="0" fontId="32" fillId="24" borderId="70" xfId="3" applyFont="1" applyFill="1" applyBorder="1" applyAlignment="1"/>
    <xf numFmtId="0" fontId="32" fillId="24" borderId="64" xfId="3" applyFont="1" applyFill="1" applyBorder="1" applyAlignment="1"/>
    <xf numFmtId="172" fontId="30" fillId="24" borderId="38" xfId="4" applyNumberFormat="1" applyFont="1" applyFill="1" applyBorder="1" applyAlignment="1" applyProtection="1">
      <alignment horizontal="left" vertical="center"/>
      <protection hidden="1"/>
    </xf>
    <xf numFmtId="0" fontId="30" fillId="24" borderId="56" xfId="3" applyFill="1" applyBorder="1" applyAlignment="1">
      <alignment horizontal="left" vertical="center"/>
    </xf>
    <xf numFmtId="1" fontId="30" fillId="24" borderId="38" xfId="4" applyNumberFormat="1" applyFont="1" applyFill="1" applyBorder="1" applyAlignment="1" applyProtection="1">
      <alignment horizontal="center"/>
      <protection hidden="1"/>
    </xf>
    <xf numFmtId="1" fontId="30" fillId="24" borderId="52" xfId="3" applyNumberFormat="1" applyFill="1" applyBorder="1" applyAlignment="1">
      <alignment horizontal="center"/>
    </xf>
    <xf numFmtId="1" fontId="30" fillId="24" borderId="56" xfId="3" applyNumberFormat="1" applyFill="1" applyBorder="1" applyAlignment="1">
      <alignment horizontal="center"/>
    </xf>
    <xf numFmtId="0" fontId="31" fillId="24" borderId="59" xfId="3" applyFont="1" applyFill="1" applyBorder="1" applyAlignment="1">
      <alignment horizontal="center"/>
    </xf>
    <xf numFmtId="0" fontId="31" fillId="24" borderId="3" xfId="3" applyFont="1" applyFill="1" applyBorder="1" applyAlignment="1">
      <alignment horizontal="center"/>
    </xf>
    <xf numFmtId="0" fontId="31" fillId="24" borderId="1" xfId="3" applyFont="1" applyFill="1" applyBorder="1" applyAlignment="1">
      <alignment horizontal="center"/>
    </xf>
    <xf numFmtId="0" fontId="14" fillId="24" borderId="39" xfId="3" applyFont="1" applyFill="1" applyBorder="1" applyAlignment="1">
      <alignment horizontal="center" vertical="center" wrapText="1"/>
    </xf>
    <xf numFmtId="0" fontId="30" fillId="24" borderId="40" xfId="3" applyFont="1" applyFill="1" applyBorder="1" applyAlignment="1">
      <alignment horizontal="center" vertical="center" wrapText="1"/>
    </xf>
    <xf numFmtId="0" fontId="30" fillId="24" borderId="49" xfId="3" applyFont="1" applyFill="1" applyBorder="1" applyAlignment="1">
      <alignment horizontal="center" vertical="center" wrapText="1"/>
    </xf>
    <xf numFmtId="0" fontId="30" fillId="24" borderId="50" xfId="3" applyFont="1" applyFill="1" applyBorder="1" applyAlignment="1">
      <alignment horizontal="center" vertical="center" wrapText="1"/>
    </xf>
    <xf numFmtId="0" fontId="31" fillId="24" borderId="2" xfId="3" applyFont="1" applyFill="1" applyBorder="1" applyAlignment="1">
      <alignment horizontal="center"/>
    </xf>
    <xf numFmtId="0" fontId="31" fillId="24" borderId="60" xfId="3" applyFont="1" applyFill="1" applyBorder="1" applyAlignment="1">
      <alignment horizontal="center"/>
    </xf>
    <xf numFmtId="175" fontId="30" fillId="0" borderId="69" xfId="3" applyNumberFormat="1" applyBorder="1" applyAlignment="1">
      <alignment horizontal="center"/>
    </xf>
    <xf numFmtId="175" fontId="30" fillId="0" borderId="70" xfId="3" applyNumberFormat="1" applyBorder="1" applyAlignment="1">
      <alignment horizontal="center"/>
    </xf>
    <xf numFmtId="175" fontId="30" fillId="0" borderId="64" xfId="3" applyNumberFormat="1" applyBorder="1" applyAlignment="1">
      <alignment horizontal="center"/>
    </xf>
    <xf numFmtId="0" fontId="32" fillId="24" borderId="71" xfId="3" applyFont="1" applyFill="1" applyBorder="1" applyAlignment="1">
      <alignment horizontal="center"/>
    </xf>
    <xf numFmtId="0" fontId="32" fillId="24" borderId="72" xfId="3" applyFont="1" applyFill="1" applyBorder="1" applyAlignment="1">
      <alignment horizontal="center"/>
    </xf>
    <xf numFmtId="0" fontId="33" fillId="24" borderId="57" xfId="3" applyFont="1" applyFill="1" applyBorder="1" applyAlignment="1">
      <alignment horizontal="center" vertical="center" wrapText="1"/>
    </xf>
    <xf numFmtId="0" fontId="30" fillId="24" borderId="58" xfId="3" applyFont="1" applyFill="1" applyBorder="1" applyAlignment="1"/>
    <xf numFmtId="0" fontId="30" fillId="24" borderId="5" xfId="3" applyFont="1" applyFill="1" applyBorder="1" applyAlignment="1"/>
    <xf numFmtId="0" fontId="30" fillId="24" borderId="6" xfId="3" applyFont="1" applyFill="1" applyBorder="1" applyAlignment="1"/>
    <xf numFmtId="0" fontId="34" fillId="24" borderId="38" xfId="3" applyFont="1" applyFill="1" applyBorder="1" applyAlignment="1">
      <alignment horizontal="center" vertical="center"/>
    </xf>
    <xf numFmtId="0" fontId="34" fillId="24" borderId="52" xfId="3" applyFont="1" applyFill="1" applyBorder="1" applyAlignment="1">
      <alignment horizontal="center" vertical="center"/>
    </xf>
    <xf numFmtId="0" fontId="34" fillId="24" borderId="56" xfId="3" applyFont="1" applyFill="1" applyBorder="1" applyAlignment="1">
      <alignment horizontal="center" vertical="center"/>
    </xf>
    <xf numFmtId="0" fontId="29" fillId="24" borderId="51" xfId="3" applyFont="1" applyFill="1" applyBorder="1" applyAlignment="1" applyProtection="1">
      <alignment vertical="center"/>
      <protection hidden="1"/>
    </xf>
    <xf numFmtId="0" fontId="29" fillId="24" borderId="52" xfId="3" applyFont="1" applyFill="1" applyBorder="1" applyAlignment="1" applyProtection="1">
      <alignment vertical="center"/>
      <protection hidden="1"/>
    </xf>
    <xf numFmtId="0" fontId="41" fillId="24" borderId="52" xfId="3" applyFont="1" applyFill="1" applyBorder="1" applyAlignment="1">
      <alignment vertical="center"/>
    </xf>
    <xf numFmtId="0" fontId="41" fillId="24" borderId="53" xfId="3" applyFont="1" applyFill="1" applyBorder="1" applyAlignment="1">
      <alignment vertical="center"/>
    </xf>
    <xf numFmtId="0" fontId="14" fillId="24" borderId="54" xfId="3" applyFont="1" applyFill="1" applyBorder="1" applyAlignment="1">
      <alignment horizontal="center" vertical="center" wrapText="1"/>
    </xf>
    <xf numFmtId="0" fontId="30" fillId="24" borderId="55" xfId="3" applyFont="1" applyFill="1" applyBorder="1" applyAlignment="1">
      <alignment vertical="center" wrapText="1"/>
    </xf>
    <xf numFmtId="0" fontId="30" fillId="24" borderId="39" xfId="3" applyFont="1" applyFill="1" applyBorder="1" applyAlignment="1">
      <alignment vertical="center" wrapText="1"/>
    </xf>
    <xf numFmtId="0" fontId="30" fillId="24" borderId="40" xfId="3" applyFont="1" applyFill="1" applyBorder="1" applyAlignment="1">
      <alignment vertical="center" wrapText="1"/>
    </xf>
    <xf numFmtId="0" fontId="31" fillId="24" borderId="51" xfId="3" applyFont="1" applyFill="1" applyBorder="1" applyAlignment="1">
      <alignment horizontal="center" vertical="center"/>
    </xf>
    <xf numFmtId="0" fontId="31" fillId="24" borderId="52" xfId="3" applyFont="1" applyFill="1" applyBorder="1" applyAlignment="1">
      <alignment horizontal="center" vertical="center"/>
    </xf>
    <xf numFmtId="0" fontId="31" fillId="24" borderId="56" xfId="3" applyFont="1" applyFill="1" applyBorder="1" applyAlignment="1">
      <alignment horizontal="center" vertical="center"/>
    </xf>
    <xf numFmtId="0" fontId="31" fillId="24" borderId="57" xfId="3" applyFont="1" applyFill="1" applyBorder="1" applyAlignment="1">
      <alignment horizontal="center" vertical="center"/>
    </xf>
    <xf numFmtId="0" fontId="31" fillId="24" borderId="58" xfId="3" applyFont="1" applyFill="1" applyBorder="1" applyAlignment="1">
      <alignment horizontal="center" vertical="center"/>
    </xf>
    <xf numFmtId="0" fontId="31" fillId="24" borderId="55" xfId="3" applyFont="1" applyFill="1" applyBorder="1" applyAlignment="1">
      <alignment horizontal="center" vertical="center"/>
    </xf>
    <xf numFmtId="0" fontId="31" fillId="24" borderId="59" xfId="3" applyFont="1" applyFill="1" applyBorder="1" applyAlignment="1">
      <alignment horizontal="center" vertical="center"/>
    </xf>
    <xf numFmtId="0" fontId="31" fillId="24" borderId="3" xfId="3" applyFont="1" applyFill="1" applyBorder="1" applyAlignment="1">
      <alignment horizontal="center" vertical="center"/>
    </xf>
    <xf numFmtId="0" fontId="31" fillId="24" borderId="1" xfId="3" applyFont="1" applyFill="1" applyBorder="1" applyAlignment="1">
      <alignment horizontal="center" vertical="center"/>
    </xf>
    <xf numFmtId="0" fontId="31" fillId="24" borderId="5" xfId="3" applyFont="1" applyFill="1" applyBorder="1" applyAlignment="1">
      <alignment horizontal="center" vertical="center"/>
    </xf>
    <xf numFmtId="0" fontId="31" fillId="24" borderId="6" xfId="3" applyFont="1" applyFill="1" applyBorder="1" applyAlignment="1">
      <alignment horizontal="center" vertical="center"/>
    </xf>
    <xf numFmtId="172" fontId="30" fillId="24" borderId="71" xfId="4" applyNumberFormat="1" applyFont="1" applyFill="1" applyBorder="1" applyAlignment="1" applyProtection="1">
      <alignment horizontal="left" vertical="center"/>
      <protection hidden="1"/>
    </xf>
    <xf numFmtId="172" fontId="30" fillId="24" borderId="64" xfId="4" applyNumberFormat="1" applyFont="1" applyFill="1" applyBorder="1" applyAlignment="1" applyProtection="1">
      <alignment horizontal="left" vertical="center"/>
      <protection hidden="1"/>
    </xf>
    <xf numFmtId="1" fontId="30" fillId="24" borderId="71" xfId="4" applyNumberFormat="1" applyFont="1" applyFill="1" applyBorder="1" applyAlignment="1" applyProtection="1">
      <alignment horizontal="center"/>
      <protection hidden="1"/>
    </xf>
    <xf numFmtId="1" fontId="30" fillId="24" borderId="70" xfId="4" applyNumberFormat="1" applyFont="1" applyFill="1" applyBorder="1" applyAlignment="1" applyProtection="1">
      <alignment horizontal="center"/>
      <protection hidden="1"/>
    </xf>
    <xf numFmtId="1" fontId="30" fillId="24" borderId="64" xfId="4" applyNumberFormat="1" applyFont="1" applyFill="1" applyBorder="1" applyAlignment="1" applyProtection="1">
      <alignment horizontal="center"/>
      <protection hidden="1"/>
    </xf>
    <xf numFmtId="14" fontId="30" fillId="0" borderId="69" xfId="3" applyNumberFormat="1" applyBorder="1" applyAlignment="1">
      <alignment horizontal="center"/>
    </xf>
    <xf numFmtId="14" fontId="30" fillId="0" borderId="70" xfId="3" applyNumberFormat="1" applyBorder="1" applyAlignment="1">
      <alignment horizontal="center"/>
    </xf>
    <xf numFmtId="14" fontId="30" fillId="0" borderId="64" xfId="3" applyNumberFormat="1" applyBorder="1" applyAlignment="1">
      <alignment horizontal="center"/>
    </xf>
    <xf numFmtId="14" fontId="10" fillId="11" borderId="14" xfId="0" applyNumberFormat="1" applyFont="1" applyFill="1" applyBorder="1" applyAlignment="1">
      <alignment horizontal="center"/>
    </xf>
    <xf numFmtId="14" fontId="10" fillId="11" borderId="15" xfId="0" applyNumberFormat="1" applyFont="1" applyFill="1" applyBorder="1" applyAlignment="1">
      <alignment horizontal="center"/>
    </xf>
    <xf numFmtId="0" fontId="11" fillId="11" borderId="2" xfId="0" applyFont="1" applyFill="1" applyBorder="1" applyAlignment="1">
      <alignment horizontal="center"/>
    </xf>
    <xf numFmtId="0" fontId="11" fillId="11" borderId="1" xfId="0" applyFont="1" applyFill="1" applyBorder="1" applyAlignment="1">
      <alignment horizontal="center"/>
    </xf>
    <xf numFmtId="0" fontId="11" fillId="14" borderId="2" xfId="0" applyFont="1" applyFill="1" applyBorder="1" applyAlignment="1">
      <alignment horizontal="center"/>
    </xf>
    <xf numFmtId="0" fontId="11" fillId="14" borderId="1" xfId="0" applyFont="1" applyFill="1" applyBorder="1" applyAlignment="1">
      <alignment horizontal="center"/>
    </xf>
    <xf numFmtId="0" fontId="10" fillId="11" borderId="14" xfId="0" applyFont="1" applyFill="1" applyBorder="1" applyAlignment="1">
      <alignment horizontal="center" vertical="center"/>
    </xf>
    <xf numFmtId="0" fontId="10" fillId="11" borderId="15" xfId="0" applyFont="1" applyFill="1" applyBorder="1" applyAlignment="1">
      <alignment horizontal="center" vertical="center"/>
    </xf>
    <xf numFmtId="0" fontId="10" fillId="11" borderId="16" xfId="0" applyFont="1" applyFill="1" applyBorder="1" applyAlignment="1">
      <alignment horizontal="center" vertical="center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9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12" fillId="11" borderId="14" xfId="0" applyFont="1" applyFill="1" applyBorder="1" applyAlignment="1">
      <alignment horizontal="left" vertical="center"/>
    </xf>
    <xf numFmtId="0" fontId="12" fillId="11" borderId="15" xfId="0" applyFont="1" applyFill="1" applyBorder="1" applyAlignment="1">
      <alignment horizontal="left" vertical="center"/>
    </xf>
    <xf numFmtId="0" fontId="12" fillId="11" borderId="16" xfId="0" applyFont="1" applyFill="1" applyBorder="1" applyAlignment="1">
      <alignment horizontal="left" vertical="center"/>
    </xf>
    <xf numFmtId="0" fontId="9" fillId="13" borderId="14" xfId="0" applyFont="1" applyFill="1" applyBorder="1" applyAlignment="1">
      <alignment horizontal="left" vertical="center"/>
    </xf>
    <xf numFmtId="0" fontId="9" fillId="13" borderId="15" xfId="0" applyFont="1" applyFill="1" applyBorder="1" applyAlignment="1">
      <alignment horizontal="left" vertical="center"/>
    </xf>
    <xf numFmtId="0" fontId="9" fillId="13" borderId="16" xfId="0" applyFont="1" applyFill="1" applyBorder="1" applyAlignment="1">
      <alignment horizontal="left" vertical="center"/>
    </xf>
    <xf numFmtId="0" fontId="29" fillId="24" borderId="51" xfId="0" applyFont="1" applyFill="1" applyBorder="1" applyAlignment="1" applyProtection="1">
      <alignment vertical="center"/>
      <protection hidden="1"/>
    </xf>
    <xf numFmtId="0" fontId="29" fillId="24" borderId="52" xfId="0" applyFont="1" applyFill="1" applyBorder="1" applyAlignment="1" applyProtection="1">
      <alignment vertical="center"/>
      <protection hidden="1"/>
    </xf>
    <xf numFmtId="0" fontId="41" fillId="24" borderId="52" xfId="0" applyFont="1" applyFill="1" applyBorder="1" applyAlignment="1">
      <alignment vertical="center"/>
    </xf>
    <xf numFmtId="0" fontId="41" fillId="24" borderId="53" xfId="0" applyFont="1" applyFill="1" applyBorder="1" applyAlignment="1">
      <alignment vertical="center"/>
    </xf>
    <xf numFmtId="0" fontId="33" fillId="24" borderId="54" xfId="0" applyFont="1" applyFill="1" applyBorder="1" applyAlignment="1">
      <alignment horizontal="center" vertical="center" wrapText="1"/>
    </xf>
    <xf numFmtId="0" fontId="45" fillId="24" borderId="55" xfId="0" applyFont="1" applyFill="1" applyBorder="1" applyAlignment="1">
      <alignment vertical="center" wrapText="1"/>
    </xf>
    <xf numFmtId="0" fontId="45" fillId="24" borderId="39" xfId="0" applyFont="1" applyFill="1" applyBorder="1" applyAlignment="1">
      <alignment vertical="center" wrapText="1"/>
    </xf>
    <xf numFmtId="0" fontId="45" fillId="24" borderId="40" xfId="0" applyFont="1" applyFill="1" applyBorder="1" applyAlignment="1">
      <alignment vertical="center" wrapText="1"/>
    </xf>
    <xf numFmtId="0" fontId="31" fillId="24" borderId="51" xfId="0" applyFont="1" applyFill="1" applyBorder="1" applyAlignment="1">
      <alignment horizontal="center" vertical="center"/>
    </xf>
    <xf numFmtId="0" fontId="31" fillId="24" borderId="52" xfId="0" applyFont="1" applyFill="1" applyBorder="1" applyAlignment="1">
      <alignment horizontal="center" vertical="center"/>
    </xf>
    <xf numFmtId="0" fontId="31" fillId="24" borderId="56" xfId="0" applyFont="1" applyFill="1" applyBorder="1" applyAlignment="1">
      <alignment horizontal="center" vertical="center"/>
    </xf>
    <xf numFmtId="0" fontId="31" fillId="24" borderId="57" xfId="0" applyFont="1" applyFill="1" applyBorder="1" applyAlignment="1">
      <alignment horizontal="center" vertical="center"/>
    </xf>
    <xf numFmtId="0" fontId="31" fillId="24" borderId="58" xfId="0" applyFont="1" applyFill="1" applyBorder="1" applyAlignment="1">
      <alignment horizontal="center" vertical="center"/>
    </xf>
    <xf numFmtId="0" fontId="31" fillId="24" borderId="55" xfId="0" applyFont="1" applyFill="1" applyBorder="1" applyAlignment="1">
      <alignment horizontal="center" vertical="center"/>
    </xf>
    <xf numFmtId="0" fontId="31" fillId="24" borderId="59" xfId="0" applyFont="1" applyFill="1" applyBorder="1" applyAlignment="1">
      <alignment horizontal="center" vertical="center"/>
    </xf>
    <xf numFmtId="0" fontId="31" fillId="24" borderId="3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31" fillId="24" borderId="5" xfId="0" applyFont="1" applyFill="1" applyBorder="1" applyAlignment="1">
      <alignment horizontal="center" vertical="center"/>
    </xf>
    <xf numFmtId="0" fontId="31" fillId="24" borderId="6" xfId="0" applyFont="1" applyFill="1" applyBorder="1" applyAlignment="1">
      <alignment horizontal="center" vertical="center"/>
    </xf>
    <xf numFmtId="0" fontId="43" fillId="24" borderId="39" xfId="0" applyFont="1" applyFill="1" applyBorder="1" applyAlignment="1">
      <alignment horizontal="center" vertical="center" wrapText="1"/>
    </xf>
    <xf numFmtId="0" fontId="44" fillId="24" borderId="40" xfId="0" applyFont="1" applyFill="1" applyBorder="1" applyAlignment="1">
      <alignment horizontal="center" vertical="center" wrapText="1"/>
    </xf>
    <xf numFmtId="0" fontId="44" fillId="24" borderId="49" xfId="0" applyFont="1" applyFill="1" applyBorder="1" applyAlignment="1">
      <alignment horizontal="center" vertical="center" wrapText="1"/>
    </xf>
    <xf numFmtId="0" fontId="44" fillId="24" borderId="50" xfId="0" applyFont="1" applyFill="1" applyBorder="1" applyAlignment="1">
      <alignment horizontal="center" vertical="center" wrapText="1"/>
    </xf>
    <xf numFmtId="0" fontId="31" fillId="24" borderId="2" xfId="0" applyFont="1" applyFill="1" applyBorder="1" applyAlignment="1">
      <alignment horizontal="center" vertical="center"/>
    </xf>
    <xf numFmtId="0" fontId="31" fillId="24" borderId="60" xfId="0" applyFont="1" applyFill="1" applyBorder="1" applyAlignment="1">
      <alignment horizontal="center" vertical="center"/>
    </xf>
    <xf numFmtId="174" fontId="0" fillId="0" borderId="69" xfId="0" applyNumberFormat="1" applyBorder="1" applyAlignment="1">
      <alignment horizontal="center" vertical="center"/>
    </xf>
    <xf numFmtId="174" fontId="0" fillId="0" borderId="70" xfId="0" applyNumberFormat="1" applyBorder="1" applyAlignment="1">
      <alignment horizontal="center" vertical="center"/>
    </xf>
    <xf numFmtId="174" fontId="0" fillId="0" borderId="64" xfId="0" applyNumberFormat="1" applyBorder="1" applyAlignment="1">
      <alignment horizontal="center" vertical="center"/>
    </xf>
    <xf numFmtId="0" fontId="32" fillId="24" borderId="71" xfId="0" applyFont="1" applyFill="1" applyBorder="1" applyAlignment="1">
      <alignment horizontal="center" vertical="center"/>
    </xf>
    <xf numFmtId="0" fontId="32" fillId="24" borderId="72" xfId="0" applyFont="1" applyFill="1" applyBorder="1" applyAlignment="1">
      <alignment horizontal="center" vertical="center"/>
    </xf>
    <xf numFmtId="0" fontId="33" fillId="24" borderId="57" xfId="0" applyFont="1" applyFill="1" applyBorder="1" applyAlignment="1">
      <alignment horizontal="center" vertical="center" wrapText="1"/>
    </xf>
    <xf numFmtId="0" fontId="33" fillId="24" borderId="58" xfId="0" applyFont="1" applyFill="1" applyBorder="1" applyAlignment="1">
      <alignment horizontal="center" vertical="center" wrapText="1"/>
    </xf>
    <xf numFmtId="0" fontId="33" fillId="24" borderId="5" xfId="0" applyFont="1" applyFill="1" applyBorder="1" applyAlignment="1">
      <alignment horizontal="center" vertical="center" wrapText="1"/>
    </xf>
    <xf numFmtId="0" fontId="33" fillId="24" borderId="6" xfId="0" applyFont="1" applyFill="1" applyBorder="1" applyAlignment="1">
      <alignment horizontal="center" vertical="center" wrapText="1"/>
    </xf>
    <xf numFmtId="0" fontId="34" fillId="24" borderId="38" xfId="0" applyFont="1" applyFill="1" applyBorder="1" applyAlignment="1">
      <alignment horizontal="center" vertical="center"/>
    </xf>
    <xf numFmtId="0" fontId="34" fillId="24" borderId="52" xfId="0" applyFont="1" applyFill="1" applyBorder="1" applyAlignment="1">
      <alignment horizontal="center" vertical="center"/>
    </xf>
    <xf numFmtId="0" fontId="34" fillId="24" borderId="56" xfId="0" applyFont="1" applyFill="1" applyBorder="1" applyAlignment="1">
      <alignment horizontal="center" vertical="center"/>
    </xf>
    <xf numFmtId="0" fontId="38" fillId="24" borderId="29" xfId="0" applyFont="1" applyFill="1" applyBorder="1" applyAlignment="1">
      <alignment horizontal="center"/>
    </xf>
    <xf numFmtId="0" fontId="0" fillId="24" borderId="29" xfId="0" applyFill="1" applyBorder="1" applyAlignment="1">
      <alignment horizontal="center"/>
    </xf>
    <xf numFmtId="0" fontId="32" fillId="24" borderId="71" xfId="0" applyFont="1" applyFill="1" applyBorder="1" applyAlignment="1"/>
    <xf numFmtId="0" fontId="32" fillId="24" borderId="70" xfId="0" applyFont="1" applyFill="1" applyBorder="1" applyAlignment="1"/>
    <xf numFmtId="0" fontId="32" fillId="24" borderId="64" xfId="0" applyFont="1" applyFill="1" applyBorder="1" applyAlignment="1"/>
    <xf numFmtId="172" fontId="30" fillId="24" borderId="38" xfId="2" applyNumberFormat="1" applyFont="1" applyFill="1" applyBorder="1" applyAlignment="1" applyProtection="1">
      <alignment horizontal="left" vertical="center"/>
      <protection hidden="1"/>
    </xf>
    <xf numFmtId="0" fontId="0" fillId="24" borderId="56" xfId="0" applyFill="1" applyBorder="1" applyAlignment="1">
      <alignment horizontal="left" vertical="center"/>
    </xf>
    <xf numFmtId="1" fontId="30" fillId="24" borderId="38" xfId="2" applyNumberFormat="1" applyFont="1" applyFill="1" applyBorder="1" applyAlignment="1" applyProtection="1">
      <alignment horizontal="center"/>
      <protection hidden="1"/>
    </xf>
    <xf numFmtId="1" fontId="0" fillId="24" borderId="52" xfId="0" applyNumberFormat="1" applyFill="1" applyBorder="1" applyAlignment="1">
      <alignment horizontal="center"/>
    </xf>
    <xf numFmtId="1" fontId="0" fillId="24" borderId="56" xfId="0" applyNumberFormat="1" applyFill="1" applyBorder="1" applyAlignment="1">
      <alignment horizontal="center"/>
    </xf>
    <xf numFmtId="172" fontId="30" fillId="24" borderId="2" xfId="2" applyNumberFormat="1" applyFont="1" applyFill="1" applyBorder="1" applyAlignment="1" applyProtection="1">
      <alignment horizontal="left" vertical="center"/>
      <protection hidden="1"/>
    </xf>
    <xf numFmtId="172" fontId="30" fillId="24" borderId="1" xfId="2" applyNumberFormat="1" applyFont="1" applyFill="1" applyBorder="1" applyAlignment="1" applyProtection="1">
      <alignment horizontal="left" vertical="center"/>
      <protection hidden="1"/>
    </xf>
    <xf numFmtId="1" fontId="30" fillId="24" borderId="2" xfId="2" applyNumberFormat="1" applyFont="1" applyFill="1" applyBorder="1" applyAlignment="1" applyProtection="1">
      <alignment horizontal="center"/>
      <protection hidden="1"/>
    </xf>
    <xf numFmtId="1" fontId="30" fillId="24" borderId="3" xfId="2" applyNumberFormat="1" applyFont="1" applyFill="1" applyBorder="1" applyAlignment="1" applyProtection="1">
      <alignment horizontal="center"/>
      <protection hidden="1"/>
    </xf>
    <xf numFmtId="1" fontId="30" fillId="24" borderId="1" xfId="2" applyNumberFormat="1" applyFont="1" applyFill="1" applyBorder="1" applyAlignment="1" applyProtection="1">
      <alignment horizontal="center"/>
      <protection hidden="1"/>
    </xf>
    <xf numFmtId="0" fontId="38" fillId="24" borderId="67" xfId="0" applyFont="1" applyFill="1" applyBorder="1" applyAlignment="1">
      <alignment horizontal="center" vertical="center"/>
    </xf>
    <xf numFmtId="0" fontId="0" fillId="24" borderId="67" xfId="0" applyFill="1" applyBorder="1" applyAlignment="1">
      <alignment vertical="center"/>
    </xf>
    <xf numFmtId="0" fontId="0" fillId="24" borderId="81" xfId="0" applyFill="1" applyBorder="1" applyAlignment="1">
      <alignment vertical="center"/>
    </xf>
    <xf numFmtId="0" fontId="40" fillId="24" borderId="67" xfId="0" applyFont="1" applyFill="1" applyBorder="1" applyAlignment="1">
      <alignment horizontal="center" vertical="center"/>
    </xf>
    <xf numFmtId="172" fontId="30" fillId="24" borderId="5" xfId="2" applyNumberFormat="1" applyFont="1" applyFill="1" applyBorder="1" applyAlignment="1" applyProtection="1">
      <alignment horizontal="left" vertical="center"/>
      <protection hidden="1"/>
    </xf>
    <xf numFmtId="0" fontId="0" fillId="24" borderId="6" xfId="0" applyFill="1" applyBorder="1" applyAlignment="1">
      <alignment horizontal="left" vertical="center"/>
    </xf>
    <xf numFmtId="1" fontId="30" fillId="24" borderId="5" xfId="2" applyNumberFormat="1" applyFont="1" applyFill="1" applyBorder="1" applyAlignment="1" applyProtection="1">
      <alignment horizontal="center"/>
      <protection hidden="1"/>
    </xf>
    <xf numFmtId="1" fontId="0" fillId="24" borderId="8" xfId="0" applyNumberFormat="1" applyFill="1" applyBorder="1" applyAlignment="1">
      <alignment horizontal="center"/>
    </xf>
    <xf numFmtId="1" fontId="0" fillId="24" borderId="6" xfId="0" applyNumberFormat="1" applyFill="1" applyBorder="1" applyAlignment="1">
      <alignment horizontal="center"/>
    </xf>
    <xf numFmtId="0" fontId="15" fillId="11" borderId="34" xfId="0" applyFont="1" applyFill="1" applyBorder="1" applyAlignment="1">
      <alignment horizontal="center" wrapText="1"/>
    </xf>
    <xf numFmtId="0" fontId="15" fillId="11" borderId="35" xfId="0" applyFont="1" applyFill="1" applyBorder="1" applyAlignment="1">
      <alignment horizontal="center" wrapText="1"/>
    </xf>
    <xf numFmtId="0" fontId="15" fillId="11" borderId="36" xfId="0" applyFont="1" applyFill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19" xfId="0" applyFont="1" applyBorder="1" applyAlignment="1">
      <alignment horizontal="center" wrapText="1"/>
    </xf>
    <xf numFmtId="0" fontId="15" fillId="11" borderId="20" xfId="0" applyFont="1" applyFill="1" applyBorder="1" applyAlignment="1">
      <alignment horizontal="center" vertical="center" wrapText="1"/>
    </xf>
    <xf numFmtId="0" fontId="15" fillId="11" borderId="26" xfId="0" applyFont="1" applyFill="1" applyBorder="1" applyAlignment="1">
      <alignment horizontal="center" vertical="center" wrapText="1"/>
    </xf>
    <xf numFmtId="0" fontId="15" fillId="11" borderId="21" xfId="0" applyFont="1" applyFill="1" applyBorder="1" applyAlignment="1">
      <alignment horizontal="center" vertical="center"/>
    </xf>
    <xf numFmtId="0" fontId="15" fillId="11" borderId="18" xfId="0" applyFont="1" applyFill="1" applyBorder="1" applyAlignment="1">
      <alignment horizontal="center" vertical="center"/>
    </xf>
    <xf numFmtId="0" fontId="15" fillId="11" borderId="23" xfId="0" applyFont="1" applyFill="1" applyBorder="1" applyAlignment="1">
      <alignment horizontal="center" vertical="center" wrapText="1"/>
    </xf>
    <xf numFmtId="0" fontId="15" fillId="11" borderId="24" xfId="0" applyFont="1" applyFill="1" applyBorder="1" applyAlignment="1">
      <alignment horizontal="center" vertical="center" wrapText="1"/>
    </xf>
    <xf numFmtId="0" fontId="15" fillId="11" borderId="25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1" fillId="11" borderId="29" xfId="0" applyFont="1" applyFill="1" applyBorder="1" applyAlignment="1">
      <alignment horizontal="center" vertical="center" wrapText="1"/>
    </xf>
    <xf numFmtId="0" fontId="21" fillId="11" borderId="18" xfId="0" applyFont="1" applyFill="1" applyBorder="1" applyAlignment="1">
      <alignment horizontal="center" vertical="center" wrapText="1"/>
    </xf>
    <xf numFmtId="0" fontId="21" fillId="11" borderId="2" xfId="0" applyFont="1" applyFill="1" applyBorder="1" applyAlignment="1">
      <alignment horizontal="center" vertical="center"/>
    </xf>
    <xf numFmtId="0" fontId="21" fillId="11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3" fillId="16" borderId="39" xfId="0" applyFont="1" applyFill="1" applyBorder="1" applyAlignment="1">
      <alignment horizontal="center" vertical="center"/>
    </xf>
    <xf numFmtId="0" fontId="23" fillId="16" borderId="0" xfId="0" applyFont="1" applyFill="1" applyBorder="1" applyAlignment="1">
      <alignment horizontal="center" vertical="center"/>
    </xf>
    <xf numFmtId="0" fontId="23" fillId="16" borderId="40" xfId="0" applyFont="1" applyFill="1" applyBorder="1" applyAlignment="1">
      <alignment horizontal="center" vertical="center"/>
    </xf>
    <xf numFmtId="0" fontId="0" fillId="17" borderId="41" xfId="0" applyFill="1" applyBorder="1" applyAlignment="1">
      <alignment horizontal="center"/>
    </xf>
    <xf numFmtId="0" fontId="0" fillId="17" borderId="39" xfId="0" applyFill="1" applyBorder="1" applyAlignment="1">
      <alignment horizontal="center"/>
    </xf>
    <xf numFmtId="0" fontId="0" fillId="17" borderId="42" xfId="0" applyFill="1" applyBorder="1" applyAlignment="1">
      <alignment horizontal="center"/>
    </xf>
    <xf numFmtId="0" fontId="0" fillId="17" borderId="40" xfId="0" applyFill="1" applyBorder="1" applyAlignment="1">
      <alignment horizontal="center"/>
    </xf>
    <xf numFmtId="0" fontId="0" fillId="17" borderId="50" xfId="0" applyFill="1" applyBorder="1" applyAlignment="1">
      <alignment horizontal="center"/>
    </xf>
    <xf numFmtId="0" fontId="24" fillId="17" borderId="43" xfId="0" applyFont="1" applyFill="1" applyBorder="1" applyAlignment="1">
      <alignment horizontal="center"/>
    </xf>
    <xf numFmtId="0" fontId="0" fillId="17" borderId="0" xfId="0" applyFill="1" applyBorder="1" applyAlignment="1">
      <alignment horizontal="center"/>
    </xf>
    <xf numFmtId="0" fontId="0" fillId="17" borderId="49" xfId="0" applyFill="1" applyBorder="1" applyAlignment="1">
      <alignment horizontal="center"/>
    </xf>
    <xf numFmtId="0" fontId="0" fillId="17" borderId="15" xfId="0" applyFill="1" applyBorder="1" applyAlignment="1">
      <alignment horizontal="center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9" borderId="12" xfId="0" applyFont="1" applyFill="1" applyBorder="1" applyAlignment="1">
      <alignment horizontal="left" vertical="top" wrapText="1"/>
    </xf>
    <xf numFmtId="0" fontId="1" fillId="9" borderId="7" xfId="0" applyFont="1" applyFill="1" applyBorder="1" applyAlignment="1">
      <alignment horizontal="left" vertical="top" wrapText="1"/>
    </xf>
    <xf numFmtId="0" fontId="1" fillId="9" borderId="13" xfId="0" applyFont="1" applyFill="1" applyBorder="1" applyAlignment="1">
      <alignment horizontal="left" vertical="top" wrapText="1"/>
    </xf>
    <xf numFmtId="0" fontId="1" fillId="9" borderId="5" xfId="0" applyFont="1" applyFill="1" applyBorder="1" applyAlignment="1">
      <alignment horizontal="left" vertical="top" wrapText="1"/>
    </xf>
    <xf numFmtId="0" fontId="1" fillId="9" borderId="8" xfId="0" applyFont="1" applyFill="1" applyBorder="1" applyAlignment="1">
      <alignment horizontal="left" vertical="top" wrapText="1"/>
    </xf>
    <xf numFmtId="0" fontId="1" fillId="9" borderId="6" xfId="0" applyFont="1" applyFill="1" applyBorder="1" applyAlignment="1">
      <alignment horizontal="left" vertical="top" wrapText="1"/>
    </xf>
    <xf numFmtId="165" fontId="1" fillId="4" borderId="2" xfId="0" applyNumberFormat="1" applyFont="1" applyFill="1" applyBorder="1" applyAlignment="1">
      <alignment horizontal="center" vertical="center" wrapText="1"/>
    </xf>
    <xf numFmtId="165" fontId="1" fillId="4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4" fillId="9" borderId="8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170" fontId="1" fillId="9" borderId="7" xfId="0" applyNumberFormat="1" applyFont="1" applyFill="1" applyBorder="1" applyAlignment="1">
      <alignment horizontal="right" vertical="center" wrapText="1"/>
    </xf>
    <xf numFmtId="0" fontId="1" fillId="9" borderId="8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7" xfId="0" applyFont="1" applyBorder="1" applyAlignment="1">
      <alignment horizontal="left" wrapText="1"/>
    </xf>
    <xf numFmtId="0" fontId="1" fillId="0" borderId="7" xfId="0" applyFont="1" applyBorder="1" applyAlignment="1">
      <alignment horizontal="right"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vertical="top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2" fillId="9" borderId="2" xfId="0" applyFont="1" applyFill="1" applyBorder="1" applyAlignment="1">
      <alignment horizontal="right" vertical="top" wrapText="1"/>
    </xf>
    <xf numFmtId="0" fontId="2" fillId="9" borderId="3" xfId="0" applyFont="1" applyFill="1" applyBorder="1" applyAlignment="1">
      <alignment horizontal="right" vertical="top" wrapText="1"/>
    </xf>
    <xf numFmtId="49" fontId="1" fillId="0" borderId="4" xfId="0" applyNumberFormat="1" applyFont="1" applyBorder="1" applyAlignment="1">
      <alignment horizontal="left" vertical="center"/>
    </xf>
    <xf numFmtId="49" fontId="1" fillId="0" borderId="7" xfId="0" applyNumberFormat="1" applyFont="1" applyBorder="1" applyAlignment="1">
      <alignment horizontal="left" vertical="center"/>
    </xf>
    <xf numFmtId="0" fontId="1" fillId="0" borderId="7" xfId="0" applyNumberFormat="1" applyFont="1" applyBorder="1" applyAlignment="1">
      <alignment horizontal="left" vertical="center"/>
    </xf>
    <xf numFmtId="0" fontId="2" fillId="8" borderId="4" xfId="0" applyFont="1" applyFill="1" applyBorder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49" fontId="1" fillId="0" borderId="0" xfId="0" applyNumberFormat="1" applyFont="1" applyBorder="1" applyAlignment="1">
      <alignment horizontal="left" vertical="center"/>
    </xf>
    <xf numFmtId="171" fontId="1" fillId="0" borderId="4" xfId="0" applyNumberFormat="1" applyFont="1" applyBorder="1" applyAlignment="1">
      <alignment horizontal="left" vertical="center"/>
    </xf>
  </cellXfs>
  <cellStyles count="5">
    <cellStyle name="Lien hypertexte" xfId="1" builtinId="8"/>
    <cellStyle name="Milliers" xfId="2" builtinId="3"/>
    <cellStyle name="Milliers 2" xfId="4"/>
    <cellStyle name="Normal" xfId="0" builtinId="0"/>
    <cellStyle name="Normal 2" xfId="3"/>
  </cellStyles>
  <dxfs count="40">
    <dxf>
      <font>
        <b/>
        <i val="0"/>
        <color theme="0"/>
      </font>
      <fill>
        <patternFill>
          <bgColor rgb="FFC00000"/>
        </patternFill>
      </fill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69" formatCode="yyyy\-mm\-dd;@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9" formatCode="yyyy\-mm\-dd;@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8" formatCode="#,##0.00\ &quot;lei&quot;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68" formatCode="#,##0.00\ &quot;lei&quot;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8" formatCode="#,##0.00\ &quot;lei&quot;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70" formatCode="yyyy/mm/dd;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Total / luni</a:t>
            </a:r>
          </a:p>
        </c:rich>
      </c:tx>
      <c:layout>
        <c:manualLayout>
          <c:xMode val="edge"/>
          <c:yMode val="edge"/>
          <c:x val="0.41485214995075903"/>
          <c:y val="3.703703703703705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991111405191973E-2"/>
          <c:y val="2.4198345125689212E-2"/>
          <c:w val="0.91520135587507467"/>
          <c:h val="0.89434338470223174"/>
        </c:manualLayout>
      </c:layout>
      <c:lineChart>
        <c:grouping val="standard"/>
        <c:varyColors val="0"/>
        <c:ser>
          <c:idx val="0"/>
          <c:order val="0"/>
          <c:tx>
            <c:v>Total / mois</c:v>
          </c:tx>
          <c:spPr>
            <a:ln>
              <a:gradFill>
                <a:gsLst>
                  <a:gs pos="0">
                    <a:srgbClr val="00B050"/>
                  </a:gs>
                  <a:gs pos="50000">
                    <a:srgbClr val="00B0F0"/>
                  </a:gs>
                  <a:gs pos="100000">
                    <a:srgbClr val="FF0000"/>
                  </a:gs>
                </a:gsLst>
                <a:lin ang="5400000" scaled="0"/>
              </a:gradFill>
            </a:ln>
          </c:spPr>
          <c:marker>
            <c:symbol val="none"/>
          </c:marker>
          <c:cat>
            <c:strLit>
              <c:ptCount val="12"/>
              <c:pt idx="0">
                <c:v>Janvier</c:v>
              </c:pt>
              <c:pt idx="1">
                <c:v>Février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  <c:pt idx="5">
                <c:v>Juin</c:v>
              </c:pt>
              <c:pt idx="6">
                <c:v>Juillet</c:v>
              </c:pt>
              <c:pt idx="7">
                <c:v>Août</c:v>
              </c:pt>
              <c:pt idx="8">
                <c:v>Septembre</c:v>
              </c:pt>
              <c:pt idx="9">
                <c:v>Octobre</c:v>
              </c:pt>
              <c:pt idx="10">
                <c:v>Novembre</c:v>
              </c:pt>
              <c:pt idx="11">
                <c:v>Décembre</c:v>
              </c:pt>
            </c:strLit>
          </c:cat>
          <c:val>
            <c:numLit>
              <c:formatCode>General</c:formatCode>
              <c:ptCount val="12"/>
              <c:pt idx="0">
                <c:v>1140.3032812499998</c:v>
              </c:pt>
              <c:pt idx="1">
                <c:v>0</c:v>
              </c:pt>
              <c:pt idx="2">
                <c:v>1299.0796875000001</c:v>
              </c:pt>
              <c:pt idx="3">
                <c:v>0</c:v>
              </c:pt>
              <c:pt idx="4">
                <c:v>375.28968750000001</c:v>
              </c:pt>
              <c:pt idx="5">
                <c:v>620.67140625000172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</c:numLit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0052432"/>
        <c:axId val="300056744"/>
      </c:lineChart>
      <c:catAx>
        <c:axId val="3000524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00056744"/>
        <c:crosses val="autoZero"/>
        <c:auto val="1"/>
        <c:lblAlgn val="ctr"/>
        <c:lblOffset val="100"/>
        <c:noMultiLvlLbl val="0"/>
      </c:catAx>
      <c:valAx>
        <c:axId val="3000567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3000524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[Facturer sans TVA v6.xlsm]Incasat pe luna!PivotTable1</c:name>
    <c:fmtId val="0"/>
  </c:pivotSource>
  <c:chart>
    <c:autoTitleDeleted val="1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'Incasat pe luna'!$B$3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'Incasat pe luna'!$A$4:$A$13</c:f>
              <c:multiLvlStrCache>
                <c:ptCount val="8"/>
                <c:lvl>
                  <c:pt idx="0">
                    <c:v>(blank)</c:v>
                  </c:pt>
                  <c:pt idx="1">
                    <c:v>Nov</c:v>
                  </c:pt>
                  <c:pt idx="2">
                    <c:v>Dec</c:v>
                  </c:pt>
                </c:lvl>
                <c:lvl>
                  <c:pt idx="0">
                    <c:v>(blank)</c:v>
                  </c:pt>
                  <c:pt idx="3">
                    <c:v>Jul</c:v>
                  </c:pt>
                  <c:pt idx="4">
                    <c:v>Aug</c:v>
                  </c:pt>
                  <c:pt idx="5">
                    <c:v>Sep</c:v>
                  </c:pt>
                  <c:pt idx="6">
                    <c:v>Oct</c:v>
                  </c:pt>
                  <c:pt idx="7">
                    <c:v>Nov</c:v>
                  </c:pt>
                </c:lvl>
              </c:multiLvlStrCache>
            </c:multiLvlStrRef>
          </c:cat>
          <c:val>
            <c:numRef>
              <c:f>'Incasat pe luna'!$B$4:$B$13</c:f>
              <c:numCache>
                <c:formatCode>General</c:formatCode>
                <c:ptCount val="8"/>
                <c:pt idx="1">
                  <c:v>6000</c:v>
                </c:pt>
                <c:pt idx="2">
                  <c:v>25363</c:v>
                </c:pt>
                <c:pt idx="3">
                  <c:v>580</c:v>
                </c:pt>
                <c:pt idx="4">
                  <c:v>1292</c:v>
                </c:pt>
                <c:pt idx="5">
                  <c:v>2450</c:v>
                </c:pt>
                <c:pt idx="6">
                  <c:v>4155</c:v>
                </c:pt>
                <c:pt idx="7">
                  <c:v>5000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300055960"/>
        <c:axId val="300059096"/>
      </c:lineChart>
      <c:catAx>
        <c:axId val="300055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059096"/>
        <c:crosses val="autoZero"/>
        <c:auto val="1"/>
        <c:lblAlgn val="ctr"/>
        <c:lblOffset val="100"/>
        <c:noMultiLvlLbl val="0"/>
      </c:catAx>
      <c:valAx>
        <c:axId val="3000590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0559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233" l="0.70000000000000062" r="0.70000000000000062" t="0.750000000000002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[Facturer sans TVA v6.xlsm]Facturat pe luna!PivotTable2</c:name>
    <c:fmtId val="0"/>
  </c:pivotSource>
  <c:chart>
    <c:autoTitleDeleted val="1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'Facturat pe luna'!$B$3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multiLvlStrRef>
              <c:f>'Facturat pe luna'!$A$4:$A$13</c:f>
              <c:multiLvlStrCache>
                <c:ptCount val="6"/>
                <c:lvl>
                  <c:pt idx="1">
                    <c:v>2016</c:v>
                  </c:pt>
                  <c:pt idx="2">
                    <c:v>2016</c:v>
                  </c:pt>
                  <c:pt idx="3">
                    <c:v>2016</c:v>
                  </c:pt>
                </c:lvl>
                <c:lvl>
                  <c:pt idx="0">
                    <c:v>Ian</c:v>
                  </c:pt>
                  <c:pt idx="1">
                    <c:v>Febr</c:v>
                  </c:pt>
                  <c:pt idx="2">
                    <c:v>Sep</c:v>
                  </c:pt>
                  <c:pt idx="3">
                    <c:v>Oct</c:v>
                  </c:pt>
                  <c:pt idx="4">
                    <c:v>Nov</c:v>
                  </c:pt>
                  <c:pt idx="5">
                    <c:v>Dec</c:v>
                  </c:pt>
                </c:lvl>
              </c:multiLvlStrCache>
            </c:multiLvlStrRef>
          </c:cat>
          <c:val>
            <c:numRef>
              <c:f>'Facturat pe luna'!$B$4:$B$13</c:f>
              <c:numCache>
                <c:formatCode>General</c:formatCode>
                <c:ptCount val="6"/>
                <c:pt idx="0">
                  <c:v>1265</c:v>
                </c:pt>
                <c:pt idx="1">
                  <c:v>2607</c:v>
                </c:pt>
                <c:pt idx="2">
                  <c:v>2030</c:v>
                </c:pt>
                <c:pt idx="3">
                  <c:v>2575</c:v>
                </c:pt>
                <c:pt idx="4">
                  <c:v>11000</c:v>
                </c:pt>
                <c:pt idx="5">
                  <c:v>25363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300059488"/>
        <c:axId val="300054392"/>
      </c:lineChart>
      <c:catAx>
        <c:axId val="300059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054392"/>
        <c:crosses val="autoZero"/>
        <c:auto val="1"/>
        <c:lblAlgn val="ctr"/>
        <c:lblOffset val="100"/>
        <c:noMultiLvlLbl val="0"/>
      </c:catAx>
      <c:valAx>
        <c:axId val="3000543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059488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233" l="0.70000000000000062" r="0.70000000000000062" t="0.750000000000002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[Facturer sans TVA v6.xlsm]Incasari pe client!PivotTable3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3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2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5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4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3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6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2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4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5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6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chemeClr val="accent1">
              <a:lumMod val="80000"/>
              <a:lumOff val="2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0"/>
        <c:spPr>
          <a:solidFill>
            <a:schemeClr val="accent2"/>
          </a:solidFill>
          <a:ln w="19050">
            <a:solidFill>
              <a:schemeClr val="lt1"/>
            </a:solidFill>
          </a:ln>
          <a:effectLst/>
        </c:spPr>
      </c:pivotFmt>
      <c:pivotFmt>
        <c:idx val="51"/>
        <c:spPr>
          <a:solidFill>
            <a:schemeClr val="accent3"/>
          </a:solidFill>
          <a:ln w="19050">
            <a:solidFill>
              <a:schemeClr val="lt1"/>
            </a:solidFill>
          </a:ln>
          <a:effectLst/>
        </c:spPr>
      </c:pivotFmt>
      <c:pivotFmt>
        <c:idx val="52"/>
        <c:spPr>
          <a:solidFill>
            <a:schemeClr val="accent4"/>
          </a:solidFill>
          <a:ln w="19050">
            <a:solidFill>
              <a:schemeClr val="lt1"/>
            </a:solidFill>
          </a:ln>
          <a:effectLst/>
        </c:spPr>
      </c:pivotFmt>
      <c:pivotFmt>
        <c:idx val="53"/>
        <c:spPr>
          <a:solidFill>
            <a:schemeClr val="accent4"/>
          </a:solidFill>
          <a:ln w="19050">
            <a:solidFill>
              <a:schemeClr val="lt1"/>
            </a:solidFill>
          </a:ln>
          <a:effectLst/>
        </c:spPr>
      </c:pivotFmt>
      <c:pivotFmt>
        <c:idx val="54"/>
        <c:spPr>
          <a:solidFill>
            <a:schemeClr val="accent5"/>
          </a:solidFill>
          <a:ln w="19050">
            <a:solidFill>
              <a:schemeClr val="lt1"/>
            </a:solidFill>
          </a:ln>
          <a:effectLst/>
        </c:spPr>
      </c:pivotFmt>
      <c:pivotFmt>
        <c:idx val="55"/>
        <c:spPr>
          <a:solidFill>
            <a:schemeClr val="accent6"/>
          </a:solidFill>
          <a:ln w="19050">
            <a:solidFill>
              <a:schemeClr val="lt1"/>
            </a:solidFill>
          </a:ln>
          <a:effectLst/>
        </c:spPr>
      </c:pivotFmt>
      <c:pivotFmt>
        <c:idx val="56"/>
        <c:spPr>
          <a:solidFill>
            <a:schemeClr val="accent1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7"/>
        <c:spPr>
          <a:solidFill>
            <a:schemeClr val="accent1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8"/>
        <c:spPr>
          <a:solidFill>
            <a:schemeClr val="accent2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9"/>
        <c:spPr>
          <a:solidFill>
            <a:schemeClr val="accent3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0"/>
        <c:spPr>
          <a:solidFill>
            <a:schemeClr val="accent4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1"/>
        <c:spPr>
          <a:solidFill>
            <a:schemeClr val="accent5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2"/>
        <c:spPr>
          <a:solidFill>
            <a:schemeClr val="accent6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3"/>
        <c:spPr>
          <a:solidFill>
            <a:schemeClr val="accent1">
              <a:lumMod val="80000"/>
              <a:lumOff val="20000"/>
            </a:schemeClr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'Incasari pe client'!$B$1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'Incasari pe client'!$A$2:$A$91</c:f>
              <c:multiLvlStrCache>
                <c:ptCount val="17"/>
                <c:lvl>
                  <c:pt idx="0">
                    <c:v>450</c:v>
                  </c:pt>
                  <c:pt idx="3">
                    <c:v>6000</c:v>
                  </c:pt>
                  <c:pt idx="4">
                    <c:v>5000</c:v>
                  </c:pt>
                  <c:pt idx="5">
                    <c:v>2000</c:v>
                  </c:pt>
                  <c:pt idx="6">
                    <c:v>888</c:v>
                  </c:pt>
                  <c:pt idx="7">
                    <c:v>2200</c:v>
                  </c:pt>
                  <c:pt idx="8">
                    <c:v>1580</c:v>
                  </c:pt>
                  <c:pt idx="9">
                    <c:v>685</c:v>
                  </c:pt>
                  <c:pt idx="10">
                    <c:v>600</c:v>
                  </c:pt>
                  <c:pt idx="11">
                    <c:v>875</c:v>
                  </c:pt>
                  <c:pt idx="12">
                    <c:v>607</c:v>
                  </c:pt>
                  <c:pt idx="13">
                    <c:v>440</c:v>
                  </c:pt>
                  <c:pt idx="14">
                    <c:v>375</c:v>
                  </c:pt>
                  <c:pt idx="15">
                    <c:v>140</c:v>
                  </c:pt>
                  <c:pt idx="16">
                    <c:v>(vide)</c:v>
                  </c:pt>
                </c:lvl>
                <c:lvl>
                  <c:pt idx="0">
                    <c:v>Sep</c:v>
                  </c:pt>
                  <c:pt idx="3">
                    <c:v>Nov</c:v>
                  </c:pt>
                  <c:pt idx="4">
                    <c:v>Nov</c:v>
                  </c:pt>
                  <c:pt idx="5">
                    <c:v>Aug</c:v>
                  </c:pt>
                  <c:pt idx="6">
                    <c:v>Dec</c:v>
                  </c:pt>
                  <c:pt idx="7">
                    <c:v>Oct</c:v>
                  </c:pt>
                  <c:pt idx="8">
                    <c:v>Sep</c:v>
                  </c:pt>
                  <c:pt idx="9">
                    <c:v>Jul</c:v>
                  </c:pt>
                  <c:pt idx="10">
                    <c:v>Dec</c:v>
                  </c:pt>
                  <c:pt idx="11">
                    <c:v>Dec</c:v>
                  </c:pt>
                  <c:pt idx="12">
                    <c:v>Aug</c:v>
                  </c:pt>
                  <c:pt idx="13">
                    <c:v>Jul</c:v>
                  </c:pt>
                  <c:pt idx="14">
                    <c:v>Oct</c:v>
                  </c:pt>
                  <c:pt idx="15">
                    <c:v>Jul</c:v>
                  </c:pt>
                  <c:pt idx="16">
                    <c:v>(blank)</c:v>
                  </c:pt>
                </c:lvl>
                <c:lvl>
                  <c:pt idx="0">
                    <c:v>0006-1</c:v>
                  </c:pt>
                  <c:pt idx="3">
                    <c:v>0011-1</c:v>
                  </c:pt>
                  <c:pt idx="4">
                    <c:v>0010-1</c:v>
                  </c:pt>
                  <c:pt idx="5">
                    <c:v>0005-1</c:v>
                  </c:pt>
                  <c:pt idx="6">
                    <c:v>0014-1</c:v>
                  </c:pt>
                  <c:pt idx="7">
                    <c:v>0008-1</c:v>
                  </c:pt>
                  <c:pt idx="8">
                    <c:v>0007-1</c:v>
                  </c:pt>
                  <c:pt idx="9">
                    <c:v>0003-1</c:v>
                  </c:pt>
                  <c:pt idx="10">
                    <c:v>0013-1</c:v>
                  </c:pt>
                  <c:pt idx="11">
                    <c:v>0012-1</c:v>
                  </c:pt>
                  <c:pt idx="12">
                    <c:v>0004-1</c:v>
                  </c:pt>
                  <c:pt idx="13">
                    <c:v>0002-1</c:v>
                  </c:pt>
                  <c:pt idx="14">
                    <c:v>0009-1</c:v>
                  </c:pt>
                  <c:pt idx="15">
                    <c:v>0001-1</c:v>
                  </c:pt>
                  <c:pt idx="16">
                    <c:v>(vide)</c:v>
                  </c:pt>
                </c:lvl>
                <c:lvl>
                  <c:pt idx="0">
                    <c:v>0006</c:v>
                  </c:pt>
                  <c:pt idx="1">
                    <c:v>0015</c:v>
                  </c:pt>
                  <c:pt idx="2">
                    <c:v>0015</c:v>
                  </c:pt>
                  <c:pt idx="3">
                    <c:v>0011</c:v>
                  </c:pt>
                  <c:pt idx="4">
                    <c:v>0010</c:v>
                  </c:pt>
                  <c:pt idx="5">
                    <c:v>0005</c:v>
                  </c:pt>
                  <c:pt idx="6">
                    <c:v>0014</c:v>
                  </c:pt>
                  <c:pt idx="7">
                    <c:v>0008</c:v>
                  </c:pt>
                  <c:pt idx="8">
                    <c:v>0007</c:v>
                  </c:pt>
                  <c:pt idx="9">
                    <c:v>0003</c:v>
                  </c:pt>
                  <c:pt idx="10">
                    <c:v>0013</c:v>
                  </c:pt>
                  <c:pt idx="11">
                    <c:v>0012</c:v>
                  </c:pt>
                  <c:pt idx="12">
                    <c:v>0004</c:v>
                  </c:pt>
                  <c:pt idx="13">
                    <c:v>0002</c:v>
                  </c:pt>
                  <c:pt idx="14">
                    <c:v>0009</c:v>
                  </c:pt>
                  <c:pt idx="15">
                    <c:v>0001</c:v>
                  </c:pt>
                  <c:pt idx="16">
                    <c:v>(vide)</c:v>
                  </c:pt>
                </c:lvl>
                <c:lvl>
                  <c:pt idx="0">
                    <c:v>1</c:v>
                  </c:pt>
                  <c:pt idx="2">
                    <c:v>2</c:v>
                  </c:pt>
                  <c:pt idx="3">
                    <c:v>1</c:v>
                  </c:pt>
                  <c:pt idx="4">
                    <c:v>1</c:v>
                  </c:pt>
                  <c:pt idx="5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1">
                    <c:v>1</c:v>
                  </c:pt>
                  <c:pt idx="12">
                    <c:v>1</c:v>
                  </c:pt>
                  <c:pt idx="13">
                    <c:v>1</c:v>
                  </c:pt>
                  <c:pt idx="14">
                    <c:v>1</c:v>
                  </c:pt>
                  <c:pt idx="15">
                    <c:v>1</c:v>
                  </c:pt>
                  <c:pt idx="16">
                    <c:v>(vide)</c:v>
                  </c:pt>
                </c:lvl>
                <c:lvl>
                  <c:pt idx="0">
                    <c:v>AHR</c:v>
                  </c:pt>
                  <c:pt idx="3">
                    <c:v>SC CLIENT 11</c:v>
                  </c:pt>
                  <c:pt idx="4">
                    <c:v>SC CLIENT 10</c:v>
                  </c:pt>
                  <c:pt idx="5">
                    <c:v>SC CLIENT 5</c:v>
                  </c:pt>
                  <c:pt idx="7">
                    <c:v>SC CLIENT 8</c:v>
                  </c:pt>
                  <c:pt idx="8">
                    <c:v>SC CLIENT 7</c:v>
                  </c:pt>
                  <c:pt idx="9">
                    <c:v>SC CLIENT 3</c:v>
                  </c:pt>
                  <c:pt idx="11">
                    <c:v>SC CLIENT 12</c:v>
                  </c:pt>
                  <c:pt idx="12">
                    <c:v>SC CLIENT 4</c:v>
                  </c:pt>
                  <c:pt idx="13">
                    <c:v>SC CLIENT 2</c:v>
                  </c:pt>
                  <c:pt idx="14">
                    <c:v>SC CLIENT 9</c:v>
                  </c:pt>
                  <c:pt idx="15">
                    <c:v>SC CLIENT 1</c:v>
                  </c:pt>
                  <c:pt idx="16">
                    <c:v>(vide)</c:v>
                  </c:pt>
                </c:lvl>
              </c:multiLvlStrCache>
            </c:multiLvlStrRef>
          </c:cat>
          <c:val>
            <c:numRef>
              <c:f>'Incasari pe client'!$B$2:$B$91</c:f>
              <c:numCache>
                <c:formatCode>General</c:formatCode>
                <c:ptCount val="17"/>
                <c:pt idx="0">
                  <c:v>450</c:v>
                </c:pt>
                <c:pt idx="1">
                  <c:v>20000</c:v>
                </c:pt>
                <c:pt idx="2">
                  <c:v>3000</c:v>
                </c:pt>
                <c:pt idx="3">
                  <c:v>6000</c:v>
                </c:pt>
                <c:pt idx="4">
                  <c:v>5000</c:v>
                </c:pt>
                <c:pt idx="5">
                  <c:v>2000</c:v>
                </c:pt>
                <c:pt idx="6">
                  <c:v>888</c:v>
                </c:pt>
                <c:pt idx="7">
                  <c:v>2200</c:v>
                </c:pt>
                <c:pt idx="8">
                  <c:v>1580</c:v>
                </c:pt>
                <c:pt idx="9">
                  <c:v>685</c:v>
                </c:pt>
                <c:pt idx="10">
                  <c:v>600</c:v>
                </c:pt>
                <c:pt idx="11">
                  <c:v>875</c:v>
                </c:pt>
                <c:pt idx="12">
                  <c:v>607</c:v>
                </c:pt>
                <c:pt idx="13">
                  <c:v>440</c:v>
                </c:pt>
                <c:pt idx="14">
                  <c:v>375</c:v>
                </c:pt>
                <c:pt idx="15">
                  <c:v>140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233" l="0.70000000000000062" r="0.70000000000000062" t="0.750000000000002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104775</xdr:colOff>
          <xdr:row>2</xdr:row>
          <xdr:rowOff>114300</xdr:rowOff>
        </xdr:from>
        <xdr:to>
          <xdr:col>19</xdr:col>
          <xdr:colOff>600075</xdr:colOff>
          <xdr:row>4</xdr:row>
          <xdr:rowOff>209550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CHOISISSEZ LE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333375</xdr:colOff>
          <xdr:row>6</xdr:row>
          <xdr:rowOff>38100</xdr:rowOff>
        </xdr:from>
        <xdr:to>
          <xdr:col>19</xdr:col>
          <xdr:colOff>600075</xdr:colOff>
          <xdr:row>8</xdr:row>
          <xdr:rowOff>104775</xdr:rowOff>
        </xdr:to>
        <xdr:sp macro="" textlink="">
          <xdr:nvSpPr>
            <xdr:cNvPr id="38914" name="Button 2" hidden="1">
              <a:extLst>
                <a:ext uri="{63B3BB69-23CF-44E3-9099-C40C66FF867C}">
                  <a14:compatExt spid="_x0000_s389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LE REGISTRE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180975</xdr:colOff>
          <xdr:row>1</xdr:row>
          <xdr:rowOff>28575</xdr:rowOff>
        </xdr:from>
        <xdr:to>
          <xdr:col>19</xdr:col>
          <xdr:colOff>600075</xdr:colOff>
          <xdr:row>3</xdr:row>
          <xdr:rowOff>104775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CHOSISSEZ LE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209550</xdr:colOff>
          <xdr:row>4</xdr:row>
          <xdr:rowOff>295275</xdr:rowOff>
        </xdr:from>
        <xdr:to>
          <xdr:col>19</xdr:col>
          <xdr:colOff>600075</xdr:colOff>
          <xdr:row>8</xdr:row>
          <xdr:rowOff>66675</xdr:rowOff>
        </xdr:to>
        <xdr:sp macro="" textlink="">
          <xdr:nvSpPr>
            <xdr:cNvPr id="39938" name="Button 2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LE REGISTRE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371475</xdr:colOff>
          <xdr:row>0</xdr:row>
          <xdr:rowOff>95250</xdr:rowOff>
        </xdr:from>
        <xdr:to>
          <xdr:col>15</xdr:col>
          <xdr:colOff>466725</xdr:colOff>
          <xdr:row>0</xdr:row>
          <xdr:rowOff>371475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INSEREAZA RAND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200025</xdr:colOff>
          <xdr:row>0</xdr:row>
          <xdr:rowOff>85725</xdr:rowOff>
        </xdr:from>
        <xdr:to>
          <xdr:col>20</xdr:col>
          <xdr:colOff>238125</xdr:colOff>
          <xdr:row>0</xdr:row>
          <xdr:rowOff>371475</xdr:rowOff>
        </xdr:to>
        <xdr:sp macro="" textlink="">
          <xdr:nvSpPr>
            <xdr:cNvPr id="40962" name="Button 2" hidden="1">
              <a:extLst>
                <a:ext uri="{63B3BB69-23CF-44E3-9099-C40C66FF867C}">
                  <a14:compatExt spid="_x0000_s409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EVIDENCE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47625</xdr:colOff>
          <xdr:row>0</xdr:row>
          <xdr:rowOff>85725</xdr:rowOff>
        </xdr:from>
        <xdr:to>
          <xdr:col>17</xdr:col>
          <xdr:colOff>542925</xdr:colOff>
          <xdr:row>0</xdr:row>
          <xdr:rowOff>381000</xdr:rowOff>
        </xdr:to>
        <xdr:sp macro="" textlink="">
          <xdr:nvSpPr>
            <xdr:cNvPr id="40963" name="Button 3" hidden="1">
              <a:extLst>
                <a:ext uri="{63B3BB69-23CF-44E3-9099-C40C66FF867C}">
                  <a14:compatExt spid="_x0000_s409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AIDE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561975</xdr:colOff>
      <xdr:row>7</xdr:row>
      <xdr:rowOff>95250</xdr:rowOff>
    </xdr:from>
    <xdr:to>
      <xdr:col>8</xdr:col>
      <xdr:colOff>561975</xdr:colOff>
      <xdr:row>9</xdr:row>
      <xdr:rowOff>95250</xdr:rowOff>
    </xdr:to>
    <xdr:sp macro="[0]!NlleFacture" textlink="">
      <xdr:nvSpPr>
        <xdr:cNvPr id="12" name="ZoneTexte 11"/>
        <xdr:cNvSpPr txBox="1"/>
      </xdr:nvSpPr>
      <xdr:spPr>
        <a:xfrm>
          <a:off x="4219575" y="122872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facture</a:t>
          </a:r>
        </a:p>
      </xdr:txBody>
    </xdr:sp>
    <xdr:clientData fPrintsWithSheet="0"/>
  </xdr:twoCellAnchor>
  <xdr:twoCellAnchor editAs="absolute">
    <xdr:from>
      <xdr:col>13</xdr:col>
      <xdr:colOff>38100</xdr:colOff>
      <xdr:row>11</xdr:row>
      <xdr:rowOff>9525</xdr:rowOff>
    </xdr:from>
    <xdr:to>
      <xdr:col>15</xdr:col>
      <xdr:colOff>38100</xdr:colOff>
      <xdr:row>13</xdr:row>
      <xdr:rowOff>9525</xdr:rowOff>
    </xdr:to>
    <xdr:sp macro="" textlink="">
      <xdr:nvSpPr>
        <xdr:cNvPr id="13" name="ZoneTexte 12"/>
        <xdr:cNvSpPr txBox="1"/>
      </xdr:nvSpPr>
      <xdr:spPr>
        <a:xfrm>
          <a:off x="7962900" y="179070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>
              <a:solidFill>
                <a:srgbClr val="FF0000"/>
              </a:solidFill>
            </a:rPr>
            <a:t>Registre</a:t>
          </a:r>
          <a:r>
            <a:rPr lang="fr-FR" sz="1050" baseline="0">
              <a:solidFill>
                <a:srgbClr val="FF0000"/>
              </a:solidFill>
            </a:rPr>
            <a:t> de </a:t>
          </a:r>
          <a:r>
            <a:rPr lang="fr-FR" sz="1100" baseline="0">
              <a:solidFill>
                <a:srgbClr val="FF0000"/>
              </a:solidFill>
            </a:rPr>
            <a:t>caisse</a:t>
          </a:r>
          <a:endParaRPr lang="fr-FR" sz="1100">
            <a:solidFill>
              <a:srgbClr val="FF0000"/>
            </a:solidFill>
          </a:endParaRPr>
        </a:p>
      </xdr:txBody>
    </xdr:sp>
    <xdr:clientData fPrintsWithSheet="0"/>
  </xdr:twoCellAnchor>
  <xdr:twoCellAnchor editAs="absolute">
    <xdr:from>
      <xdr:col>6</xdr:col>
      <xdr:colOff>523875</xdr:colOff>
      <xdr:row>7</xdr:row>
      <xdr:rowOff>66675</xdr:rowOff>
    </xdr:from>
    <xdr:to>
      <xdr:col>8</xdr:col>
      <xdr:colOff>523875</xdr:colOff>
      <xdr:row>9</xdr:row>
      <xdr:rowOff>66675</xdr:rowOff>
    </xdr:to>
    <xdr:sp macro="[0]!NlleFacture" textlink="">
      <xdr:nvSpPr>
        <xdr:cNvPr id="14" name="ZoneTexte 13"/>
        <xdr:cNvSpPr txBox="1"/>
      </xdr:nvSpPr>
      <xdr:spPr>
        <a:xfrm>
          <a:off x="4181475" y="120015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100" b="1">
              <a:solidFill>
                <a:srgbClr val="0000FF"/>
              </a:solidFill>
            </a:rPr>
            <a:t>Factură nouă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9</xdr:col>
      <xdr:colOff>485775</xdr:colOff>
      <xdr:row>7</xdr:row>
      <xdr:rowOff>76200</xdr:rowOff>
    </xdr:from>
    <xdr:to>
      <xdr:col>11</xdr:col>
      <xdr:colOff>485775</xdr:colOff>
      <xdr:row>9</xdr:row>
      <xdr:rowOff>76200</xdr:rowOff>
    </xdr:to>
    <xdr:sp macro="[0]!Clienti" textlink="">
      <xdr:nvSpPr>
        <xdr:cNvPr id="15" name="ZoneTexte 14"/>
        <xdr:cNvSpPr txBox="1"/>
      </xdr:nvSpPr>
      <xdr:spPr>
        <a:xfrm>
          <a:off x="5972175" y="120967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Clien</a:t>
          </a:r>
          <a:r>
            <a:rPr lang="ro-RO" sz="1100" b="1">
              <a:solidFill>
                <a:srgbClr val="0000FF"/>
              </a:solidFill>
            </a:rPr>
            <a:t>ț</a:t>
          </a:r>
          <a:r>
            <a:rPr lang="fr-FR" sz="1100" b="1">
              <a:solidFill>
                <a:srgbClr val="0000FF"/>
              </a:solidFill>
            </a:rPr>
            <a:t>i</a:t>
          </a:r>
        </a:p>
      </xdr:txBody>
    </xdr:sp>
    <xdr:clientData fPrintsWithSheet="0"/>
  </xdr:twoCellAnchor>
  <xdr:twoCellAnchor editAs="absolute">
    <xdr:from>
      <xdr:col>13</xdr:col>
      <xdr:colOff>190500</xdr:colOff>
      <xdr:row>19</xdr:row>
      <xdr:rowOff>142875</xdr:rowOff>
    </xdr:from>
    <xdr:to>
      <xdr:col>15</xdr:col>
      <xdr:colOff>190500</xdr:colOff>
      <xdr:row>21</xdr:row>
      <xdr:rowOff>142875</xdr:rowOff>
    </xdr:to>
    <xdr:sp macro="[0]!Sorties" textlink="">
      <xdr:nvSpPr>
        <xdr:cNvPr id="17" name="ZoneTexte 16"/>
        <xdr:cNvSpPr txBox="1"/>
      </xdr:nvSpPr>
      <xdr:spPr>
        <a:xfrm>
          <a:off x="8115300" y="321945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100" b="1">
              <a:solidFill>
                <a:srgbClr val="0000FF"/>
              </a:solidFill>
            </a:rPr>
            <a:t>Ieșire</a:t>
          </a:r>
          <a:r>
            <a:rPr lang="ro-RO" sz="1100" b="1" baseline="0">
              <a:solidFill>
                <a:srgbClr val="0000FF"/>
              </a:solidFill>
            </a:rPr>
            <a:t> 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12</xdr:col>
      <xdr:colOff>600075</xdr:colOff>
      <xdr:row>7</xdr:row>
      <xdr:rowOff>76200</xdr:rowOff>
    </xdr:from>
    <xdr:to>
      <xdr:col>15</xdr:col>
      <xdr:colOff>257175</xdr:colOff>
      <xdr:row>10</xdr:row>
      <xdr:rowOff>28575</xdr:rowOff>
    </xdr:to>
    <xdr:sp macro="[0]!EvidentaIncasariPlati" textlink="">
      <xdr:nvSpPr>
        <xdr:cNvPr id="19" name="ZoneTexte 18"/>
        <xdr:cNvSpPr txBox="1"/>
      </xdr:nvSpPr>
      <xdr:spPr>
        <a:xfrm>
          <a:off x="7915275" y="1209675"/>
          <a:ext cx="1485900" cy="4381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 b="1">
              <a:solidFill>
                <a:srgbClr val="0000FF"/>
              </a:solidFill>
            </a:rPr>
            <a:t>Eviden</a:t>
          </a:r>
          <a:r>
            <a:rPr lang="ro-RO" sz="1050" b="1">
              <a:solidFill>
                <a:srgbClr val="0000FF"/>
              </a:solidFill>
            </a:rPr>
            <a:t>ță</a:t>
          </a:r>
          <a:r>
            <a:rPr lang="fr-FR" sz="1050" b="1">
              <a:solidFill>
                <a:srgbClr val="0000FF"/>
              </a:solidFill>
            </a:rPr>
            <a:t> </a:t>
          </a:r>
          <a:r>
            <a:rPr lang="ro-RO" sz="1050" b="1">
              <a:solidFill>
                <a:srgbClr val="0000FF"/>
              </a:solidFill>
            </a:rPr>
            <a:t>Î</a:t>
          </a:r>
          <a:r>
            <a:rPr lang="fr-FR" sz="1050" b="1">
              <a:solidFill>
                <a:srgbClr val="0000FF"/>
              </a:solidFill>
            </a:rPr>
            <a:t>ncas</a:t>
          </a:r>
          <a:r>
            <a:rPr lang="ro-RO" sz="1050" b="1">
              <a:solidFill>
                <a:srgbClr val="0000FF"/>
              </a:solidFill>
            </a:rPr>
            <a:t>ă</a:t>
          </a:r>
          <a:r>
            <a:rPr lang="fr-FR" sz="1050" b="1">
              <a:solidFill>
                <a:srgbClr val="0000FF"/>
              </a:solidFill>
            </a:rPr>
            <a:t>ri/Pl</a:t>
          </a:r>
          <a:r>
            <a:rPr lang="ro-RO" sz="1050" b="1">
              <a:solidFill>
                <a:srgbClr val="0000FF"/>
              </a:solidFill>
            </a:rPr>
            <a:t>ăț</a:t>
          </a:r>
          <a:r>
            <a:rPr lang="fr-FR" sz="1050" b="1">
              <a:solidFill>
                <a:srgbClr val="0000FF"/>
              </a:solidFill>
            </a:rPr>
            <a:t>i</a:t>
          </a:r>
        </a:p>
      </xdr:txBody>
    </xdr:sp>
    <xdr:clientData fPrintsWithSheet="0"/>
  </xdr:twoCellAnchor>
  <xdr:twoCellAnchor editAs="absolute">
    <xdr:from>
      <xdr:col>13</xdr:col>
      <xdr:colOff>104775</xdr:colOff>
      <xdr:row>15</xdr:row>
      <xdr:rowOff>9525</xdr:rowOff>
    </xdr:from>
    <xdr:to>
      <xdr:col>15</xdr:col>
      <xdr:colOff>104775</xdr:colOff>
      <xdr:row>17</xdr:row>
      <xdr:rowOff>9525</xdr:rowOff>
    </xdr:to>
    <xdr:sp macro="[0]!Factures" textlink="">
      <xdr:nvSpPr>
        <xdr:cNvPr id="20" name="ZoneTexte 19"/>
        <xdr:cNvSpPr txBox="1"/>
      </xdr:nvSpPr>
      <xdr:spPr>
        <a:xfrm>
          <a:off x="8029575" y="243840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Factur</a:t>
          </a:r>
          <a:r>
            <a:rPr lang="ro-RO" sz="1100" b="1">
              <a:solidFill>
                <a:srgbClr val="0000FF"/>
              </a:solidFill>
            </a:rPr>
            <a:t>i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9</xdr:col>
      <xdr:colOff>552450</xdr:colOff>
      <xdr:row>15</xdr:row>
      <xdr:rowOff>57149</xdr:rowOff>
    </xdr:from>
    <xdr:to>
      <xdr:col>11</xdr:col>
      <xdr:colOff>552450</xdr:colOff>
      <xdr:row>18</xdr:row>
      <xdr:rowOff>19049</xdr:rowOff>
    </xdr:to>
    <xdr:sp macro="" textlink="">
      <xdr:nvSpPr>
        <xdr:cNvPr id="21" name="ZoneTexte 20"/>
        <xdr:cNvSpPr txBox="1"/>
      </xdr:nvSpPr>
      <xdr:spPr>
        <a:xfrm>
          <a:off x="6038850" y="2486024"/>
          <a:ext cx="1219200" cy="4476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>
              <a:solidFill>
                <a:srgbClr val="FF0000"/>
              </a:solidFill>
            </a:rPr>
            <a:t>Rapport  mensuel</a:t>
          </a:r>
        </a:p>
      </xdr:txBody>
    </xdr:sp>
    <xdr:clientData fPrintsWithSheet="0"/>
  </xdr:twoCellAnchor>
  <xdr:twoCellAnchor editAs="absolute">
    <xdr:from>
      <xdr:col>9</xdr:col>
      <xdr:colOff>504825</xdr:colOff>
      <xdr:row>11</xdr:row>
      <xdr:rowOff>9525</xdr:rowOff>
    </xdr:from>
    <xdr:to>
      <xdr:col>11</xdr:col>
      <xdr:colOff>504825</xdr:colOff>
      <xdr:row>13</xdr:row>
      <xdr:rowOff>9525</xdr:rowOff>
    </xdr:to>
    <xdr:sp macro="[0]!CalculerLePrix" textlink="">
      <xdr:nvSpPr>
        <xdr:cNvPr id="22" name="ZoneTexte 21"/>
        <xdr:cNvSpPr txBox="1"/>
      </xdr:nvSpPr>
      <xdr:spPr>
        <a:xfrm>
          <a:off x="5991225" y="179070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100" b="1">
              <a:solidFill>
                <a:srgbClr val="0000FF"/>
              </a:solidFill>
            </a:rPr>
            <a:t>Calculează prețul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9</xdr:col>
      <xdr:colOff>533400</xdr:colOff>
      <xdr:row>19</xdr:row>
      <xdr:rowOff>104775</xdr:rowOff>
    </xdr:from>
    <xdr:to>
      <xdr:col>11</xdr:col>
      <xdr:colOff>533400</xdr:colOff>
      <xdr:row>21</xdr:row>
      <xdr:rowOff>104775</xdr:rowOff>
    </xdr:to>
    <xdr:sp macro="" textlink="">
      <xdr:nvSpPr>
        <xdr:cNvPr id="23" name="ZoneTexte 22"/>
        <xdr:cNvSpPr txBox="1"/>
      </xdr:nvSpPr>
      <xdr:spPr>
        <a:xfrm>
          <a:off x="6019800" y="318135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>
              <a:solidFill>
                <a:srgbClr val="FF0000"/>
              </a:solidFill>
            </a:rPr>
            <a:t>Cheltuieli</a:t>
          </a:r>
          <a:endParaRPr lang="fr-FR" sz="1100">
            <a:solidFill>
              <a:srgbClr val="FF0000"/>
            </a:solidFill>
          </a:endParaRPr>
        </a:p>
      </xdr:txBody>
    </xdr:sp>
    <xdr:clientData fPrintsWithSheet="0"/>
  </xdr:twoCellAnchor>
  <xdr:twoCellAnchor editAs="absolute">
    <xdr:from>
      <xdr:col>6</xdr:col>
      <xdr:colOff>600075</xdr:colOff>
      <xdr:row>19</xdr:row>
      <xdr:rowOff>133350</xdr:rowOff>
    </xdr:from>
    <xdr:to>
      <xdr:col>8</xdr:col>
      <xdr:colOff>600075</xdr:colOff>
      <xdr:row>21</xdr:row>
      <xdr:rowOff>133350</xdr:rowOff>
    </xdr:to>
    <xdr:sp macro="" textlink="">
      <xdr:nvSpPr>
        <xdr:cNvPr id="24" name="ZoneTexte 23"/>
        <xdr:cNvSpPr txBox="1"/>
      </xdr:nvSpPr>
      <xdr:spPr>
        <a:xfrm>
          <a:off x="4257675" y="320992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100">
              <a:solidFill>
                <a:srgbClr val="FF0000"/>
              </a:solidFill>
            </a:rPr>
            <a:t>Î</a:t>
          </a:r>
          <a:r>
            <a:rPr lang="fr-FR" sz="1100">
              <a:solidFill>
                <a:srgbClr val="FF0000"/>
              </a:solidFill>
            </a:rPr>
            <a:t>ncas</a:t>
          </a:r>
          <a:r>
            <a:rPr lang="ro-RO" sz="1100">
              <a:solidFill>
                <a:srgbClr val="FF0000"/>
              </a:solidFill>
            </a:rPr>
            <a:t>ă</a:t>
          </a:r>
          <a:r>
            <a:rPr lang="fr-FR" sz="1100">
              <a:solidFill>
                <a:srgbClr val="FF0000"/>
              </a:solidFill>
            </a:rPr>
            <a:t>ri</a:t>
          </a:r>
        </a:p>
      </xdr:txBody>
    </xdr:sp>
    <xdr:clientData fPrintsWithSheet="0"/>
  </xdr:twoCellAnchor>
  <xdr:twoCellAnchor editAs="absolute">
    <xdr:from>
      <xdr:col>6</xdr:col>
      <xdr:colOff>581025</xdr:colOff>
      <xdr:row>15</xdr:row>
      <xdr:rowOff>19049</xdr:rowOff>
    </xdr:from>
    <xdr:to>
      <xdr:col>8</xdr:col>
      <xdr:colOff>581025</xdr:colOff>
      <xdr:row>17</xdr:row>
      <xdr:rowOff>161924</xdr:rowOff>
    </xdr:to>
    <xdr:sp macro="" textlink="">
      <xdr:nvSpPr>
        <xdr:cNvPr id="25" name="ZoneTexte 24"/>
        <xdr:cNvSpPr txBox="1"/>
      </xdr:nvSpPr>
      <xdr:spPr>
        <a:xfrm>
          <a:off x="4238625" y="2447924"/>
          <a:ext cx="1219200" cy="4667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>
              <a:solidFill>
                <a:srgbClr val="FF0000"/>
              </a:solidFill>
            </a:rPr>
            <a:t>Rapport journalier</a:t>
          </a:r>
        </a:p>
      </xdr:txBody>
    </xdr:sp>
    <xdr:clientData fPrintsWithSheet="0"/>
  </xdr:twoCellAnchor>
  <xdr:twoCellAnchor editAs="absolute">
    <xdr:from>
      <xdr:col>6</xdr:col>
      <xdr:colOff>561975</xdr:colOff>
      <xdr:row>10</xdr:row>
      <xdr:rowOff>142875</xdr:rowOff>
    </xdr:from>
    <xdr:to>
      <xdr:col>8</xdr:col>
      <xdr:colOff>561975</xdr:colOff>
      <xdr:row>12</xdr:row>
      <xdr:rowOff>142875</xdr:rowOff>
    </xdr:to>
    <xdr:sp macro="[0]!RJIP" textlink="">
      <xdr:nvSpPr>
        <xdr:cNvPr id="26" name="ZoneTexte 25"/>
        <xdr:cNvSpPr txBox="1"/>
      </xdr:nvSpPr>
      <xdr:spPr>
        <a:xfrm>
          <a:off x="4219575" y="176212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RIJP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252413</xdr:colOff>
      <xdr:row>32</xdr:row>
      <xdr:rowOff>19050</xdr:rowOff>
    </xdr:from>
    <xdr:to>
      <xdr:col>24</xdr:col>
      <xdr:colOff>533400</xdr:colOff>
      <xdr:row>50</xdr:row>
      <xdr:rowOff>107156</xdr:rowOff>
    </xdr:to>
    <xdr:pic>
      <xdr:nvPicPr>
        <xdr:cNvPr id="2" name="Picture 1" descr="pfa-2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0238" y="7029450"/>
          <a:ext cx="5767387" cy="3174206"/>
        </a:xfrm>
        <a:prstGeom prst="rect">
          <a:avLst/>
        </a:prstGeom>
      </xdr:spPr>
    </xdr:pic>
    <xdr:clientData/>
  </xdr:twoCellAnchor>
  <xdr:twoCellAnchor editAs="absolute">
    <xdr:from>
      <xdr:col>16</xdr:col>
      <xdr:colOff>479425</xdr:colOff>
      <xdr:row>0</xdr:row>
      <xdr:rowOff>0</xdr:rowOff>
    </xdr:from>
    <xdr:to>
      <xdr:col>18</xdr:col>
      <xdr:colOff>288925</xdr:colOff>
      <xdr:row>1</xdr:row>
      <xdr:rowOff>76200</xdr:rowOff>
    </xdr:to>
    <xdr:sp macro="[0]!RetourApanou" textlink="">
      <xdr:nvSpPr>
        <xdr:cNvPr id="4" name="ZoneTexte 3"/>
        <xdr:cNvSpPr txBox="1"/>
      </xdr:nvSpPr>
      <xdr:spPr>
        <a:xfrm>
          <a:off x="10572750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  <xdr:twoCellAnchor>
    <xdr:from>
      <xdr:col>18</xdr:col>
      <xdr:colOff>0</xdr:colOff>
      <xdr:row>53</xdr:row>
      <xdr:rowOff>0</xdr:rowOff>
    </xdr:from>
    <xdr:to>
      <xdr:col>25</xdr:col>
      <xdr:colOff>266700</xdr:colOff>
      <xdr:row>71</xdr:row>
      <xdr:rowOff>116681</xdr:rowOff>
    </xdr:to>
    <xdr:graphicFrame macro="">
      <xdr:nvGraphicFramePr>
        <xdr:cNvPr id="7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114300</xdr:colOff>
          <xdr:row>2</xdr:row>
          <xdr:rowOff>95250</xdr:rowOff>
        </xdr:from>
        <xdr:to>
          <xdr:col>23</xdr:col>
          <xdr:colOff>428625</xdr:colOff>
          <xdr:row>5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CHOSISSEZ LE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114300</xdr:colOff>
          <xdr:row>7</xdr:row>
          <xdr:rowOff>95250</xdr:rowOff>
        </xdr:from>
        <xdr:to>
          <xdr:col>23</xdr:col>
          <xdr:colOff>428625</xdr:colOff>
          <xdr:row>10</xdr:row>
          <xdr:rowOff>85725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0</xdr:colOff>
      <xdr:row>1</xdr:row>
      <xdr:rowOff>0</xdr:rowOff>
    </xdr:from>
    <xdr:to>
      <xdr:col>12</xdr:col>
      <xdr:colOff>433387</xdr:colOff>
      <xdr:row>2</xdr:row>
      <xdr:rowOff>133350</xdr:rowOff>
    </xdr:to>
    <xdr:sp macro="[0]!RetourApanou" textlink="">
      <xdr:nvSpPr>
        <xdr:cNvPr id="2" name="ZoneTexte 1"/>
        <xdr:cNvSpPr txBox="1"/>
      </xdr:nvSpPr>
      <xdr:spPr>
        <a:xfrm>
          <a:off x="11299031" y="261938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581025</xdr:colOff>
      <xdr:row>0</xdr:row>
      <xdr:rowOff>0</xdr:rowOff>
    </xdr:from>
    <xdr:to>
      <xdr:col>11</xdr:col>
      <xdr:colOff>390525</xdr:colOff>
      <xdr:row>2</xdr:row>
      <xdr:rowOff>0</xdr:rowOff>
    </xdr:to>
    <xdr:sp macro="[0]!RetourApanou" textlink="">
      <xdr:nvSpPr>
        <xdr:cNvPr id="2" name="ZoneTexte 1"/>
        <xdr:cNvSpPr txBox="1"/>
      </xdr:nvSpPr>
      <xdr:spPr>
        <a:xfrm>
          <a:off x="8658225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32</xdr:col>
      <xdr:colOff>0</xdr:colOff>
      <xdr:row>1</xdr:row>
      <xdr:rowOff>0</xdr:rowOff>
    </xdr:from>
    <xdr:to>
      <xdr:col>33</xdr:col>
      <xdr:colOff>419100</xdr:colOff>
      <xdr:row>2</xdr:row>
      <xdr:rowOff>161925</xdr:rowOff>
    </xdr:to>
    <xdr:sp macro="[0]!RetourApanou" textlink="">
      <xdr:nvSpPr>
        <xdr:cNvPr id="2" name="ZoneTexte 1"/>
        <xdr:cNvSpPr txBox="1"/>
      </xdr:nvSpPr>
      <xdr:spPr>
        <a:xfrm>
          <a:off x="8562975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28575</xdr:colOff>
      <xdr:row>1</xdr:row>
      <xdr:rowOff>9525</xdr:rowOff>
    </xdr:from>
    <xdr:to>
      <xdr:col>14</xdr:col>
      <xdr:colOff>1057275</xdr:colOff>
      <xdr:row>1</xdr:row>
      <xdr:rowOff>333375</xdr:rowOff>
    </xdr:to>
    <xdr:sp macro="[0]!RetourApanou" textlink="">
      <xdr:nvSpPr>
        <xdr:cNvPr id="2" name="ZoneTexte 1"/>
        <xdr:cNvSpPr txBox="1"/>
      </xdr:nvSpPr>
      <xdr:spPr>
        <a:xfrm>
          <a:off x="9972675" y="17145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523875</xdr:colOff>
      <xdr:row>0</xdr:row>
      <xdr:rowOff>104775</xdr:rowOff>
    </xdr:from>
    <xdr:to>
      <xdr:col>19</xdr:col>
      <xdr:colOff>333375</xdr:colOff>
      <xdr:row>2</xdr:row>
      <xdr:rowOff>114300</xdr:rowOff>
    </xdr:to>
    <xdr:sp macro="[0]!RetourApanou" textlink="">
      <xdr:nvSpPr>
        <xdr:cNvPr id="2" name="ZoneTexte 1"/>
        <xdr:cNvSpPr txBox="1"/>
      </xdr:nvSpPr>
      <xdr:spPr>
        <a:xfrm>
          <a:off x="9582150" y="10477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381000</xdr:colOff>
      <xdr:row>0</xdr:row>
      <xdr:rowOff>28575</xdr:rowOff>
    </xdr:from>
    <xdr:to>
      <xdr:col>14</xdr:col>
      <xdr:colOff>981075</xdr:colOff>
      <xdr:row>0</xdr:row>
      <xdr:rowOff>352425</xdr:rowOff>
    </xdr:to>
    <xdr:sp macro="[0]!RetourApanou" textlink="">
      <xdr:nvSpPr>
        <xdr:cNvPr id="2" name="ZoneTexte 1"/>
        <xdr:cNvSpPr txBox="1"/>
      </xdr:nvSpPr>
      <xdr:spPr>
        <a:xfrm>
          <a:off x="11582400" y="2857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76200</xdr:colOff>
      <xdr:row>1</xdr:row>
      <xdr:rowOff>95250</xdr:rowOff>
    </xdr:from>
    <xdr:to>
      <xdr:col>6</xdr:col>
      <xdr:colOff>1104900</xdr:colOff>
      <xdr:row>3</xdr:row>
      <xdr:rowOff>95250</xdr:rowOff>
    </xdr:to>
    <xdr:sp macro="[0]!RetourApanou" textlink="">
      <xdr:nvSpPr>
        <xdr:cNvPr id="2" name="ZoneTexte 1"/>
        <xdr:cNvSpPr txBox="1"/>
      </xdr:nvSpPr>
      <xdr:spPr>
        <a:xfrm>
          <a:off x="10906125" y="25717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</xdr:colOff>
      <xdr:row>0</xdr:row>
      <xdr:rowOff>61912</xdr:rowOff>
    </xdr:from>
    <xdr:to>
      <xdr:col>12</xdr:col>
      <xdr:colOff>581024</xdr:colOff>
      <xdr:row>16</xdr:row>
      <xdr:rowOff>52387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17</xdr:col>
      <xdr:colOff>0</xdr:colOff>
      <xdr:row>1</xdr:row>
      <xdr:rowOff>0</xdr:rowOff>
    </xdr:from>
    <xdr:to>
      <xdr:col>18</xdr:col>
      <xdr:colOff>419100</xdr:colOff>
      <xdr:row>2</xdr:row>
      <xdr:rowOff>161925</xdr:rowOff>
    </xdr:to>
    <xdr:sp macro="[0]!RetourApanou" textlink="">
      <xdr:nvSpPr>
        <xdr:cNvPr id="3" name="ZoneTexte 2"/>
        <xdr:cNvSpPr txBox="1"/>
      </xdr:nvSpPr>
      <xdr:spPr>
        <a:xfrm>
          <a:off x="10496550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38099</xdr:colOff>
      <xdr:row>0</xdr:row>
      <xdr:rowOff>52387</xdr:rowOff>
    </xdr:from>
    <xdr:to>
      <xdr:col>12</xdr:col>
      <xdr:colOff>47624</xdr:colOff>
      <xdr:row>17</xdr:row>
      <xdr:rowOff>42862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16</xdr:col>
      <xdr:colOff>0</xdr:colOff>
      <xdr:row>0</xdr:row>
      <xdr:rowOff>0</xdr:rowOff>
    </xdr:from>
    <xdr:to>
      <xdr:col>17</xdr:col>
      <xdr:colOff>419100</xdr:colOff>
      <xdr:row>2</xdr:row>
      <xdr:rowOff>0</xdr:rowOff>
    </xdr:to>
    <xdr:sp macro="[0]!RetourApanou" textlink="">
      <xdr:nvSpPr>
        <xdr:cNvPr id="3" name="ZoneTexte 2"/>
        <xdr:cNvSpPr txBox="1"/>
      </xdr:nvSpPr>
      <xdr:spPr>
        <a:xfrm>
          <a:off x="11353800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0</xdr:row>
      <xdr:rowOff>33336</xdr:rowOff>
    </xdr:from>
    <xdr:to>
      <xdr:col>11</xdr:col>
      <xdr:colOff>514350</xdr:colOff>
      <xdr:row>19</xdr:row>
      <xdr:rowOff>114299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17</xdr:col>
      <xdr:colOff>0</xdr:colOff>
      <xdr:row>0</xdr:row>
      <xdr:rowOff>0</xdr:rowOff>
    </xdr:from>
    <xdr:to>
      <xdr:col>18</xdr:col>
      <xdr:colOff>419100</xdr:colOff>
      <xdr:row>1</xdr:row>
      <xdr:rowOff>0</xdr:rowOff>
    </xdr:to>
    <xdr:sp macro="[0]!RetourApanou" textlink="">
      <xdr:nvSpPr>
        <xdr:cNvPr id="3" name="ZoneTexte 2"/>
        <xdr:cNvSpPr txBox="1"/>
      </xdr:nvSpPr>
      <xdr:spPr>
        <a:xfrm>
          <a:off x="11039475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1</xdr:row>
          <xdr:rowOff>0</xdr:rowOff>
        </xdr:from>
        <xdr:to>
          <xdr:col>16</xdr:col>
          <xdr:colOff>104775</xdr:colOff>
          <xdr:row>4</xdr:row>
          <xdr:rowOff>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Inserez une nouvelle ligne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gistru%20De%20Casa/XL_RegCasa_v1_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AAAYZ7OK/Registru%20de%20cas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uni"/>
      <sheetName val="Parametri"/>
      <sheetName val="List RON"/>
      <sheetName val="RON"/>
      <sheetName val="List USD"/>
      <sheetName val="USD"/>
      <sheetName val="List EUR"/>
      <sheetName val="EU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 CASA LUNA"/>
      <sheetName val="REG CASA ZI"/>
      <sheetName val="RON"/>
      <sheetName val="Registru de casa"/>
    </sheetNames>
    <definedNames>
      <definedName name="ALEGELUNA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du Popa" refreshedDate="41864.633832291664" createdVersion="5" refreshedVersion="5" minRefreshableVersion="3" recordCount="64">
  <cacheSource type="worksheet">
    <worksheetSource ref="A1:M1048576" sheet="Facturi"/>
  </cacheSource>
  <cacheFields count="17">
    <cacheField name="Nr." numFmtId="49">
      <sharedItems containsBlank="1" count="16">
        <s v="0001"/>
        <s v="0002"/>
        <s v="0003"/>
        <s v="0004"/>
        <s v="0005"/>
        <s v="0006"/>
        <s v="0007"/>
        <s v="0008"/>
        <s v="0009"/>
        <s v="0010"/>
        <s v="0011"/>
        <s v="0012"/>
        <s v="0013"/>
        <s v="0014"/>
        <s v="0015"/>
        <m/>
      </sharedItems>
    </cacheField>
    <cacheField name="Nr _x000a_CRT" numFmtId="0">
      <sharedItems containsString="0" containsBlank="1" containsNumber="1" containsInteger="1" minValue="1" maxValue="2" count="3">
        <n v="1"/>
        <n v="2"/>
        <m/>
      </sharedItems>
    </cacheField>
    <cacheField name="ID" numFmtId="0">
      <sharedItems containsBlank="1" count="17">
        <s v="0001-1"/>
        <s v="0002-1"/>
        <s v="0003-1"/>
        <s v="0004-1"/>
        <s v="0005-1"/>
        <s v="0006-1"/>
        <s v="0007-1"/>
        <s v="0008-1"/>
        <s v="0009-1"/>
        <s v="0010-1"/>
        <s v="0011-1"/>
        <s v="0012-1"/>
        <s v="0013-1"/>
        <s v="0014-1"/>
        <s v="0015-1"/>
        <s v="0015-2"/>
        <m/>
      </sharedItems>
    </cacheField>
    <cacheField name="Data _x000a_emiterii" numFmtId="170">
      <sharedItems containsNonDate="0" containsDate="1" containsString="0" containsBlank="1" minDate="2014-07-01T00:00:00" maxDate="2014-12-21T00:00:00" count="16">
        <d v="2014-07-01T00:00:00"/>
        <d v="2014-07-15T00:00:00"/>
        <d v="2014-07-29T00:00:00"/>
        <d v="2014-08-12T00:00:00"/>
        <d v="2014-08-26T00:00:00"/>
        <d v="2014-09-09T00:00:00"/>
        <d v="2014-09-23T00:00:00"/>
        <d v="2014-10-07T00:00:00"/>
        <d v="2014-10-21T00:00:00"/>
        <d v="2014-11-04T00:00:00"/>
        <d v="2014-11-18T00:00:00"/>
        <d v="2014-12-02T00:00:00"/>
        <d v="2014-12-16T00:00:00"/>
        <d v="2014-12-18T00:00:00"/>
        <d v="2014-12-20T00:00:00"/>
        <m/>
      </sharedItems>
      <fieldGroup par="16" base="3">
        <rangePr groupBy="months" startDate="2014-07-01T00:00:00" endDate="2014-12-21T00:0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2/21/2014"/>
        </groupItems>
      </fieldGroup>
    </cacheField>
    <cacheField name="Descriere" numFmtId="0">
      <sharedItems containsBlank="1"/>
    </cacheField>
    <cacheField name="Emisa catre" numFmtId="0">
      <sharedItems containsBlank="1" count="13">
        <s v="SC CLIENT 1"/>
        <s v="SC CLIENT 2"/>
        <s v="SC CLIENT 3"/>
        <s v="SC CLIENT 4"/>
        <s v="SC CLIENT 5"/>
        <s v="SC CLIENT 6"/>
        <s v="SC CLIENT 7"/>
        <s v="SC CLIENT 8"/>
        <s v="SC CLIENT 9"/>
        <s v="SC CLIENT 10"/>
        <s v="SC CLIENT 11"/>
        <s v="SC CLIENT 12"/>
        <m/>
      </sharedItems>
    </cacheField>
    <cacheField name="Cota _x000a_TVA" numFmtId="9">
      <sharedItems containsString="0" containsBlank="1" containsNumber="1" minValue="0.24" maxValue="0.24"/>
    </cacheField>
    <cacheField name="UM" numFmtId="0">
      <sharedItems containsBlank="1" count="2">
        <s v="buc"/>
        <m/>
      </sharedItems>
    </cacheField>
    <cacheField name="Cantitatea" numFmtId="0">
      <sharedItems containsString="0" containsBlank="1" containsNumber="1" containsInteger="1" minValue="1" maxValue="2" count="3">
        <n v="1"/>
        <n v="2"/>
        <m/>
      </sharedItems>
    </cacheField>
    <cacheField name="Pret unitar" numFmtId="168">
      <sharedItems containsString="0" containsBlank="1" containsNumber="1" containsInteger="1" minValue="140" maxValue="10000" count="17">
        <n v="140"/>
        <n v="440"/>
        <n v="685"/>
        <n v="607"/>
        <n v="2000"/>
        <n v="450"/>
        <n v="1580"/>
        <n v="2200"/>
        <n v="375"/>
        <n v="5000"/>
        <n v="6000"/>
        <n v="875"/>
        <n v="600"/>
        <n v="888"/>
        <n v="10000"/>
        <n v="3000"/>
        <m/>
      </sharedItems>
    </cacheField>
    <cacheField name="Valoare" numFmtId="168">
      <sharedItems containsString="0" containsBlank="1" containsNumber="1" containsInteger="1" minValue="140" maxValue="20000"/>
    </cacheField>
    <cacheField name="TVA" numFmtId="168">
      <sharedItems containsString="0" containsBlank="1" containsNumber="1" minValue="33.6" maxValue="4800"/>
    </cacheField>
    <cacheField name="Termen de plata" numFmtId="169">
      <sharedItems containsNonDate="0" containsDate="1" containsString="0" containsBlank="1" minDate="2014-07-15T00:00:00" maxDate="2015-02-02T00:00:00"/>
    </cacheField>
    <cacheField name="Data _x000a_incasarii" numFmtId="169">
      <sharedItems containsNonDate="0" containsDate="1" containsString="0" containsBlank="1" minDate="2014-07-15T00:00:00" maxDate="2014-11-10T00:00:00" count="11">
        <d v="2014-07-15T00:00:00"/>
        <d v="2014-07-28T00:00:00"/>
        <d v="2014-08-10T00:00:00"/>
        <d v="2014-08-23T00:00:00"/>
        <d v="2014-09-05T00:00:00"/>
        <d v="2014-09-18T00:00:00"/>
        <d v="2014-10-01T00:00:00"/>
        <d v="2014-10-14T00:00:00"/>
        <d v="2014-10-27T00:00:00"/>
        <d v="2014-11-09T00:00:00"/>
        <m/>
      </sharedItems>
      <fieldGroup par="15" base="13">
        <rangePr groupBy="months" startDate="2014-07-15T00:00:00" endDate="2014-11-10T00:0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1/10/2014"/>
        </groupItems>
      </fieldGroup>
    </cacheField>
    <cacheField name="Status" numFmtId="0">
      <sharedItems containsBlank="1" count="3">
        <s v="Achitat"/>
        <s v="Neachitat"/>
        <m/>
      </sharedItems>
    </cacheField>
    <cacheField name="Years" numFmtId="0" databaseField="0">
      <fieldGroup base="13">
        <rangePr groupBy="years" startDate="2014-07-15T00:00:00" endDate="2014-11-10T00:00:00"/>
        <groupItems count="3">
          <s v="&lt;7/15/2014"/>
          <s v="2014"/>
          <s v="&gt;11/10/2014"/>
        </groupItems>
      </fieldGroup>
    </cacheField>
    <cacheField name="Years2" numFmtId="0" databaseField="0">
      <fieldGroup base="3">
        <rangePr groupBy="years" startDate="2014-07-01T00:00:00" endDate="2014-12-21T00:00:00"/>
        <groupItems count="3">
          <s v="&lt;7/1/2014"/>
          <s v="2014"/>
          <s v="&gt;12/21/201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x v="0"/>
    <x v="0"/>
    <x v="0"/>
    <x v="0"/>
    <s v="Prestari servicii cf. contract. …"/>
    <x v="0"/>
    <n v="0.24"/>
    <x v="0"/>
    <x v="0"/>
    <x v="0"/>
    <n v="140"/>
    <n v="33.6"/>
    <d v="2014-07-15T00:00:00"/>
    <x v="0"/>
    <x v="0"/>
  </r>
  <r>
    <x v="1"/>
    <x v="0"/>
    <x v="1"/>
    <x v="1"/>
    <s v="Prestari servicii cf. contract. …"/>
    <x v="1"/>
    <n v="0.24"/>
    <x v="0"/>
    <x v="0"/>
    <x v="1"/>
    <n v="440"/>
    <n v="105.6"/>
    <d v="2014-07-28T00:00:00"/>
    <x v="1"/>
    <x v="0"/>
  </r>
  <r>
    <x v="2"/>
    <x v="0"/>
    <x v="2"/>
    <x v="2"/>
    <s v="Prestari servicii cf. contract. …"/>
    <x v="2"/>
    <n v="0.24"/>
    <x v="0"/>
    <x v="0"/>
    <x v="2"/>
    <n v="685"/>
    <n v="164.4"/>
    <d v="2014-08-10T00:00:00"/>
    <x v="2"/>
    <x v="0"/>
  </r>
  <r>
    <x v="3"/>
    <x v="0"/>
    <x v="3"/>
    <x v="3"/>
    <s v="Prestari servicii cf. contract. …"/>
    <x v="3"/>
    <n v="0.24"/>
    <x v="0"/>
    <x v="0"/>
    <x v="3"/>
    <n v="607"/>
    <n v="145.68"/>
    <d v="2014-08-23T00:00:00"/>
    <x v="3"/>
    <x v="0"/>
  </r>
  <r>
    <x v="4"/>
    <x v="0"/>
    <x v="4"/>
    <x v="4"/>
    <s v="Prestari servicii cf. contract. …"/>
    <x v="4"/>
    <n v="0.24"/>
    <x v="0"/>
    <x v="0"/>
    <x v="4"/>
    <n v="2000"/>
    <n v="480"/>
    <d v="2014-09-05T00:00:00"/>
    <x v="4"/>
    <x v="0"/>
  </r>
  <r>
    <x v="5"/>
    <x v="0"/>
    <x v="5"/>
    <x v="5"/>
    <s v="Prestari servicii cf. contract. …"/>
    <x v="5"/>
    <n v="0.24"/>
    <x v="0"/>
    <x v="0"/>
    <x v="5"/>
    <n v="450"/>
    <n v="108"/>
    <d v="2014-09-18T00:00:00"/>
    <x v="5"/>
    <x v="0"/>
  </r>
  <r>
    <x v="6"/>
    <x v="0"/>
    <x v="6"/>
    <x v="6"/>
    <s v="Prestari servicii cf. contract. …"/>
    <x v="6"/>
    <n v="0.24"/>
    <x v="0"/>
    <x v="0"/>
    <x v="6"/>
    <n v="1580"/>
    <n v="379.2"/>
    <d v="2014-10-01T00:00:00"/>
    <x v="6"/>
    <x v="0"/>
  </r>
  <r>
    <x v="7"/>
    <x v="0"/>
    <x v="7"/>
    <x v="7"/>
    <s v="Prestari servicii cf. contract. …"/>
    <x v="7"/>
    <n v="0.24"/>
    <x v="0"/>
    <x v="0"/>
    <x v="7"/>
    <n v="2200"/>
    <n v="528"/>
    <d v="2014-10-14T00:00:00"/>
    <x v="7"/>
    <x v="0"/>
  </r>
  <r>
    <x v="8"/>
    <x v="0"/>
    <x v="8"/>
    <x v="8"/>
    <s v="Prestari servicii cf. contract. …"/>
    <x v="8"/>
    <n v="0.24"/>
    <x v="0"/>
    <x v="0"/>
    <x v="8"/>
    <n v="375"/>
    <n v="90"/>
    <d v="2014-10-27T00:00:00"/>
    <x v="8"/>
    <x v="0"/>
  </r>
  <r>
    <x v="9"/>
    <x v="0"/>
    <x v="9"/>
    <x v="9"/>
    <s v="Prestari servicii cf. contract. …"/>
    <x v="9"/>
    <n v="0.24"/>
    <x v="0"/>
    <x v="0"/>
    <x v="9"/>
    <n v="5000"/>
    <n v="1200"/>
    <d v="2014-11-09T00:00:00"/>
    <x v="9"/>
    <x v="0"/>
  </r>
  <r>
    <x v="10"/>
    <x v="0"/>
    <x v="10"/>
    <x v="10"/>
    <s v="Prestari servicii cf. contract. …"/>
    <x v="10"/>
    <n v="0.24"/>
    <x v="0"/>
    <x v="0"/>
    <x v="10"/>
    <n v="6000"/>
    <n v="1440"/>
    <d v="2014-11-22T00:00:00"/>
    <x v="10"/>
    <x v="1"/>
  </r>
  <r>
    <x v="11"/>
    <x v="0"/>
    <x v="11"/>
    <x v="11"/>
    <s v="Prestari servicii cf. contract. …"/>
    <x v="11"/>
    <n v="0.24"/>
    <x v="0"/>
    <x v="0"/>
    <x v="11"/>
    <n v="875"/>
    <n v="210"/>
    <d v="2014-12-05T00:00:00"/>
    <x v="10"/>
    <x v="1"/>
  </r>
  <r>
    <x v="12"/>
    <x v="0"/>
    <x v="12"/>
    <x v="12"/>
    <s v="Prestari servicii cf. contract. …"/>
    <x v="2"/>
    <n v="0.24"/>
    <x v="0"/>
    <x v="0"/>
    <x v="12"/>
    <n v="600"/>
    <n v="144"/>
    <d v="2014-12-18T00:00:00"/>
    <x v="10"/>
    <x v="1"/>
  </r>
  <r>
    <x v="13"/>
    <x v="0"/>
    <x v="13"/>
    <x v="13"/>
    <s v="Prestari servicii cf. contract. …"/>
    <x v="4"/>
    <n v="0.24"/>
    <x v="0"/>
    <x v="0"/>
    <x v="13"/>
    <n v="888"/>
    <n v="213.12"/>
    <d v="2015-01-01T00:00:00"/>
    <x v="10"/>
    <x v="1"/>
  </r>
  <r>
    <x v="14"/>
    <x v="0"/>
    <x v="14"/>
    <x v="14"/>
    <s v="Prestari servicii cf. contract. …"/>
    <x v="5"/>
    <n v="0.24"/>
    <x v="0"/>
    <x v="1"/>
    <x v="14"/>
    <n v="20000"/>
    <n v="4800"/>
    <d v="2015-02-01T00:00:00"/>
    <x v="10"/>
    <x v="1"/>
  </r>
  <r>
    <x v="14"/>
    <x v="1"/>
    <x v="15"/>
    <x v="14"/>
    <s v="Prestari servicii cf. contract. …"/>
    <x v="5"/>
    <n v="0.24"/>
    <x v="0"/>
    <x v="0"/>
    <x v="15"/>
    <n v="3000"/>
    <n v="720"/>
    <d v="2015-02-01T00:00:00"/>
    <x v="10"/>
    <x v="1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2">
  <location ref="A3:B13" firstHeaderRow="1" firstDataRow="1" firstDataCol="1"/>
  <pivotFields count="17">
    <pivotField showAll="0"/>
    <pivotField showAll="0"/>
    <pivotField showAll="0"/>
    <pivotField axis="axisRow" showAll="0">
      <items count="15">
        <item sd="0" x="0"/>
        <item x="1"/>
        <item x="2"/>
        <item x="3"/>
        <item x="4"/>
        <item x="5"/>
        <item x="6"/>
        <item x="7"/>
        <item x="8"/>
        <item x="9"/>
        <item x="10"/>
        <item sd="0" x="11"/>
        <item sd="0" x="12"/>
        <item x="13"/>
        <item t="default"/>
      </items>
    </pivotField>
    <pivotField showAll="0"/>
    <pivotField showAll="0"/>
    <pivotField showAll="0"/>
    <pivotField showAll="0"/>
    <pivotField axis="axisRow" showAll="0">
      <items count="4">
        <item x="0"/>
        <item x="1"/>
        <item x="2"/>
        <item t="default"/>
      </items>
    </pivotField>
    <pivotField axis="axisRow" showAll="0">
      <items count="18">
        <item x="0"/>
        <item x="8"/>
        <item x="1"/>
        <item x="5"/>
        <item x="12"/>
        <item x="3"/>
        <item x="2"/>
        <item x="11"/>
        <item x="13"/>
        <item x="6"/>
        <item x="4"/>
        <item x="7"/>
        <item x="15"/>
        <item x="9"/>
        <item x="10"/>
        <item x="14"/>
        <item x="16"/>
        <item t="default"/>
      </items>
    </pivotField>
    <pivotField dataField="1"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sd="0" x="7"/>
        <item sd="0" x="8"/>
        <item sd="0" x="9"/>
        <item sd="0" x="10"/>
        <item sd="0" x="11"/>
        <item x="12"/>
        <item x="13"/>
        <item t="default"/>
      </items>
    </pivotField>
    <pivotField showAll="0">
      <items count="4">
        <item x="0"/>
        <item x="1"/>
        <item x="2"/>
        <item t="default"/>
      </items>
    </pivotField>
    <pivotField showAll="0" defaultSubtotal="0">
      <items count="3">
        <item x="0"/>
        <item x="1"/>
        <item x="2"/>
      </items>
    </pivotField>
    <pivotField axis="axisRow" showAll="0" defaultSubtotal="0">
      <items count="3">
        <item x="0"/>
        <item n="2016" x="1"/>
        <item x="2"/>
      </items>
    </pivotField>
  </pivotFields>
  <rowFields count="5">
    <field x="13"/>
    <field x="3"/>
    <field x="9"/>
    <field x="8"/>
    <field x="16"/>
  </rowFields>
  <rowItems count="10">
    <i>
      <x/>
    </i>
    <i r="1">
      <x/>
    </i>
    <i r="1">
      <x v="11"/>
    </i>
    <i r="1">
      <x v="12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Total fara TVA" fld="10" baseField="13" baseItem="2"/>
  </dataFields>
  <formats count="4">
    <format dxfId="16">
      <pivotArea type="all" dataOnly="0" outline="0" fieldPosition="0"/>
    </format>
    <format dxfId="15">
      <pivotArea field="13" type="button" dataOnly="0" labelOnly="1" outline="0" axis="axisRow" fieldPosition="0"/>
    </format>
    <format dxfId="14">
      <pivotArea dataOnly="0" labelOnly="1" fieldPosition="0">
        <references count="1">
          <reference field="13" count="0"/>
        </references>
      </pivotArea>
    </format>
    <format dxfId="13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6">
  <location ref="A3:B13" firstHeaderRow="1" firstDataRow="1" firstDataCol="1" rowPageCount="1" colPageCount="1"/>
  <pivotFields count="17">
    <pivotField showAll="0"/>
    <pivotField showAll="0"/>
    <pivotField showAll="0"/>
    <pivotField axis="axisRow" showAll="0">
      <items count="15">
        <item x="0"/>
        <item x="1"/>
        <item x="2"/>
        <item x="4"/>
        <item x="5"/>
        <item x="6"/>
        <item n="Ian" sd="0" x="7"/>
        <item n="Febr" x="8"/>
        <item x="9"/>
        <item x="3"/>
        <item x="10"/>
        <item sd="0" x="11"/>
        <item sd="0"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Page" multipleItemSelectionAllowed="1" showAll="0">
      <items count="4">
        <item x="0"/>
        <item x="1"/>
        <item h="1" x="2"/>
        <item t="default"/>
      </items>
    </pivotField>
    <pivotField axis="axisRow" showAll="0" defaultSubtotal="0">
      <items count="3">
        <item x="0"/>
        <item n="2016" x="1"/>
        <item x="2"/>
      </items>
    </pivotField>
    <pivotField showAll="0" defaultSubtotal="0">
      <items count="3">
        <item x="0"/>
        <item x="1"/>
        <item x="2"/>
      </items>
    </pivotField>
  </pivotFields>
  <rowFields count="2">
    <field x="3"/>
    <field x="15"/>
  </rowFields>
  <rowItems count="10">
    <i>
      <x v="6"/>
    </i>
    <i>
      <x v="7"/>
    </i>
    <i r="1">
      <x v="1"/>
    </i>
    <i>
      <x v="8"/>
    </i>
    <i r="1">
      <x v="1"/>
    </i>
    <i>
      <x v="10"/>
    </i>
    <i r="1">
      <x v="1"/>
    </i>
    <i>
      <x v="11"/>
    </i>
    <i>
      <x v="12"/>
    </i>
    <i t="grand">
      <x/>
    </i>
  </rowItems>
  <colItems count="1">
    <i/>
  </colItems>
  <pageFields count="1">
    <pageField fld="14" hier="-1"/>
  </pageFields>
  <dataFields count="1">
    <dataField name="Suma fara TVA" fld="10" baseField="3" baseItem="0"/>
  </dataFields>
  <formats count="6">
    <format dxfId="12">
      <pivotArea type="all" dataOnly="0" outline="0" fieldPosition="0"/>
    </format>
    <format dxfId="11">
      <pivotArea outline="0" collapsedLevelsAreSubtotals="1" fieldPosition="0"/>
    </format>
    <format dxfId="10">
      <pivotArea field="3" type="button" dataOnly="0" labelOnly="1" outline="0" axis="axisRow" fieldPosition="0"/>
    </format>
    <format dxfId="9">
      <pivotArea dataOnly="0" labelOnly="1" outline="0" axis="axisValues" fieldPosition="0"/>
    </format>
    <format dxfId="8">
      <pivotArea dataOnly="0" labelOnly="1" fieldPosition="0">
        <references count="1">
          <reference field="3" count="0"/>
        </references>
      </pivotArea>
    </format>
    <format dxfId="7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6">
  <location ref="A1:B91" firstHeaderRow="1" firstDataRow="1" firstDataCol="1"/>
  <pivotFields count="17">
    <pivotField axis="axisRow" showAl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sd="0" x="14"/>
        <item x="15"/>
        <item t="default"/>
      </items>
    </pivotField>
    <pivotField axis="axisRow" showAll="0">
      <items count="4">
        <item x="0"/>
        <item x="1"/>
        <item x="2"/>
        <item t="default"/>
      </items>
    </pivotField>
    <pivotField axis="axisRow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Row" showAll="0" sortType="descending">
      <items count="14">
        <item x="0"/>
        <item x="9"/>
        <item x="10"/>
        <item x="11"/>
        <item x="1"/>
        <item x="2"/>
        <item x="3"/>
        <item x="4"/>
        <item n="AHR" x="5"/>
        <item x="6"/>
        <item x="7"/>
        <item x="8"/>
        <item x="1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>
      <items count="3">
        <item x="0"/>
        <item x="1"/>
        <item t="default"/>
      </items>
    </pivotField>
    <pivotField showAll="0"/>
    <pivotField axis="axisRow" showAll="0">
      <items count="18">
        <item x="0"/>
        <item x="8"/>
        <item x="1"/>
        <item x="5"/>
        <item x="12"/>
        <item x="3"/>
        <item x="2"/>
        <item x="11"/>
        <item x="13"/>
        <item x="6"/>
        <item x="4"/>
        <item x="7"/>
        <item x="15"/>
        <item x="9"/>
        <item x="10"/>
        <item x="14"/>
        <item x="16"/>
        <item t="default"/>
      </items>
    </pivotField>
    <pivotField dataField="1" showAll="0"/>
    <pivotField showAll="0"/>
    <pivotField showAll="0"/>
    <pivotField showAll="0"/>
    <pivotField showAll="0"/>
    <pivotField showAll="0" defaultSubtotal="0"/>
    <pivotField showAll="0" defaultSubtotal="0"/>
  </pivotFields>
  <rowFields count="6">
    <field x="5"/>
    <field x="1"/>
    <field x="0"/>
    <field x="2"/>
    <field x="3"/>
    <field x="9"/>
  </rowFields>
  <rowItems count="90">
    <i>
      <x v="8"/>
    </i>
    <i r="1">
      <x/>
    </i>
    <i r="2">
      <x v="5"/>
    </i>
    <i r="3">
      <x v="5"/>
    </i>
    <i r="4">
      <x v="9"/>
    </i>
    <i r="5">
      <x v="3"/>
    </i>
    <i r="2">
      <x v="14"/>
    </i>
    <i r="1">
      <x v="1"/>
    </i>
    <i r="2">
      <x v="14"/>
    </i>
    <i>
      <x v="2"/>
    </i>
    <i r="1">
      <x/>
    </i>
    <i r="2">
      <x v="10"/>
    </i>
    <i r="3">
      <x v="10"/>
    </i>
    <i r="4">
      <x v="11"/>
    </i>
    <i r="5">
      <x v="14"/>
    </i>
    <i>
      <x v="1"/>
    </i>
    <i r="1">
      <x/>
    </i>
    <i r="2">
      <x v="9"/>
    </i>
    <i r="3">
      <x v="9"/>
    </i>
    <i r="4">
      <x v="11"/>
    </i>
    <i r="5">
      <x v="13"/>
    </i>
    <i>
      <x v="7"/>
    </i>
    <i r="1">
      <x/>
    </i>
    <i r="2">
      <x v="4"/>
    </i>
    <i r="3">
      <x v="4"/>
    </i>
    <i r="4">
      <x v="8"/>
    </i>
    <i r="5">
      <x v="10"/>
    </i>
    <i r="2">
      <x v="13"/>
    </i>
    <i r="3">
      <x v="13"/>
    </i>
    <i r="4">
      <x v="12"/>
    </i>
    <i r="5">
      <x v="8"/>
    </i>
    <i>
      <x v="10"/>
    </i>
    <i r="1">
      <x/>
    </i>
    <i r="2">
      <x v="7"/>
    </i>
    <i r="3">
      <x v="7"/>
    </i>
    <i r="4">
      <x v="10"/>
    </i>
    <i r="5">
      <x v="11"/>
    </i>
    <i>
      <x v="9"/>
    </i>
    <i r="1">
      <x/>
    </i>
    <i r="2">
      <x v="6"/>
    </i>
    <i r="3">
      <x v="6"/>
    </i>
    <i r="4">
      <x v="9"/>
    </i>
    <i r="5">
      <x v="9"/>
    </i>
    <i>
      <x v="5"/>
    </i>
    <i r="1">
      <x/>
    </i>
    <i r="2">
      <x v="2"/>
    </i>
    <i r="3">
      <x v="2"/>
    </i>
    <i r="4">
      <x v="7"/>
    </i>
    <i r="5">
      <x v="6"/>
    </i>
    <i r="2">
      <x v="12"/>
    </i>
    <i r="3">
      <x v="12"/>
    </i>
    <i r="4">
      <x v="12"/>
    </i>
    <i r="5">
      <x v="4"/>
    </i>
    <i>
      <x v="3"/>
    </i>
    <i r="1">
      <x/>
    </i>
    <i r="2">
      <x v="11"/>
    </i>
    <i r="3">
      <x v="11"/>
    </i>
    <i r="4">
      <x v="12"/>
    </i>
    <i r="5">
      <x v="7"/>
    </i>
    <i>
      <x v="6"/>
    </i>
    <i r="1">
      <x/>
    </i>
    <i r="2">
      <x v="3"/>
    </i>
    <i r="3">
      <x v="3"/>
    </i>
    <i r="4">
      <x v="8"/>
    </i>
    <i r="5">
      <x v="5"/>
    </i>
    <i>
      <x v="4"/>
    </i>
    <i r="1">
      <x/>
    </i>
    <i r="2">
      <x v="1"/>
    </i>
    <i r="3">
      <x v="1"/>
    </i>
    <i r="4">
      <x v="7"/>
    </i>
    <i r="5">
      <x v="2"/>
    </i>
    <i>
      <x v="11"/>
    </i>
    <i r="1">
      <x/>
    </i>
    <i r="2">
      <x v="8"/>
    </i>
    <i r="3">
      <x v="8"/>
    </i>
    <i r="4">
      <x v="10"/>
    </i>
    <i r="5">
      <x v="1"/>
    </i>
    <i>
      <x/>
    </i>
    <i r="1">
      <x/>
    </i>
    <i r="2">
      <x/>
    </i>
    <i r="3">
      <x/>
    </i>
    <i r="4">
      <x v="7"/>
    </i>
    <i r="5">
      <x/>
    </i>
    <i>
      <x v="12"/>
    </i>
    <i r="1">
      <x v="2"/>
    </i>
    <i r="2">
      <x v="15"/>
    </i>
    <i r="3">
      <x v="16"/>
    </i>
    <i r="4">
      <x/>
    </i>
    <i r="5">
      <x v="16"/>
    </i>
    <i t="grand">
      <x/>
    </i>
  </rowItems>
  <colItems count="1">
    <i/>
  </colItems>
  <dataFields count="1">
    <dataField name="Valoare fara TVA" fld="10" baseField="5" baseItem="0"/>
  </dataFields>
  <formats count="6">
    <format dxfId="6">
      <pivotArea type="all" dataOnly="0" outline="0" fieldPosition="0"/>
    </format>
    <format dxfId="5">
      <pivotArea outline="0" collapsedLevelsAreSubtotals="1" fieldPosition="0"/>
    </format>
    <format dxfId="4">
      <pivotArea field="5" type="button" dataOnly="0" labelOnly="1" outline="0" axis="axisRow" fieldPosition="0"/>
    </format>
    <format dxfId="3">
      <pivotArea dataOnly="0" labelOnly="1" outline="0" axis="axisValues" fieldPosition="0"/>
    </format>
    <format dxfId="2">
      <pivotArea dataOnly="0" labelOnly="1" fieldPosition="0">
        <references count="1">
          <reference field="5" count="0"/>
        </references>
      </pivotArea>
    </format>
    <format dxfId="1">
      <pivotArea dataOnly="0" labelOnly="1" grandRow="1" outline="0" fieldPosition="0"/>
    </format>
  </formats>
  <chartFormats count="30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5" count="1" selected="0">
            <x v="10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5" count="1" selected="0">
            <x v="7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5" count="1" selected="0">
            <x v="9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5" count="1" selected="0">
            <x v="5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5" count="1" selected="0">
            <x v="8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5" count="1" selected="0">
            <x v="11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5" count="1" selected="0">
            <x v="12"/>
          </reference>
        </references>
      </pivotArea>
    </chartFormat>
    <chartFormat chart="0" format="48">
      <pivotArea type="data" outline="0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0"/>
          </reference>
          <reference field="5" count="1" selected="0">
            <x v="8"/>
          </reference>
        </references>
      </pivotArea>
    </chartFormat>
    <chartFormat chart="0" format="49">
      <pivotArea type="data" outline="0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1"/>
          </reference>
          <reference field="5" count="1" selected="0">
            <x v="8"/>
          </reference>
        </references>
      </pivotArea>
    </chartFormat>
    <chartFormat chart="0" format="50">
      <pivotArea type="data" outline="0" fieldPosition="0">
        <references count="7">
          <reference field="4294967294" count="1" selected="0">
            <x v="0"/>
          </reference>
          <reference field="0" count="1" selected="0">
            <x v="10"/>
          </reference>
          <reference field="1" count="1" selected="0">
            <x v="0"/>
          </reference>
          <reference field="2" count="1" selected="0">
            <x v="10"/>
          </reference>
          <reference field="3" count="1" selected="0">
            <x v="11"/>
          </reference>
          <reference field="5" count="1" selected="0">
            <x v="2"/>
          </reference>
          <reference field="9" count="1" selected="0">
            <x v="14"/>
          </reference>
        </references>
      </pivotArea>
    </chartFormat>
    <chartFormat chart="0" format="51">
      <pivotArea type="data" outline="0" fieldPosition="0">
        <references count="7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0"/>
          </reference>
          <reference field="2" count="1" selected="0">
            <x v="9"/>
          </reference>
          <reference field="3" count="1" selected="0">
            <x v="11"/>
          </reference>
          <reference field="5" count="1" selected="0">
            <x v="1"/>
          </reference>
          <reference field="9" count="1" selected="0">
            <x v="13"/>
          </reference>
        </references>
      </pivotArea>
    </chartFormat>
    <chartFormat chart="0" format="52">
      <pivotArea type="data" outline="0" fieldPosition="0">
        <references count="7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8"/>
          </reference>
          <reference field="5" count="1" selected="0">
            <x v="7"/>
          </reference>
          <reference field="9" count="1" selected="0">
            <x v="10"/>
          </reference>
        </references>
      </pivotArea>
    </chartFormat>
    <chartFormat chart="0" format="53">
      <pivotArea type="data" outline="0" fieldPosition="0">
        <references count="7">
          <reference field="4294967294" count="1" selected="0">
            <x v="0"/>
          </reference>
          <reference field="0" count="1" selected="0">
            <x v="13"/>
          </reference>
          <reference field="1" count="1" selected="0">
            <x v="0"/>
          </reference>
          <reference field="2" count="1" selected="0">
            <x v="13"/>
          </reference>
          <reference field="3" count="1" selected="0">
            <x v="12"/>
          </reference>
          <reference field="5" count="1" selected="0">
            <x v="7"/>
          </reference>
          <reference field="9" count="1" selected="0">
            <x v="8"/>
          </reference>
        </references>
      </pivotArea>
    </chartFormat>
    <chartFormat chart="0" format="54">
      <pivotArea type="data" outline="0" fieldPosition="0">
        <references count="7">
          <reference field="4294967294" count="1" selected="0">
            <x v="0"/>
          </reference>
          <reference field="0" count="1" selected="0">
            <x v="7"/>
          </reference>
          <reference field="1" count="1" selected="0">
            <x v="0"/>
          </reference>
          <reference field="2" count="1" selected="0">
            <x v="7"/>
          </reference>
          <reference field="3" count="1" selected="0">
            <x v="10"/>
          </reference>
          <reference field="5" count="1" selected="0">
            <x v="10"/>
          </reference>
          <reference field="9" count="1" selected="0">
            <x v="11"/>
          </reference>
        </references>
      </pivotArea>
    </chartFormat>
    <chartFormat chart="0" format="55">
      <pivotArea type="data" outline="0" fieldPosition="0">
        <references count="7">
          <reference field="4294967294" count="1" selected="0">
            <x v="0"/>
          </reference>
          <reference field="0" count="1" selected="0">
            <x v="6"/>
          </reference>
          <reference field="1" count="1" selected="0">
            <x v="0"/>
          </reference>
          <reference field="2" count="1" selected="0">
            <x v="6"/>
          </reference>
          <reference field="3" count="1" selected="0">
            <x v="9"/>
          </reference>
          <reference field="5" count="1" selected="0">
            <x v="9"/>
          </reference>
          <reference field="9" count="1" selected="0">
            <x v="9"/>
          </reference>
        </references>
      </pivotArea>
    </chartFormat>
    <chartFormat chart="0" format="56">
      <pivotArea type="data" outline="0" fieldPosition="0">
        <references count="7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7"/>
          </reference>
          <reference field="5" count="1" selected="0">
            <x v="5"/>
          </reference>
          <reference field="9" count="1" selected="0">
            <x v="6"/>
          </reference>
        </references>
      </pivotArea>
    </chartFormat>
    <chartFormat chart="0" format="57">
      <pivotArea type="data" outline="0" fieldPosition="0">
        <references count="7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0"/>
          </reference>
          <reference field="2" count="1" selected="0">
            <x v="12"/>
          </reference>
          <reference field="3" count="1" selected="0">
            <x v="12"/>
          </reference>
          <reference field="5" count="1" selected="0">
            <x v="5"/>
          </reference>
          <reference field="9" count="1" selected="0">
            <x v="4"/>
          </reference>
        </references>
      </pivotArea>
    </chartFormat>
    <chartFormat chart="0" format="58">
      <pivotArea type="data" outline="0" fieldPosition="0">
        <references count="7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0"/>
          </reference>
          <reference field="2" count="1" selected="0">
            <x v="11"/>
          </reference>
          <reference field="3" count="1" selected="0">
            <x v="12"/>
          </reference>
          <reference field="5" count="1" selected="0">
            <x v="3"/>
          </reference>
          <reference field="9" count="1" selected="0">
            <x v="7"/>
          </reference>
        </references>
      </pivotArea>
    </chartFormat>
    <chartFormat chart="0" format="59">
      <pivotArea type="data" outline="0" fieldPosition="0">
        <references count="7">
          <reference field="4294967294" count="1" selected="0">
            <x v="0"/>
          </reference>
          <reference field="0" count="1" selected="0">
            <x v="3"/>
          </reference>
          <reference field="1" count="1" selected="0">
            <x v="0"/>
          </reference>
          <reference field="2" count="1" selected="0">
            <x v="3"/>
          </reference>
          <reference field="3" count="1" selected="0">
            <x v="8"/>
          </reference>
          <reference field="5" count="1" selected="0">
            <x v="6"/>
          </reference>
          <reference field="9" count="1" selected="0">
            <x v="5"/>
          </reference>
        </references>
      </pivotArea>
    </chartFormat>
    <chartFormat chart="0" format="60">
      <pivotArea type="data" outline="0" fieldPosition="0">
        <references count="7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7"/>
          </reference>
          <reference field="5" count="1" selected="0">
            <x v="4"/>
          </reference>
          <reference field="9" count="1" selected="0">
            <x v="2"/>
          </reference>
        </references>
      </pivotArea>
    </chartFormat>
    <chartFormat chart="0" format="61">
      <pivotArea type="data" outline="0" fieldPosition="0">
        <references count="7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0"/>
          </reference>
          <reference field="2" count="1" selected="0">
            <x v="8"/>
          </reference>
          <reference field="3" count="1" selected="0">
            <x v="10"/>
          </reference>
          <reference field="5" count="1" selected="0">
            <x v="11"/>
          </reference>
          <reference field="9" count="1" selected="0">
            <x v="1"/>
          </reference>
        </references>
      </pivotArea>
    </chartFormat>
    <chartFormat chart="0" format="62">
      <pivotArea type="data" outline="0" fieldPosition="0">
        <references count="7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0"/>
          </reference>
          <reference field="9" count="1" selected="0">
            <x v="0"/>
          </reference>
        </references>
      </pivotArea>
    </chartFormat>
    <chartFormat chart="0" format="63">
      <pivotArea type="data" outline="0" fieldPosition="0">
        <references count="7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2"/>
          </reference>
          <reference field="2" count="1" selected="0">
            <x v="16"/>
          </reference>
          <reference field="3" count="1" selected="0">
            <x v="0"/>
          </reference>
          <reference field="5" count="1" selected="0">
            <x v="12"/>
          </reference>
          <reference field="9" count="1" selected="0">
            <x v="16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1" displayName="Table1" ref="A1:M7" totalsRowShown="0" headerRowDxfId="39" dataDxfId="38">
  <autoFilter ref="A1:M7"/>
  <tableColumns count="13">
    <tableColumn id="2" name="Nr." dataDxfId="37"/>
    <tableColumn id="12" name="Nr _x000a_CRT" dataDxfId="36"/>
    <tableColumn id="13" name="ID" dataDxfId="35">
      <calculatedColumnFormula>CONCATENATE(Table1[[#This Row],[Nr.]],"-",Table1[[#This Row],[Nr 
CRT]])</calculatedColumnFormula>
    </tableColumn>
    <tableColumn id="3" name="Data _x000a_emiterii" dataDxfId="34"/>
    <tableColumn id="4" name="Descriere" dataDxfId="33"/>
    <tableColumn id="11" name="Emisă catre" dataDxfId="32"/>
    <tableColumn id="1" name="UM" dataDxfId="31"/>
    <tableColumn id="5" name="Cantitatea" dataDxfId="30"/>
    <tableColumn id="6" name="Preț unitar" dataDxfId="29"/>
    <tableColumn id="7" name="Valoare" dataDxfId="28">
      <calculatedColumnFormula>Table1[[#This Row],[Cantitatea]]*Table1[[#This Row],[Preț unitar]]</calculatedColumnFormula>
    </tableColumn>
    <tableColumn id="15" name="Termen de plată" dataDxfId="27"/>
    <tableColumn id="10" name="Data _x000a_încasării" dataDxfId="26"/>
    <tableColumn id="16" name="Status" dataDxfId="25">
      <calculatedColumnFormula>IF(Table1[[#This Row],[Data 
încasării]]=0,"Neachitat","Achitat")</calculatedColumnFormula>
    </tableColumn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F4" totalsRowShown="0" headerRowDxfId="24" dataDxfId="23">
  <autoFilter ref="A1:F4"/>
  <tableColumns count="6">
    <tableColumn id="1" name="Nume firma" dataDxfId="22"/>
    <tableColumn id="2" name="CUI" dataDxfId="21"/>
    <tableColumn id="6" name="Nr ORC" dataDxfId="20"/>
    <tableColumn id="3" name="Adresa" dataDxfId="19"/>
    <tableColumn id="4" name="IBAN" dataDxfId="18"/>
    <tableColumn id="5" name="Banca" dataDxfId="17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forum.excel-pratique.com/excel/panneau-avec-des-boutons-t73410.htm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openxmlformats.org/officeDocument/2006/relationships/pivotTable" Target="../pivotTables/pivotTable1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ivotTable" Target="../pivotTables/pivotTable2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ivotTable" Target="../pivotTables/pivotTable3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1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aie10">
    <pageSetUpPr fitToPage="1"/>
  </sheetPr>
  <dimension ref="A1:AE101"/>
  <sheetViews>
    <sheetView showGridLines="0" zoomScale="75" zoomScaleNormal="75" workbookViewId="0">
      <selection activeCell="W8" sqref="W8"/>
    </sheetView>
  </sheetViews>
  <sheetFormatPr baseColWidth="10" defaultColWidth="9.140625" defaultRowHeight="12.75"/>
  <cols>
    <col min="1" max="1" width="5.7109375" style="310" customWidth="1"/>
    <col min="2" max="2" width="5.7109375" style="310" hidden="1" customWidth="1"/>
    <col min="3" max="4" width="9.140625" style="310"/>
    <col min="5" max="5" width="12.7109375" style="310" customWidth="1"/>
    <col min="6" max="6" width="23.7109375" style="310" customWidth="1"/>
    <col min="7" max="8" width="15.7109375" style="310" customWidth="1"/>
    <col min="9" max="9" width="10.140625" style="310" bestFit="1" customWidth="1"/>
    <col min="10" max="11" width="6.7109375" style="310" customWidth="1"/>
    <col min="12" max="13" width="9.140625" style="310"/>
    <col min="14" max="14" width="15.7109375" style="310" customWidth="1"/>
    <col min="15" max="15" width="9.140625" style="310"/>
    <col min="16" max="16" width="7" style="310" customWidth="1"/>
    <col min="17" max="17" width="12.140625" style="310" bestFit="1" customWidth="1"/>
    <col min="18" max="16384" width="9.140625" style="310"/>
  </cols>
  <sheetData>
    <row r="1" spans="1:31" s="252" customFormat="1" ht="24.95" customHeight="1">
      <c r="A1" s="396" t="s">
        <v>237</v>
      </c>
      <c r="B1" s="397"/>
      <c r="C1" s="398"/>
      <c r="D1" s="398"/>
      <c r="E1" s="398"/>
      <c r="F1" s="399"/>
      <c r="G1" s="400" t="s">
        <v>238</v>
      </c>
      <c r="H1" s="401"/>
      <c r="I1" s="404" t="s">
        <v>161</v>
      </c>
      <c r="J1" s="405"/>
      <c r="K1" s="406"/>
      <c r="L1" s="407" t="s">
        <v>239</v>
      </c>
      <c r="M1" s="408"/>
      <c r="N1" s="407" t="s">
        <v>240</v>
      </c>
      <c r="O1" s="409"/>
    </row>
    <row r="2" spans="1:31" s="252" customFormat="1" ht="24.95" customHeight="1">
      <c r="A2" s="410" t="s">
        <v>241</v>
      </c>
      <c r="B2" s="411"/>
      <c r="C2" s="412"/>
      <c r="D2" s="253"/>
      <c r="E2" s="254"/>
      <c r="F2" s="255"/>
      <c r="G2" s="402"/>
      <c r="H2" s="403"/>
      <c r="I2" s="256" t="s">
        <v>242</v>
      </c>
      <c r="J2" s="257" t="s">
        <v>243</v>
      </c>
      <c r="K2" s="257" t="s">
        <v>244</v>
      </c>
      <c r="L2" s="413" t="s">
        <v>245</v>
      </c>
      <c r="M2" s="414"/>
      <c r="N2" s="258"/>
      <c r="O2" s="259"/>
    </row>
    <row r="3" spans="1:31" s="252" customFormat="1" ht="15" customHeight="1">
      <c r="A3" s="375">
        <v>1</v>
      </c>
      <c r="B3" s="376"/>
      <c r="C3" s="377"/>
      <c r="D3" s="260"/>
      <c r="E3" s="261"/>
      <c r="F3" s="262">
        <v>2</v>
      </c>
      <c r="G3" s="378" t="s">
        <v>246</v>
      </c>
      <c r="H3" s="379"/>
      <c r="I3" s="256">
        <v>3</v>
      </c>
      <c r="J3" s="257">
        <v>4</v>
      </c>
      <c r="K3" s="257">
        <v>5</v>
      </c>
      <c r="L3" s="263">
        <v>6</v>
      </c>
      <c r="M3" s="264"/>
      <c r="N3" s="382">
        <v>7</v>
      </c>
      <c r="O3" s="383"/>
    </row>
    <row r="4" spans="1:31" s="252" customFormat="1" ht="13.5" thickBot="1">
      <c r="A4" s="265"/>
      <c r="B4" s="266"/>
      <c r="C4" s="267"/>
      <c r="D4" s="268"/>
      <c r="E4" s="269"/>
      <c r="F4" s="270"/>
      <c r="G4" s="380"/>
      <c r="H4" s="381"/>
      <c r="I4" s="384" t="s">
        <v>272</v>
      </c>
      <c r="J4" s="385"/>
      <c r="K4" s="386"/>
      <c r="L4" s="271"/>
      <c r="M4" s="272"/>
      <c r="N4" s="387"/>
      <c r="O4" s="388"/>
    </row>
    <row r="5" spans="1:31" s="252" customFormat="1" ht="25.5">
      <c r="A5" s="273" t="s">
        <v>3</v>
      </c>
      <c r="B5" s="274"/>
      <c r="C5" s="275" t="s">
        <v>247</v>
      </c>
      <c r="D5" s="275" t="s">
        <v>248</v>
      </c>
      <c r="E5" s="389" t="s">
        <v>273</v>
      </c>
      <c r="F5" s="390"/>
      <c r="G5" s="275" t="s">
        <v>274</v>
      </c>
      <c r="H5" s="275" t="s">
        <v>275</v>
      </c>
      <c r="I5" s="393" t="s">
        <v>249</v>
      </c>
      <c r="J5" s="394"/>
      <c r="K5" s="395"/>
      <c r="L5" s="276"/>
      <c r="M5" s="276"/>
      <c r="N5" s="276"/>
      <c r="O5" s="277"/>
    </row>
    <row r="6" spans="1:31" s="252" customFormat="1">
      <c r="A6" s="256">
        <v>8</v>
      </c>
      <c r="B6" s="278"/>
      <c r="C6" s="257">
        <v>9</v>
      </c>
      <c r="D6" s="257">
        <v>10</v>
      </c>
      <c r="E6" s="391"/>
      <c r="F6" s="392"/>
      <c r="G6" s="279">
        <v>11</v>
      </c>
      <c r="H6" s="279">
        <v>12</v>
      </c>
      <c r="I6" s="257">
        <v>13</v>
      </c>
      <c r="J6" s="257">
        <v>14</v>
      </c>
      <c r="K6" s="257">
        <v>15</v>
      </c>
      <c r="L6" s="257">
        <v>16</v>
      </c>
      <c r="M6" s="257">
        <v>17</v>
      </c>
      <c r="N6" s="257">
        <v>18</v>
      </c>
      <c r="O6" s="262">
        <v>19</v>
      </c>
    </row>
    <row r="7" spans="1:31" s="284" customFormat="1" ht="14.25">
      <c r="A7" s="280"/>
      <c r="B7" s="281"/>
      <c r="C7" s="281"/>
      <c r="D7" s="281"/>
      <c r="E7" s="281"/>
      <c r="F7" s="281"/>
      <c r="G7" s="282"/>
      <c r="H7" s="282"/>
      <c r="I7" s="281"/>
      <c r="J7" s="281"/>
      <c r="K7" s="281"/>
      <c r="L7" s="281"/>
      <c r="M7" s="281"/>
      <c r="N7" s="281"/>
      <c r="O7" s="283"/>
    </row>
    <row r="8" spans="1:31" s="284" customFormat="1" ht="15.75" thickBot="1">
      <c r="A8" s="285">
        <v>1</v>
      </c>
      <c r="B8" s="286" t="e">
        <f>#REF!&amp;$A8</f>
        <v>#REF!</v>
      </c>
      <c r="C8" s="365" t="s">
        <v>250</v>
      </c>
      <c r="D8" s="366"/>
      <c r="E8" s="366"/>
      <c r="F8" s="366"/>
      <c r="G8" s="287">
        <v>100</v>
      </c>
      <c r="H8" s="288"/>
      <c r="I8" s="367"/>
      <c r="J8" s="368"/>
      <c r="K8" s="369"/>
      <c r="L8" s="289"/>
      <c r="M8" s="289"/>
      <c r="N8" s="289"/>
      <c r="O8" s="290"/>
    </row>
    <row r="9" spans="1:31" s="284" customFormat="1" ht="15" customHeight="1">
      <c r="A9" s="291">
        <v>1</v>
      </c>
      <c r="B9" s="292">
        <v>1</v>
      </c>
      <c r="C9" s="293"/>
      <c r="D9" s="293"/>
      <c r="E9" s="370"/>
      <c r="F9" s="371"/>
      <c r="G9" s="294"/>
      <c r="H9" s="294"/>
      <c r="I9" s="372"/>
      <c r="J9" s="373"/>
      <c r="K9" s="374"/>
      <c r="L9" s="295"/>
      <c r="M9" s="295"/>
      <c r="N9" s="295"/>
      <c r="O9" s="296"/>
    </row>
    <row r="10" spans="1:31" s="284" customFormat="1" ht="15" customHeight="1">
      <c r="A10" s="297">
        <v>2</v>
      </c>
      <c r="B10" s="298" t="e">
        <f>#REF!&amp;$A10</f>
        <v>#REF!</v>
      </c>
      <c r="C10" s="299"/>
      <c r="D10" s="299"/>
      <c r="E10" s="350"/>
      <c r="F10" s="351"/>
      <c r="G10" s="300"/>
      <c r="H10" s="300"/>
      <c r="I10" s="352"/>
      <c r="J10" s="353"/>
      <c r="K10" s="354"/>
      <c r="L10" s="301"/>
      <c r="M10" s="301"/>
      <c r="N10" s="301"/>
      <c r="O10" s="302"/>
    </row>
    <row r="11" spans="1:31" s="284" customFormat="1" ht="15" customHeight="1">
      <c r="A11" s="297">
        <v>3</v>
      </c>
      <c r="B11" s="298" t="e">
        <f>#REF!&amp;$A11</f>
        <v>#REF!</v>
      </c>
      <c r="C11" s="299"/>
      <c r="D11" s="299"/>
      <c r="E11" s="350"/>
      <c r="F11" s="351"/>
      <c r="G11" s="300"/>
      <c r="H11" s="300"/>
      <c r="I11" s="352"/>
      <c r="J11" s="353"/>
      <c r="K11" s="354"/>
      <c r="L11" s="301"/>
      <c r="M11" s="301"/>
      <c r="N11" s="301"/>
      <c r="O11" s="302"/>
    </row>
    <row r="12" spans="1:31" s="284" customFormat="1" ht="15" customHeight="1">
      <c r="A12" s="297">
        <v>4</v>
      </c>
      <c r="B12" s="298" t="e">
        <f>#REF!&amp;$A12</f>
        <v>#REF!</v>
      </c>
      <c r="C12" s="299"/>
      <c r="D12" s="299"/>
      <c r="E12" s="350"/>
      <c r="F12" s="351"/>
      <c r="G12" s="300"/>
      <c r="H12" s="303"/>
      <c r="I12" s="352"/>
      <c r="J12" s="353"/>
      <c r="K12" s="354"/>
      <c r="L12" s="301"/>
      <c r="M12" s="301"/>
      <c r="N12" s="301"/>
      <c r="O12" s="302"/>
      <c r="Q12" s="364" t="s">
        <v>276</v>
      </c>
      <c r="R12" s="364"/>
      <c r="S12" s="364"/>
      <c r="T12" s="364"/>
      <c r="U12" s="364"/>
      <c r="V12" s="364"/>
      <c r="W12" s="364"/>
      <c r="X12" s="364"/>
      <c r="Y12" s="364"/>
      <c r="Z12" s="364"/>
      <c r="AA12" s="364"/>
      <c r="AB12" s="364"/>
      <c r="AC12" s="364"/>
      <c r="AD12" s="364"/>
      <c r="AE12" s="364"/>
    </row>
    <row r="13" spans="1:31" s="284" customFormat="1" ht="15" customHeight="1">
      <c r="A13" s="297">
        <v>5</v>
      </c>
      <c r="B13" s="298" t="e">
        <f>#REF!&amp;$A13</f>
        <v>#REF!</v>
      </c>
      <c r="C13" s="299"/>
      <c r="D13" s="299"/>
      <c r="E13" s="350"/>
      <c r="F13" s="351"/>
      <c r="G13" s="300"/>
      <c r="H13" s="300"/>
      <c r="I13" s="352"/>
      <c r="J13" s="353"/>
      <c r="K13" s="354"/>
      <c r="L13" s="301"/>
      <c r="M13" s="301"/>
      <c r="N13" s="301"/>
      <c r="O13" s="302"/>
      <c r="Q13" s="364"/>
      <c r="R13" s="364"/>
      <c r="S13" s="364"/>
      <c r="T13" s="364"/>
      <c r="U13" s="364"/>
      <c r="V13" s="364"/>
      <c r="W13" s="364"/>
      <c r="X13" s="364"/>
      <c r="Y13" s="364"/>
      <c r="Z13" s="364"/>
      <c r="AA13" s="364"/>
      <c r="AB13" s="364"/>
      <c r="AC13" s="364"/>
      <c r="AD13" s="364"/>
      <c r="AE13" s="364"/>
    </row>
    <row r="14" spans="1:31" s="284" customFormat="1" ht="15" customHeight="1">
      <c r="A14" s="297">
        <v>6</v>
      </c>
      <c r="B14" s="298" t="e">
        <f>#REF!&amp;$A14</f>
        <v>#REF!</v>
      </c>
      <c r="C14" s="299"/>
      <c r="D14" s="299"/>
      <c r="E14" s="350"/>
      <c r="F14" s="351"/>
      <c r="G14" s="300"/>
      <c r="H14" s="300"/>
      <c r="I14" s="352"/>
      <c r="J14" s="353"/>
      <c r="K14" s="354"/>
      <c r="L14" s="301"/>
      <c r="M14" s="301"/>
      <c r="N14" s="301"/>
      <c r="O14" s="302"/>
      <c r="Q14" s="364"/>
      <c r="R14" s="364"/>
      <c r="S14" s="364"/>
      <c r="T14" s="364"/>
      <c r="U14" s="364"/>
      <c r="V14" s="364"/>
      <c r="W14" s="364"/>
      <c r="X14" s="364"/>
      <c r="Y14" s="364"/>
      <c r="Z14" s="364"/>
      <c r="AA14" s="364"/>
      <c r="AB14" s="364"/>
      <c r="AC14" s="364"/>
      <c r="AD14" s="364"/>
      <c r="AE14" s="364"/>
    </row>
    <row r="15" spans="1:31" s="284" customFormat="1" ht="15" customHeight="1">
      <c r="A15" s="297">
        <v>7</v>
      </c>
      <c r="B15" s="298" t="e">
        <f>#REF!&amp;$A15</f>
        <v>#REF!</v>
      </c>
      <c r="C15" s="299"/>
      <c r="D15" s="299"/>
      <c r="E15" s="350"/>
      <c r="F15" s="351"/>
      <c r="G15" s="300"/>
      <c r="H15" s="300"/>
      <c r="I15" s="352"/>
      <c r="J15" s="353"/>
      <c r="K15" s="354"/>
      <c r="L15" s="301"/>
      <c r="M15" s="301"/>
      <c r="N15" s="301"/>
      <c r="O15" s="302"/>
      <c r="Q15" s="364"/>
      <c r="R15" s="364"/>
      <c r="S15" s="364"/>
      <c r="T15" s="364"/>
      <c r="U15" s="364"/>
      <c r="V15" s="364"/>
      <c r="W15" s="364"/>
      <c r="X15" s="364"/>
      <c r="Y15" s="364"/>
      <c r="Z15" s="364"/>
      <c r="AA15" s="364"/>
      <c r="AB15" s="364"/>
      <c r="AC15" s="364"/>
      <c r="AD15" s="364"/>
      <c r="AE15" s="364"/>
    </row>
    <row r="16" spans="1:31" s="284" customFormat="1" ht="15" customHeight="1">
      <c r="A16" s="297">
        <v>8</v>
      </c>
      <c r="B16" s="298" t="e">
        <f>#REF!&amp;$A16</f>
        <v>#REF!</v>
      </c>
      <c r="C16" s="299"/>
      <c r="D16" s="299"/>
      <c r="E16" s="350"/>
      <c r="F16" s="351"/>
      <c r="G16" s="300"/>
      <c r="H16" s="300"/>
      <c r="I16" s="352"/>
      <c r="J16" s="353"/>
      <c r="K16" s="354"/>
      <c r="L16" s="301"/>
      <c r="M16" s="301"/>
      <c r="N16" s="301"/>
      <c r="O16" s="302"/>
      <c r="Q16" s="364"/>
      <c r="R16" s="364"/>
      <c r="S16" s="364"/>
      <c r="T16" s="364"/>
      <c r="U16" s="364"/>
      <c r="V16" s="364"/>
      <c r="W16" s="364"/>
      <c r="X16" s="364"/>
      <c r="Y16" s="364"/>
      <c r="Z16" s="364"/>
      <c r="AA16" s="364"/>
      <c r="AB16" s="364"/>
      <c r="AC16" s="364"/>
      <c r="AD16" s="364"/>
      <c r="AE16" s="364"/>
    </row>
    <row r="17" spans="1:31" s="284" customFormat="1" ht="15" customHeight="1">
      <c r="A17" s="297">
        <v>9</v>
      </c>
      <c r="B17" s="298" t="e">
        <f>#REF!&amp;$A17</f>
        <v>#REF!</v>
      </c>
      <c r="C17" s="299"/>
      <c r="D17" s="299"/>
      <c r="E17" s="350"/>
      <c r="F17" s="351"/>
      <c r="G17" s="300"/>
      <c r="H17" s="300"/>
      <c r="I17" s="352"/>
      <c r="J17" s="353"/>
      <c r="K17" s="354"/>
      <c r="L17" s="301"/>
      <c r="M17" s="301"/>
      <c r="N17" s="301"/>
      <c r="O17" s="302"/>
      <c r="Q17" s="364"/>
      <c r="R17" s="364"/>
      <c r="S17" s="364"/>
      <c r="T17" s="364"/>
      <c r="U17" s="364"/>
      <c r="V17" s="364"/>
      <c r="W17" s="364"/>
      <c r="X17" s="364"/>
      <c r="Y17" s="364"/>
      <c r="Z17" s="364"/>
      <c r="AA17" s="364"/>
      <c r="AB17" s="364"/>
      <c r="AC17" s="364"/>
      <c r="AD17" s="364"/>
      <c r="AE17" s="364"/>
    </row>
    <row r="18" spans="1:31" s="284" customFormat="1" ht="15" customHeight="1">
      <c r="A18" s="297">
        <v>10</v>
      </c>
      <c r="B18" s="298" t="e">
        <f>#REF!&amp;$A18</f>
        <v>#REF!</v>
      </c>
      <c r="C18" s="299"/>
      <c r="D18" s="299"/>
      <c r="E18" s="350"/>
      <c r="F18" s="351"/>
      <c r="G18" s="300"/>
      <c r="H18" s="300"/>
      <c r="I18" s="352"/>
      <c r="J18" s="353"/>
      <c r="K18" s="354"/>
      <c r="L18" s="301"/>
      <c r="M18" s="301"/>
      <c r="N18" s="301"/>
      <c r="O18" s="302"/>
    </row>
    <row r="19" spans="1:31" s="284" customFormat="1" ht="15" customHeight="1">
      <c r="A19" s="297">
        <v>11</v>
      </c>
      <c r="B19" s="298" t="e">
        <f>#REF!&amp;$A19</f>
        <v>#REF!</v>
      </c>
      <c r="C19" s="299"/>
      <c r="D19" s="299"/>
      <c r="E19" s="350"/>
      <c r="F19" s="351"/>
      <c r="G19" s="300"/>
      <c r="H19" s="300"/>
      <c r="I19" s="352"/>
      <c r="J19" s="353"/>
      <c r="K19" s="354"/>
      <c r="L19" s="301"/>
      <c r="M19" s="301"/>
      <c r="N19" s="301"/>
      <c r="O19" s="302"/>
    </row>
    <row r="20" spans="1:31" s="284" customFormat="1" ht="15" customHeight="1">
      <c r="A20" s="297">
        <v>12</v>
      </c>
      <c r="B20" s="298" t="e">
        <f>#REF!&amp;$A20</f>
        <v>#REF!</v>
      </c>
      <c r="C20" s="299"/>
      <c r="D20" s="299"/>
      <c r="E20" s="350"/>
      <c r="F20" s="351"/>
      <c r="G20" s="300"/>
      <c r="H20" s="300"/>
      <c r="I20" s="352"/>
      <c r="J20" s="353"/>
      <c r="K20" s="354"/>
      <c r="L20" s="301"/>
      <c r="M20" s="301"/>
      <c r="N20" s="301"/>
      <c r="O20" s="302"/>
    </row>
    <row r="21" spans="1:31" s="284" customFormat="1" ht="15" customHeight="1">
      <c r="A21" s="297">
        <v>13</v>
      </c>
      <c r="B21" s="298" t="e">
        <f>#REF!&amp;$A21</f>
        <v>#REF!</v>
      </c>
      <c r="C21" s="299"/>
      <c r="D21" s="299"/>
      <c r="E21" s="350"/>
      <c r="F21" s="351"/>
      <c r="G21" s="300"/>
      <c r="H21" s="300"/>
      <c r="I21" s="352"/>
      <c r="J21" s="353"/>
      <c r="K21" s="354"/>
      <c r="L21" s="301"/>
      <c r="M21" s="301"/>
      <c r="N21" s="301"/>
      <c r="O21" s="302"/>
    </row>
    <row r="22" spans="1:31" s="284" customFormat="1" ht="15" customHeight="1">
      <c r="A22" s="297">
        <v>14</v>
      </c>
      <c r="B22" s="298" t="e">
        <f>#REF!&amp;$A22</f>
        <v>#REF!</v>
      </c>
      <c r="C22" s="299"/>
      <c r="D22" s="299"/>
      <c r="E22" s="350"/>
      <c r="F22" s="351"/>
      <c r="G22" s="300"/>
      <c r="H22" s="300"/>
      <c r="I22" s="352"/>
      <c r="J22" s="353"/>
      <c r="K22" s="354"/>
      <c r="L22" s="301"/>
      <c r="M22" s="301"/>
      <c r="N22" s="301"/>
      <c r="O22" s="302"/>
    </row>
    <row r="23" spans="1:31" s="284" customFormat="1" ht="15" customHeight="1">
      <c r="A23" s="297">
        <v>15</v>
      </c>
      <c r="B23" s="298"/>
      <c r="C23" s="299"/>
      <c r="D23" s="299"/>
      <c r="E23" s="350"/>
      <c r="F23" s="351"/>
      <c r="G23" s="300"/>
      <c r="H23" s="300"/>
      <c r="I23" s="352"/>
      <c r="J23" s="353"/>
      <c r="K23" s="354"/>
      <c r="L23" s="301"/>
      <c r="M23" s="301"/>
      <c r="N23" s="301"/>
      <c r="O23" s="302"/>
    </row>
    <row r="24" spans="1:31" s="284" customFormat="1" ht="15" customHeight="1">
      <c r="A24" s="297">
        <v>16</v>
      </c>
      <c r="B24" s="298"/>
      <c r="C24" s="299"/>
      <c r="D24" s="299"/>
      <c r="E24" s="350"/>
      <c r="F24" s="351"/>
      <c r="G24" s="300"/>
      <c r="H24" s="300"/>
      <c r="I24" s="352"/>
      <c r="J24" s="353"/>
      <c r="K24" s="354"/>
      <c r="L24" s="301"/>
      <c r="M24" s="301"/>
      <c r="N24" s="301"/>
      <c r="O24" s="302"/>
    </row>
    <row r="25" spans="1:31" s="284" customFormat="1" ht="15" customHeight="1">
      <c r="A25" s="297">
        <v>17</v>
      </c>
      <c r="B25" s="298"/>
      <c r="C25" s="299"/>
      <c r="D25" s="299"/>
      <c r="E25" s="350"/>
      <c r="F25" s="351"/>
      <c r="G25" s="300"/>
      <c r="H25" s="300"/>
      <c r="I25" s="352"/>
      <c r="J25" s="353"/>
      <c r="K25" s="354"/>
      <c r="L25" s="301"/>
      <c r="M25" s="301"/>
      <c r="N25" s="301"/>
      <c r="O25" s="302"/>
    </row>
    <row r="26" spans="1:31" s="284" customFormat="1" ht="15" customHeight="1">
      <c r="A26" s="297">
        <v>18</v>
      </c>
      <c r="B26" s="298" t="e">
        <f>#REF!&amp;$A26</f>
        <v>#REF!</v>
      </c>
      <c r="C26" s="299"/>
      <c r="D26" s="299"/>
      <c r="E26" s="350"/>
      <c r="F26" s="351"/>
      <c r="G26" s="300"/>
      <c r="H26" s="300"/>
      <c r="I26" s="352"/>
      <c r="J26" s="353"/>
      <c r="K26" s="354"/>
      <c r="L26" s="301"/>
      <c r="M26" s="301"/>
      <c r="N26" s="301"/>
      <c r="O26" s="302"/>
    </row>
    <row r="27" spans="1:31" s="284" customFormat="1" ht="15" customHeight="1">
      <c r="A27" s="297">
        <v>19</v>
      </c>
      <c r="B27" s="298" t="e">
        <f>#REF!&amp;$A27</f>
        <v>#REF!</v>
      </c>
      <c r="C27" s="299"/>
      <c r="D27" s="299"/>
      <c r="E27" s="350"/>
      <c r="F27" s="351"/>
      <c r="G27" s="300"/>
      <c r="H27" s="300"/>
      <c r="I27" s="352"/>
      <c r="J27" s="353"/>
      <c r="K27" s="354"/>
      <c r="L27" s="301"/>
      <c r="M27" s="301"/>
      <c r="N27" s="301"/>
      <c r="O27" s="302"/>
    </row>
    <row r="28" spans="1:31" s="284" customFormat="1" ht="15" customHeight="1">
      <c r="A28" s="297">
        <v>20</v>
      </c>
      <c r="B28" s="298" t="e">
        <f>#REF!&amp;$A28</f>
        <v>#REF!</v>
      </c>
      <c r="C28" s="299"/>
      <c r="D28" s="299"/>
      <c r="E28" s="350"/>
      <c r="F28" s="351"/>
      <c r="G28" s="300"/>
      <c r="H28" s="300"/>
      <c r="I28" s="352"/>
      <c r="J28" s="353"/>
      <c r="K28" s="354"/>
      <c r="L28" s="301"/>
      <c r="M28" s="301"/>
      <c r="N28" s="301"/>
      <c r="O28" s="302"/>
    </row>
    <row r="29" spans="1:31" s="284" customFormat="1" ht="15" customHeight="1">
      <c r="A29" s="297">
        <v>21</v>
      </c>
      <c r="B29" s="298"/>
      <c r="C29" s="299"/>
      <c r="D29" s="299"/>
      <c r="E29" s="350"/>
      <c r="F29" s="351"/>
      <c r="G29" s="300"/>
      <c r="H29" s="300"/>
      <c r="I29" s="352"/>
      <c r="J29" s="353"/>
      <c r="K29" s="354"/>
      <c r="L29" s="301"/>
      <c r="M29" s="301"/>
      <c r="N29" s="301"/>
      <c r="O29" s="302"/>
    </row>
    <row r="30" spans="1:31" s="284" customFormat="1" ht="15" customHeight="1">
      <c r="A30" s="297">
        <v>22</v>
      </c>
      <c r="B30" s="298"/>
      <c r="C30" s="299"/>
      <c r="D30" s="299"/>
      <c r="E30" s="350"/>
      <c r="F30" s="351"/>
      <c r="G30" s="300"/>
      <c r="H30" s="300"/>
      <c r="I30" s="352"/>
      <c r="J30" s="353"/>
      <c r="K30" s="354"/>
      <c r="L30" s="301"/>
      <c r="M30" s="301"/>
      <c r="N30" s="301"/>
      <c r="O30" s="302"/>
    </row>
    <row r="31" spans="1:31" s="284" customFormat="1" ht="15" customHeight="1">
      <c r="A31" s="297">
        <v>23</v>
      </c>
      <c r="B31" s="298"/>
      <c r="C31" s="299"/>
      <c r="D31" s="299"/>
      <c r="E31" s="350"/>
      <c r="F31" s="351"/>
      <c r="G31" s="300"/>
      <c r="H31" s="300"/>
      <c r="I31" s="352"/>
      <c r="J31" s="353"/>
      <c r="K31" s="354"/>
      <c r="L31" s="301"/>
      <c r="M31" s="301"/>
      <c r="N31" s="301"/>
      <c r="O31" s="302"/>
    </row>
    <row r="32" spans="1:31" s="284" customFormat="1" ht="15" customHeight="1">
      <c r="A32" s="297">
        <v>24</v>
      </c>
      <c r="B32" s="298"/>
      <c r="C32" s="299"/>
      <c r="D32" s="299"/>
      <c r="E32" s="350"/>
      <c r="F32" s="351"/>
      <c r="G32" s="300"/>
      <c r="H32" s="300"/>
      <c r="I32" s="352"/>
      <c r="J32" s="353"/>
      <c r="K32" s="354"/>
      <c r="L32" s="301"/>
      <c r="M32" s="301"/>
      <c r="N32" s="301"/>
      <c r="O32" s="302"/>
    </row>
    <row r="33" spans="1:15" s="284" customFormat="1" ht="15" customHeight="1">
      <c r="A33" s="297">
        <v>25</v>
      </c>
      <c r="B33" s="298"/>
      <c r="C33" s="299"/>
      <c r="D33" s="299"/>
      <c r="E33" s="350"/>
      <c r="F33" s="351"/>
      <c r="G33" s="300"/>
      <c r="H33" s="300"/>
      <c r="I33" s="352"/>
      <c r="J33" s="353"/>
      <c r="K33" s="354"/>
      <c r="L33" s="301"/>
      <c r="M33" s="301"/>
      <c r="N33" s="301"/>
      <c r="O33" s="302"/>
    </row>
    <row r="34" spans="1:15" s="284" customFormat="1" ht="15" customHeight="1">
      <c r="A34" s="297">
        <v>26</v>
      </c>
      <c r="B34" s="298" t="e">
        <f>#REF!&amp;$A34</f>
        <v>#REF!</v>
      </c>
      <c r="C34" s="299"/>
      <c r="D34" s="299"/>
      <c r="E34" s="350"/>
      <c r="F34" s="351"/>
      <c r="G34" s="300"/>
      <c r="H34" s="300"/>
      <c r="I34" s="352"/>
      <c r="J34" s="353"/>
      <c r="K34" s="354"/>
      <c r="L34" s="301"/>
      <c r="M34" s="301"/>
      <c r="N34" s="301"/>
      <c r="O34" s="302"/>
    </row>
    <row r="35" spans="1:15" s="284" customFormat="1" ht="15" customHeight="1">
      <c r="A35" s="297">
        <v>27</v>
      </c>
      <c r="B35" s="298" t="e">
        <f>#REF!&amp;$A35</f>
        <v>#REF!</v>
      </c>
      <c r="C35" s="299"/>
      <c r="D35" s="299"/>
      <c r="E35" s="350"/>
      <c r="F35" s="351"/>
      <c r="G35" s="300"/>
      <c r="H35" s="300"/>
      <c r="I35" s="352"/>
      <c r="J35" s="353"/>
      <c r="K35" s="354"/>
      <c r="L35" s="301"/>
      <c r="M35" s="301"/>
      <c r="N35" s="301"/>
      <c r="O35" s="302"/>
    </row>
    <row r="36" spans="1:15" s="284" customFormat="1" ht="15" customHeight="1">
      <c r="A36" s="297">
        <v>28</v>
      </c>
      <c r="B36" s="298" t="e">
        <f>#REF!&amp;$A36</f>
        <v>#REF!</v>
      </c>
      <c r="C36" s="299"/>
      <c r="D36" s="299"/>
      <c r="E36" s="350"/>
      <c r="F36" s="351"/>
      <c r="G36" s="300"/>
      <c r="H36" s="300"/>
      <c r="I36" s="352"/>
      <c r="J36" s="353"/>
      <c r="K36" s="354"/>
      <c r="L36" s="301"/>
      <c r="M36" s="301"/>
      <c r="N36" s="301"/>
      <c r="O36" s="302"/>
    </row>
    <row r="37" spans="1:15" s="284" customFormat="1" ht="15" customHeight="1">
      <c r="A37" s="297">
        <v>29</v>
      </c>
      <c r="B37" s="298" t="e">
        <f>#REF!&amp;$A37</f>
        <v>#REF!</v>
      </c>
      <c r="C37" s="299"/>
      <c r="D37" s="299"/>
      <c r="E37" s="350"/>
      <c r="F37" s="351"/>
      <c r="G37" s="300"/>
      <c r="H37" s="300"/>
      <c r="I37" s="352"/>
      <c r="J37" s="353"/>
      <c r="K37" s="354"/>
      <c r="L37" s="301"/>
      <c r="M37" s="301"/>
      <c r="N37" s="301"/>
      <c r="O37" s="302"/>
    </row>
    <row r="38" spans="1:15" s="284" customFormat="1" ht="15" customHeight="1">
      <c r="A38" s="297">
        <v>30</v>
      </c>
      <c r="B38" s="298" t="e">
        <f>#REF!&amp;$A38</f>
        <v>#REF!</v>
      </c>
      <c r="C38" s="299"/>
      <c r="D38" s="299"/>
      <c r="E38" s="350"/>
      <c r="F38" s="351"/>
      <c r="G38" s="300"/>
      <c r="H38" s="300"/>
      <c r="I38" s="352"/>
      <c r="J38" s="353"/>
      <c r="K38" s="354"/>
      <c r="L38" s="301"/>
      <c r="M38" s="301"/>
      <c r="N38" s="301"/>
      <c r="O38" s="302"/>
    </row>
    <row r="39" spans="1:15" s="284" customFormat="1" ht="15" customHeight="1">
      <c r="A39" s="297">
        <v>31</v>
      </c>
      <c r="B39" s="304" t="e">
        <f>#REF!&amp;$A39</f>
        <v>#REF!</v>
      </c>
      <c r="C39" s="305"/>
      <c r="D39" s="305"/>
      <c r="E39" s="359"/>
      <c r="F39" s="360"/>
      <c r="G39" s="306"/>
      <c r="H39" s="306"/>
      <c r="I39" s="361"/>
      <c r="J39" s="362"/>
      <c r="K39" s="363"/>
      <c r="L39" s="307"/>
      <c r="M39" s="307"/>
      <c r="N39" s="307"/>
      <c r="O39" s="308"/>
    </row>
    <row r="40" spans="1:15" s="309" customFormat="1" ht="17.100000000000001" customHeight="1">
      <c r="A40" s="297">
        <v>32</v>
      </c>
      <c r="B40" s="298" t="e">
        <f>#REF!&amp;$A40</f>
        <v>#REF!</v>
      </c>
      <c r="C40" s="299"/>
      <c r="D40" s="299"/>
      <c r="E40" s="350"/>
      <c r="F40" s="351"/>
      <c r="G40" s="300"/>
      <c r="H40" s="300"/>
      <c r="I40" s="352"/>
      <c r="J40" s="353"/>
      <c r="K40" s="354"/>
      <c r="L40" s="301"/>
      <c r="M40" s="301"/>
      <c r="N40" s="301"/>
      <c r="O40" s="302"/>
    </row>
    <row r="41" spans="1:15" s="252" customFormat="1" ht="13.5">
      <c r="A41" s="297">
        <v>33</v>
      </c>
      <c r="B41" s="298" t="e">
        <f>#REF!&amp;$A41</f>
        <v>#REF!</v>
      </c>
      <c r="C41" s="299"/>
      <c r="D41" s="299"/>
      <c r="E41" s="350"/>
      <c r="F41" s="351"/>
      <c r="G41" s="300"/>
      <c r="H41" s="300"/>
      <c r="I41" s="352"/>
      <c r="J41" s="353"/>
      <c r="K41" s="354"/>
      <c r="L41" s="301"/>
      <c r="M41" s="301"/>
      <c r="N41" s="301"/>
      <c r="O41" s="302"/>
    </row>
    <row r="42" spans="1:15" s="252" customFormat="1" ht="13.5">
      <c r="A42" s="297">
        <v>34</v>
      </c>
      <c r="B42" s="298" t="e">
        <f>#REF!&amp;$A42</f>
        <v>#REF!</v>
      </c>
      <c r="C42" s="299"/>
      <c r="D42" s="299"/>
      <c r="E42" s="350"/>
      <c r="F42" s="351"/>
      <c r="G42" s="300"/>
      <c r="H42" s="303"/>
      <c r="I42" s="352"/>
      <c r="J42" s="353"/>
      <c r="K42" s="354"/>
      <c r="L42" s="301"/>
      <c r="M42" s="301"/>
      <c r="N42" s="301"/>
      <c r="O42" s="302"/>
    </row>
    <row r="43" spans="1:15" ht="13.5">
      <c r="A43" s="297">
        <v>35</v>
      </c>
      <c r="B43" s="298" t="e">
        <f>#REF!&amp;$A43</f>
        <v>#REF!</v>
      </c>
      <c r="C43" s="299"/>
      <c r="D43" s="299"/>
      <c r="E43" s="350"/>
      <c r="F43" s="351"/>
      <c r="G43" s="300"/>
      <c r="H43" s="300"/>
      <c r="I43" s="352"/>
      <c r="J43" s="353"/>
      <c r="K43" s="354"/>
      <c r="L43" s="301"/>
      <c r="M43" s="301"/>
      <c r="N43" s="301"/>
      <c r="O43" s="302"/>
    </row>
    <row r="44" spans="1:15" ht="13.5">
      <c r="A44" s="297">
        <v>36</v>
      </c>
      <c r="B44" s="298" t="e">
        <f>#REF!&amp;$A44</f>
        <v>#REF!</v>
      </c>
      <c r="C44" s="299"/>
      <c r="D44" s="299"/>
      <c r="E44" s="350"/>
      <c r="F44" s="351"/>
      <c r="G44" s="300"/>
      <c r="H44" s="300"/>
      <c r="I44" s="352"/>
      <c r="J44" s="353"/>
      <c r="K44" s="354"/>
      <c r="L44" s="301"/>
      <c r="M44" s="301"/>
      <c r="N44" s="301"/>
      <c r="O44" s="302"/>
    </row>
    <row r="45" spans="1:15" ht="13.5">
      <c r="A45" s="297">
        <v>37</v>
      </c>
      <c r="B45" s="298" t="e">
        <f>#REF!&amp;$A45</f>
        <v>#REF!</v>
      </c>
      <c r="C45" s="299"/>
      <c r="D45" s="299"/>
      <c r="E45" s="350"/>
      <c r="F45" s="351"/>
      <c r="G45" s="300"/>
      <c r="H45" s="300"/>
      <c r="I45" s="352"/>
      <c r="J45" s="353"/>
      <c r="K45" s="354"/>
      <c r="L45" s="301"/>
      <c r="M45" s="301"/>
      <c r="N45" s="301"/>
      <c r="O45" s="302"/>
    </row>
    <row r="46" spans="1:15" ht="13.5">
      <c r="A46" s="297">
        <v>38</v>
      </c>
      <c r="B46" s="298" t="e">
        <f>#REF!&amp;$A46</f>
        <v>#REF!</v>
      </c>
      <c r="C46" s="299"/>
      <c r="D46" s="299"/>
      <c r="E46" s="350"/>
      <c r="F46" s="351"/>
      <c r="G46" s="300"/>
      <c r="H46" s="300"/>
      <c r="I46" s="352"/>
      <c r="J46" s="353"/>
      <c r="K46" s="354"/>
      <c r="L46" s="301"/>
      <c r="M46" s="301"/>
      <c r="N46" s="301"/>
      <c r="O46" s="302"/>
    </row>
    <row r="47" spans="1:15" ht="13.5">
      <c r="A47" s="297">
        <v>39</v>
      </c>
      <c r="B47" s="298" t="e">
        <f>#REF!&amp;$A47</f>
        <v>#REF!</v>
      </c>
      <c r="C47" s="299"/>
      <c r="D47" s="299"/>
      <c r="E47" s="350"/>
      <c r="F47" s="351"/>
      <c r="G47" s="300"/>
      <c r="H47" s="300"/>
      <c r="I47" s="352"/>
      <c r="J47" s="353"/>
      <c r="K47" s="354"/>
      <c r="L47" s="301"/>
      <c r="M47" s="301"/>
      <c r="N47" s="301"/>
      <c r="O47" s="302"/>
    </row>
    <row r="48" spans="1:15" ht="13.5">
      <c r="A48" s="297">
        <v>40</v>
      </c>
      <c r="B48" s="298" t="e">
        <f>#REF!&amp;$A48</f>
        <v>#REF!</v>
      </c>
      <c r="C48" s="299"/>
      <c r="D48" s="299"/>
      <c r="E48" s="350"/>
      <c r="F48" s="351"/>
      <c r="G48" s="300"/>
      <c r="H48" s="300"/>
      <c r="I48" s="352"/>
      <c r="J48" s="353"/>
      <c r="K48" s="354"/>
      <c r="L48" s="301"/>
      <c r="M48" s="301"/>
      <c r="N48" s="301"/>
      <c r="O48" s="302"/>
    </row>
    <row r="49" spans="1:15" ht="13.5">
      <c r="A49" s="297">
        <v>41</v>
      </c>
      <c r="B49" s="298" t="e">
        <f>#REF!&amp;$A49</f>
        <v>#REF!</v>
      </c>
      <c r="C49" s="299"/>
      <c r="D49" s="299"/>
      <c r="E49" s="350"/>
      <c r="F49" s="351"/>
      <c r="G49" s="300"/>
      <c r="H49" s="300"/>
      <c r="I49" s="352"/>
      <c r="J49" s="353"/>
      <c r="K49" s="354"/>
      <c r="L49" s="301"/>
      <c r="M49" s="301"/>
      <c r="N49" s="301"/>
      <c r="O49" s="302"/>
    </row>
    <row r="50" spans="1:15" ht="13.5">
      <c r="A50" s="297">
        <v>42</v>
      </c>
      <c r="B50" s="298" t="e">
        <f>#REF!&amp;$A50</f>
        <v>#REF!</v>
      </c>
      <c r="C50" s="299"/>
      <c r="D50" s="299"/>
      <c r="E50" s="350"/>
      <c r="F50" s="351"/>
      <c r="G50" s="300"/>
      <c r="H50" s="300"/>
      <c r="I50" s="352"/>
      <c r="J50" s="353"/>
      <c r="K50" s="354"/>
      <c r="L50" s="301"/>
      <c r="M50" s="301"/>
      <c r="N50" s="301"/>
      <c r="O50" s="302"/>
    </row>
    <row r="51" spans="1:15" ht="13.5">
      <c r="A51" s="297">
        <v>43</v>
      </c>
      <c r="B51" s="298" t="e">
        <f>#REF!&amp;$A51</f>
        <v>#REF!</v>
      </c>
      <c r="C51" s="299"/>
      <c r="D51" s="299"/>
      <c r="E51" s="350"/>
      <c r="F51" s="351"/>
      <c r="G51" s="300"/>
      <c r="H51" s="300"/>
      <c r="I51" s="352"/>
      <c r="J51" s="353"/>
      <c r="K51" s="354"/>
      <c r="L51" s="301"/>
      <c r="M51" s="301"/>
      <c r="N51" s="301"/>
      <c r="O51" s="302"/>
    </row>
    <row r="52" spans="1:15" ht="13.5">
      <c r="A52" s="297">
        <v>44</v>
      </c>
      <c r="B52" s="298" t="e">
        <f>#REF!&amp;$A52</f>
        <v>#REF!</v>
      </c>
      <c r="C52" s="299"/>
      <c r="D52" s="299"/>
      <c r="E52" s="350"/>
      <c r="F52" s="351"/>
      <c r="G52" s="300"/>
      <c r="H52" s="300"/>
      <c r="I52" s="352"/>
      <c r="J52" s="353"/>
      <c r="K52" s="354"/>
      <c r="L52" s="301"/>
      <c r="M52" s="301"/>
      <c r="N52" s="301"/>
      <c r="O52" s="302"/>
    </row>
    <row r="53" spans="1:15" ht="13.5">
      <c r="A53" s="297">
        <v>45</v>
      </c>
      <c r="B53" s="298"/>
      <c r="C53" s="299"/>
      <c r="D53" s="299"/>
      <c r="E53" s="350"/>
      <c r="F53" s="351"/>
      <c r="G53" s="300"/>
      <c r="H53" s="300"/>
      <c r="I53" s="352"/>
      <c r="J53" s="353"/>
      <c r="K53" s="354"/>
      <c r="L53" s="301"/>
      <c r="M53" s="301"/>
      <c r="N53" s="301"/>
      <c r="O53" s="302"/>
    </row>
    <row r="54" spans="1:15" ht="13.5">
      <c r="A54" s="297">
        <v>46</v>
      </c>
      <c r="B54" s="298"/>
      <c r="C54" s="299"/>
      <c r="D54" s="299"/>
      <c r="E54" s="350"/>
      <c r="F54" s="351"/>
      <c r="G54" s="300"/>
      <c r="H54" s="300"/>
      <c r="I54" s="352"/>
      <c r="J54" s="353"/>
      <c r="K54" s="354"/>
      <c r="L54" s="301"/>
      <c r="M54" s="301"/>
      <c r="N54" s="301"/>
      <c r="O54" s="302"/>
    </row>
    <row r="55" spans="1:15" ht="13.5">
      <c r="A55" s="297">
        <v>47</v>
      </c>
      <c r="B55" s="298"/>
      <c r="C55" s="299"/>
      <c r="D55" s="299"/>
      <c r="E55" s="350"/>
      <c r="F55" s="351"/>
      <c r="G55" s="300"/>
      <c r="H55" s="300"/>
      <c r="I55" s="352"/>
      <c r="J55" s="353"/>
      <c r="K55" s="354"/>
      <c r="L55" s="301"/>
      <c r="M55" s="301"/>
      <c r="N55" s="301"/>
      <c r="O55" s="302"/>
    </row>
    <row r="56" spans="1:15" ht="13.5">
      <c r="A56" s="297">
        <v>48</v>
      </c>
      <c r="B56" s="298" t="e">
        <f>#REF!&amp;$A56</f>
        <v>#REF!</v>
      </c>
      <c r="C56" s="299"/>
      <c r="D56" s="299"/>
      <c r="E56" s="350"/>
      <c r="F56" s="351"/>
      <c r="G56" s="300"/>
      <c r="H56" s="300"/>
      <c r="I56" s="352"/>
      <c r="J56" s="353"/>
      <c r="K56" s="354"/>
      <c r="L56" s="301"/>
      <c r="M56" s="301"/>
      <c r="N56" s="301"/>
      <c r="O56" s="302"/>
    </row>
    <row r="57" spans="1:15" ht="13.5">
      <c r="A57" s="297">
        <v>49</v>
      </c>
      <c r="B57" s="298" t="e">
        <f>#REF!&amp;$A57</f>
        <v>#REF!</v>
      </c>
      <c r="C57" s="299"/>
      <c r="D57" s="299"/>
      <c r="E57" s="350"/>
      <c r="F57" s="351"/>
      <c r="G57" s="300"/>
      <c r="H57" s="300"/>
      <c r="I57" s="352"/>
      <c r="J57" s="353"/>
      <c r="K57" s="354"/>
      <c r="L57" s="301"/>
      <c r="M57" s="301"/>
      <c r="N57" s="301"/>
      <c r="O57" s="302"/>
    </row>
    <row r="58" spans="1:15" ht="13.5">
      <c r="A58" s="297">
        <v>50</v>
      </c>
      <c r="B58" s="298" t="e">
        <f>#REF!&amp;$A58</f>
        <v>#REF!</v>
      </c>
      <c r="C58" s="299"/>
      <c r="D58" s="299"/>
      <c r="E58" s="350"/>
      <c r="F58" s="351"/>
      <c r="G58" s="300"/>
      <c r="H58" s="300"/>
      <c r="I58" s="352"/>
      <c r="J58" s="353"/>
      <c r="K58" s="354"/>
      <c r="L58" s="301"/>
      <c r="M58" s="301"/>
      <c r="N58" s="301"/>
      <c r="O58" s="302"/>
    </row>
    <row r="59" spans="1:15" ht="13.5">
      <c r="A59" s="297">
        <v>51</v>
      </c>
      <c r="B59" s="298"/>
      <c r="C59" s="299"/>
      <c r="D59" s="299"/>
      <c r="E59" s="350"/>
      <c r="F59" s="351"/>
      <c r="G59" s="300"/>
      <c r="H59" s="300"/>
      <c r="I59" s="352"/>
      <c r="J59" s="353"/>
      <c r="K59" s="354"/>
      <c r="L59" s="301"/>
      <c r="M59" s="301"/>
      <c r="N59" s="301"/>
      <c r="O59" s="302"/>
    </row>
    <row r="60" spans="1:15" ht="13.5">
      <c r="A60" s="297">
        <v>52</v>
      </c>
      <c r="B60" s="298"/>
      <c r="C60" s="299"/>
      <c r="D60" s="299"/>
      <c r="E60" s="350"/>
      <c r="F60" s="351"/>
      <c r="G60" s="300"/>
      <c r="H60" s="300"/>
      <c r="I60" s="352"/>
      <c r="J60" s="353"/>
      <c r="K60" s="354"/>
      <c r="L60" s="301"/>
      <c r="M60" s="301"/>
      <c r="N60" s="301"/>
      <c r="O60" s="302"/>
    </row>
    <row r="61" spans="1:15" ht="13.5">
      <c r="A61" s="297">
        <v>53</v>
      </c>
      <c r="B61" s="298"/>
      <c r="C61" s="299"/>
      <c r="D61" s="299"/>
      <c r="E61" s="350"/>
      <c r="F61" s="351"/>
      <c r="G61" s="300"/>
      <c r="H61" s="300"/>
      <c r="I61" s="352"/>
      <c r="J61" s="353"/>
      <c r="K61" s="354"/>
      <c r="L61" s="301"/>
      <c r="M61" s="301"/>
      <c r="N61" s="301"/>
      <c r="O61" s="302"/>
    </row>
    <row r="62" spans="1:15" ht="13.5">
      <c r="A62" s="297">
        <v>54</v>
      </c>
      <c r="B62" s="298"/>
      <c r="C62" s="299"/>
      <c r="D62" s="299"/>
      <c r="E62" s="350"/>
      <c r="F62" s="351"/>
      <c r="G62" s="300"/>
      <c r="H62" s="300"/>
      <c r="I62" s="352"/>
      <c r="J62" s="353"/>
      <c r="K62" s="354"/>
      <c r="L62" s="301"/>
      <c r="M62" s="301"/>
      <c r="N62" s="301"/>
      <c r="O62" s="302"/>
    </row>
    <row r="63" spans="1:15" ht="13.5">
      <c r="A63" s="297">
        <v>55</v>
      </c>
      <c r="B63" s="298"/>
      <c r="C63" s="299"/>
      <c r="D63" s="299"/>
      <c r="E63" s="350"/>
      <c r="F63" s="351"/>
      <c r="G63" s="300"/>
      <c r="H63" s="300"/>
      <c r="I63" s="352"/>
      <c r="J63" s="353"/>
      <c r="K63" s="354"/>
      <c r="L63" s="301"/>
      <c r="M63" s="301"/>
      <c r="N63" s="301"/>
      <c r="O63" s="302"/>
    </row>
    <row r="64" spans="1:15" ht="13.5">
      <c r="A64" s="297">
        <v>56</v>
      </c>
      <c r="B64" s="298" t="e">
        <f>#REF!&amp;$A64</f>
        <v>#REF!</v>
      </c>
      <c r="C64" s="299"/>
      <c r="D64" s="299"/>
      <c r="E64" s="350"/>
      <c r="F64" s="351"/>
      <c r="G64" s="300"/>
      <c r="H64" s="300"/>
      <c r="I64" s="352"/>
      <c r="J64" s="353"/>
      <c r="K64" s="354"/>
      <c r="L64" s="301"/>
      <c r="M64" s="301"/>
      <c r="N64" s="301"/>
      <c r="O64" s="302"/>
    </row>
    <row r="65" spans="1:15" ht="13.5">
      <c r="A65" s="297">
        <v>57</v>
      </c>
      <c r="B65" s="298" t="e">
        <f>#REF!&amp;$A65</f>
        <v>#REF!</v>
      </c>
      <c r="C65" s="299"/>
      <c r="D65" s="299"/>
      <c r="E65" s="350"/>
      <c r="F65" s="351"/>
      <c r="G65" s="300"/>
      <c r="H65" s="300"/>
      <c r="I65" s="352"/>
      <c r="J65" s="353"/>
      <c r="K65" s="354"/>
      <c r="L65" s="301"/>
      <c r="M65" s="301"/>
      <c r="N65" s="301"/>
      <c r="O65" s="302"/>
    </row>
    <row r="66" spans="1:15" ht="13.5">
      <c r="A66" s="297">
        <v>58</v>
      </c>
      <c r="B66" s="298" t="e">
        <f>#REF!&amp;$A66</f>
        <v>#REF!</v>
      </c>
      <c r="C66" s="299"/>
      <c r="D66" s="299"/>
      <c r="E66" s="350"/>
      <c r="F66" s="351"/>
      <c r="G66" s="300"/>
      <c r="H66" s="300"/>
      <c r="I66" s="352"/>
      <c r="J66" s="353"/>
      <c r="K66" s="354"/>
      <c r="L66" s="301"/>
      <c r="M66" s="301"/>
      <c r="N66" s="301"/>
      <c r="O66" s="302"/>
    </row>
    <row r="67" spans="1:15" ht="13.5">
      <c r="A67" s="297">
        <v>59</v>
      </c>
      <c r="B67" s="298" t="e">
        <f>#REF!&amp;$A67</f>
        <v>#REF!</v>
      </c>
      <c r="C67" s="299"/>
      <c r="D67" s="299"/>
      <c r="E67" s="350"/>
      <c r="F67" s="351"/>
      <c r="G67" s="300"/>
      <c r="H67" s="300"/>
      <c r="I67" s="352"/>
      <c r="J67" s="353"/>
      <c r="K67" s="354"/>
      <c r="L67" s="301"/>
      <c r="M67" s="301"/>
      <c r="N67" s="301"/>
      <c r="O67" s="302"/>
    </row>
    <row r="68" spans="1:15" ht="13.5">
      <c r="A68" s="297">
        <v>60</v>
      </c>
      <c r="B68" s="298" t="e">
        <f>#REF!&amp;$A68</f>
        <v>#REF!</v>
      </c>
      <c r="C68" s="299"/>
      <c r="D68" s="299"/>
      <c r="E68" s="350"/>
      <c r="F68" s="351"/>
      <c r="G68" s="300"/>
      <c r="H68" s="300"/>
      <c r="I68" s="352"/>
      <c r="J68" s="353"/>
      <c r="K68" s="354"/>
      <c r="L68" s="301"/>
      <c r="M68" s="301"/>
      <c r="N68" s="301"/>
      <c r="O68" s="302"/>
    </row>
    <row r="69" spans="1:15" ht="13.5">
      <c r="A69" s="297">
        <v>61</v>
      </c>
      <c r="B69" s="304" t="e">
        <f>#REF!&amp;$A69</f>
        <v>#REF!</v>
      </c>
      <c r="C69" s="305"/>
      <c r="D69" s="305"/>
      <c r="E69" s="359"/>
      <c r="F69" s="360"/>
      <c r="G69" s="306"/>
      <c r="H69" s="306"/>
      <c r="I69" s="361"/>
      <c r="J69" s="362"/>
      <c r="K69" s="363"/>
      <c r="L69" s="307"/>
      <c r="M69" s="307"/>
      <c r="N69" s="307"/>
      <c r="O69" s="308"/>
    </row>
    <row r="70" spans="1:15" ht="13.5">
      <c r="A70" s="297">
        <v>62</v>
      </c>
      <c r="B70" s="298" t="e">
        <f>#REF!&amp;$A70</f>
        <v>#REF!</v>
      </c>
      <c r="C70" s="299"/>
      <c r="D70" s="299"/>
      <c r="E70" s="350"/>
      <c r="F70" s="351"/>
      <c r="G70" s="300"/>
      <c r="H70" s="300"/>
      <c r="I70" s="352"/>
      <c r="J70" s="353"/>
      <c r="K70" s="354"/>
      <c r="L70" s="301"/>
      <c r="M70" s="301"/>
      <c r="N70" s="301"/>
      <c r="O70" s="302"/>
    </row>
    <row r="71" spans="1:15" ht="13.5">
      <c r="A71" s="297">
        <v>63</v>
      </c>
      <c r="B71" s="298" t="e">
        <f>#REF!&amp;$A71</f>
        <v>#REF!</v>
      </c>
      <c r="C71" s="299"/>
      <c r="D71" s="299"/>
      <c r="E71" s="350"/>
      <c r="F71" s="351"/>
      <c r="G71" s="300"/>
      <c r="H71" s="300"/>
      <c r="I71" s="352"/>
      <c r="J71" s="353"/>
      <c r="K71" s="354"/>
      <c r="L71" s="301"/>
      <c r="M71" s="301"/>
      <c r="N71" s="301"/>
      <c r="O71" s="302"/>
    </row>
    <row r="72" spans="1:15" ht="13.5">
      <c r="A72" s="297">
        <v>64</v>
      </c>
      <c r="B72" s="298" t="e">
        <f>#REF!&amp;$A72</f>
        <v>#REF!</v>
      </c>
      <c r="C72" s="299"/>
      <c r="D72" s="299"/>
      <c r="E72" s="350"/>
      <c r="F72" s="351"/>
      <c r="G72" s="300"/>
      <c r="H72" s="303"/>
      <c r="I72" s="352"/>
      <c r="J72" s="353"/>
      <c r="K72" s="354"/>
      <c r="L72" s="301"/>
      <c r="M72" s="301"/>
      <c r="N72" s="301"/>
      <c r="O72" s="302"/>
    </row>
    <row r="73" spans="1:15" ht="13.5">
      <c r="A73" s="297">
        <v>65</v>
      </c>
      <c r="B73" s="298" t="e">
        <f>#REF!&amp;$A73</f>
        <v>#REF!</v>
      </c>
      <c r="C73" s="299"/>
      <c r="D73" s="299"/>
      <c r="E73" s="350"/>
      <c r="F73" s="351"/>
      <c r="G73" s="300"/>
      <c r="H73" s="300"/>
      <c r="I73" s="352"/>
      <c r="J73" s="353"/>
      <c r="K73" s="354"/>
      <c r="L73" s="301"/>
      <c r="M73" s="301"/>
      <c r="N73" s="301"/>
      <c r="O73" s="302"/>
    </row>
    <row r="74" spans="1:15" ht="13.5">
      <c r="A74" s="297">
        <v>66</v>
      </c>
      <c r="B74" s="298" t="e">
        <f>#REF!&amp;$A74</f>
        <v>#REF!</v>
      </c>
      <c r="C74" s="299"/>
      <c r="D74" s="299"/>
      <c r="E74" s="350"/>
      <c r="F74" s="351"/>
      <c r="G74" s="300"/>
      <c r="H74" s="300"/>
      <c r="I74" s="352"/>
      <c r="J74" s="353"/>
      <c r="K74" s="354"/>
      <c r="L74" s="301"/>
      <c r="M74" s="301"/>
      <c r="N74" s="301"/>
      <c r="O74" s="302"/>
    </row>
    <row r="75" spans="1:15" ht="13.5">
      <c r="A75" s="297">
        <v>67</v>
      </c>
      <c r="B75" s="298" t="e">
        <f>#REF!&amp;$A75</f>
        <v>#REF!</v>
      </c>
      <c r="C75" s="299"/>
      <c r="D75" s="299"/>
      <c r="E75" s="350"/>
      <c r="F75" s="351"/>
      <c r="G75" s="300"/>
      <c r="H75" s="300"/>
      <c r="I75" s="352"/>
      <c r="J75" s="353"/>
      <c r="K75" s="354"/>
      <c r="L75" s="301"/>
      <c r="M75" s="301"/>
      <c r="N75" s="301"/>
      <c r="O75" s="302"/>
    </row>
    <row r="76" spans="1:15" ht="13.5">
      <c r="A76" s="297">
        <v>68</v>
      </c>
      <c r="B76" s="298" t="e">
        <f>#REF!&amp;$A76</f>
        <v>#REF!</v>
      </c>
      <c r="C76" s="299"/>
      <c r="D76" s="299"/>
      <c r="E76" s="350"/>
      <c r="F76" s="351"/>
      <c r="G76" s="300"/>
      <c r="H76" s="300"/>
      <c r="I76" s="352"/>
      <c r="J76" s="353"/>
      <c r="K76" s="354"/>
      <c r="L76" s="301"/>
      <c r="M76" s="301"/>
      <c r="N76" s="301"/>
      <c r="O76" s="302"/>
    </row>
    <row r="77" spans="1:15" ht="13.5">
      <c r="A77" s="297">
        <v>69</v>
      </c>
      <c r="B77" s="298" t="e">
        <f>#REF!&amp;$A77</f>
        <v>#REF!</v>
      </c>
      <c r="C77" s="299"/>
      <c r="D77" s="299"/>
      <c r="E77" s="350"/>
      <c r="F77" s="351"/>
      <c r="G77" s="300"/>
      <c r="H77" s="300"/>
      <c r="I77" s="352"/>
      <c r="J77" s="353"/>
      <c r="K77" s="354"/>
      <c r="L77" s="301"/>
      <c r="M77" s="301"/>
      <c r="N77" s="301"/>
      <c r="O77" s="302"/>
    </row>
    <row r="78" spans="1:15" ht="13.5">
      <c r="A78" s="297">
        <v>70</v>
      </c>
      <c r="B78" s="298" t="e">
        <f>#REF!&amp;$A78</f>
        <v>#REF!</v>
      </c>
      <c r="C78" s="299"/>
      <c r="D78" s="299"/>
      <c r="E78" s="350"/>
      <c r="F78" s="351"/>
      <c r="G78" s="300"/>
      <c r="H78" s="300"/>
      <c r="I78" s="352"/>
      <c r="J78" s="353"/>
      <c r="K78" s="354"/>
      <c r="L78" s="301"/>
      <c r="M78" s="301"/>
      <c r="N78" s="301"/>
      <c r="O78" s="302"/>
    </row>
    <row r="79" spans="1:15" ht="13.5">
      <c r="A79" s="297">
        <v>71</v>
      </c>
      <c r="B79" s="298" t="e">
        <f>#REF!&amp;$A79</f>
        <v>#REF!</v>
      </c>
      <c r="C79" s="299"/>
      <c r="D79" s="299"/>
      <c r="E79" s="350"/>
      <c r="F79" s="351"/>
      <c r="G79" s="300"/>
      <c r="H79" s="300"/>
      <c r="I79" s="352"/>
      <c r="J79" s="353"/>
      <c r="K79" s="354"/>
      <c r="L79" s="301"/>
      <c r="M79" s="301"/>
      <c r="N79" s="301"/>
      <c r="O79" s="302"/>
    </row>
    <row r="80" spans="1:15" ht="13.5">
      <c r="A80" s="297">
        <v>72</v>
      </c>
      <c r="B80" s="298" t="e">
        <f>#REF!&amp;$A80</f>
        <v>#REF!</v>
      </c>
      <c r="C80" s="299"/>
      <c r="D80" s="299"/>
      <c r="E80" s="350"/>
      <c r="F80" s="351"/>
      <c r="G80" s="300"/>
      <c r="H80" s="300"/>
      <c r="I80" s="352"/>
      <c r="J80" s="353"/>
      <c r="K80" s="354"/>
      <c r="L80" s="301"/>
      <c r="M80" s="301"/>
      <c r="N80" s="301"/>
      <c r="O80" s="302"/>
    </row>
    <row r="81" spans="1:15" ht="13.5">
      <c r="A81" s="297">
        <v>73</v>
      </c>
      <c r="B81" s="298" t="e">
        <f>#REF!&amp;$A81</f>
        <v>#REF!</v>
      </c>
      <c r="C81" s="299"/>
      <c r="D81" s="299"/>
      <c r="E81" s="350"/>
      <c r="F81" s="351"/>
      <c r="G81" s="300"/>
      <c r="H81" s="300"/>
      <c r="I81" s="352"/>
      <c r="J81" s="353"/>
      <c r="K81" s="354"/>
      <c r="L81" s="301"/>
      <c r="M81" s="301"/>
      <c r="N81" s="301"/>
      <c r="O81" s="302"/>
    </row>
    <row r="82" spans="1:15" ht="13.5">
      <c r="A82" s="297">
        <v>74</v>
      </c>
      <c r="B82" s="298" t="e">
        <f>#REF!&amp;$A82</f>
        <v>#REF!</v>
      </c>
      <c r="C82" s="299"/>
      <c r="D82" s="299"/>
      <c r="E82" s="350"/>
      <c r="F82" s="351"/>
      <c r="G82" s="300"/>
      <c r="H82" s="300"/>
      <c r="I82" s="352"/>
      <c r="J82" s="353"/>
      <c r="K82" s="354"/>
      <c r="L82" s="301"/>
      <c r="M82" s="301"/>
      <c r="N82" s="301"/>
      <c r="O82" s="302"/>
    </row>
    <row r="83" spans="1:15" ht="13.5">
      <c r="A83" s="297">
        <v>75</v>
      </c>
      <c r="B83" s="298"/>
      <c r="C83" s="299"/>
      <c r="D83" s="299"/>
      <c r="E83" s="350"/>
      <c r="F83" s="351"/>
      <c r="G83" s="300"/>
      <c r="H83" s="300"/>
      <c r="I83" s="352"/>
      <c r="J83" s="353"/>
      <c r="K83" s="354"/>
      <c r="L83" s="301"/>
      <c r="M83" s="301"/>
      <c r="N83" s="301"/>
      <c r="O83" s="302"/>
    </row>
    <row r="84" spans="1:15" ht="13.5">
      <c r="A84" s="297">
        <v>76</v>
      </c>
      <c r="B84" s="298"/>
      <c r="C84" s="299"/>
      <c r="D84" s="299"/>
      <c r="E84" s="350"/>
      <c r="F84" s="351"/>
      <c r="G84" s="300"/>
      <c r="H84" s="300"/>
      <c r="I84" s="352"/>
      <c r="J84" s="353"/>
      <c r="K84" s="354"/>
      <c r="L84" s="301"/>
      <c r="M84" s="301"/>
      <c r="N84" s="301"/>
      <c r="O84" s="302"/>
    </row>
    <row r="85" spans="1:15" ht="13.5">
      <c r="A85" s="297">
        <v>77</v>
      </c>
      <c r="B85" s="298"/>
      <c r="C85" s="299"/>
      <c r="D85" s="299"/>
      <c r="E85" s="350"/>
      <c r="F85" s="351"/>
      <c r="G85" s="300"/>
      <c r="H85" s="300"/>
      <c r="I85" s="352"/>
      <c r="J85" s="353"/>
      <c r="K85" s="354"/>
      <c r="L85" s="301"/>
      <c r="M85" s="301"/>
      <c r="N85" s="301"/>
      <c r="O85" s="302"/>
    </row>
    <row r="86" spans="1:15" ht="13.5">
      <c r="A86" s="297">
        <v>78</v>
      </c>
      <c r="B86" s="298" t="e">
        <f>#REF!&amp;$A86</f>
        <v>#REF!</v>
      </c>
      <c r="C86" s="299"/>
      <c r="D86" s="299"/>
      <c r="E86" s="350"/>
      <c r="F86" s="351"/>
      <c r="G86" s="300"/>
      <c r="H86" s="300"/>
      <c r="I86" s="352"/>
      <c r="J86" s="353"/>
      <c r="K86" s="354"/>
      <c r="L86" s="301"/>
      <c r="M86" s="301"/>
      <c r="N86" s="301"/>
      <c r="O86" s="302"/>
    </row>
    <row r="87" spans="1:15" ht="13.5">
      <c r="A87" s="297">
        <v>79</v>
      </c>
      <c r="B87" s="298" t="e">
        <f>#REF!&amp;$A87</f>
        <v>#REF!</v>
      </c>
      <c r="C87" s="299"/>
      <c r="D87" s="299"/>
      <c r="E87" s="350"/>
      <c r="F87" s="351"/>
      <c r="G87" s="300"/>
      <c r="H87" s="300"/>
      <c r="I87" s="352"/>
      <c r="J87" s="353"/>
      <c r="K87" s="354"/>
      <c r="L87" s="301"/>
      <c r="M87" s="301"/>
      <c r="N87" s="301"/>
      <c r="O87" s="302"/>
    </row>
    <row r="88" spans="1:15" ht="13.5">
      <c r="A88" s="297">
        <v>80</v>
      </c>
      <c r="B88" s="298" t="e">
        <f>#REF!&amp;$A88</f>
        <v>#REF!</v>
      </c>
      <c r="C88" s="299"/>
      <c r="D88" s="299"/>
      <c r="E88" s="350"/>
      <c r="F88" s="351"/>
      <c r="G88" s="300"/>
      <c r="H88" s="300"/>
      <c r="I88" s="352"/>
      <c r="J88" s="353"/>
      <c r="K88" s="354"/>
      <c r="L88" s="301"/>
      <c r="M88" s="301"/>
      <c r="N88" s="301"/>
      <c r="O88" s="302"/>
    </row>
    <row r="89" spans="1:15" ht="13.5">
      <c r="A89" s="297">
        <v>81</v>
      </c>
      <c r="B89" s="298"/>
      <c r="C89" s="299"/>
      <c r="D89" s="299"/>
      <c r="E89" s="350"/>
      <c r="F89" s="351"/>
      <c r="G89" s="300"/>
      <c r="H89" s="300"/>
      <c r="I89" s="352"/>
      <c r="J89" s="353"/>
      <c r="K89" s="354"/>
      <c r="L89" s="301"/>
      <c r="M89" s="301"/>
      <c r="N89" s="301"/>
      <c r="O89" s="302"/>
    </row>
    <row r="90" spans="1:15" ht="13.5">
      <c r="A90" s="297">
        <v>82</v>
      </c>
      <c r="B90" s="298"/>
      <c r="C90" s="299"/>
      <c r="D90" s="299"/>
      <c r="E90" s="350"/>
      <c r="F90" s="351"/>
      <c r="G90" s="300"/>
      <c r="H90" s="300"/>
      <c r="I90" s="352"/>
      <c r="J90" s="353"/>
      <c r="K90" s="354"/>
      <c r="L90" s="301"/>
      <c r="M90" s="301"/>
      <c r="N90" s="301"/>
      <c r="O90" s="302"/>
    </row>
    <row r="91" spans="1:15" ht="13.5">
      <c r="A91" s="297">
        <v>83</v>
      </c>
      <c r="B91" s="298"/>
      <c r="C91" s="299"/>
      <c r="D91" s="299"/>
      <c r="E91" s="350"/>
      <c r="F91" s="351"/>
      <c r="G91" s="300"/>
      <c r="H91" s="300"/>
      <c r="I91" s="352"/>
      <c r="J91" s="353"/>
      <c r="K91" s="354"/>
      <c r="L91" s="301"/>
      <c r="M91" s="301"/>
      <c r="N91" s="301"/>
      <c r="O91" s="302"/>
    </row>
    <row r="92" spans="1:15" ht="13.5">
      <c r="A92" s="297">
        <v>84</v>
      </c>
      <c r="B92" s="298"/>
      <c r="C92" s="299"/>
      <c r="D92" s="299"/>
      <c r="E92" s="350"/>
      <c r="F92" s="351"/>
      <c r="G92" s="300"/>
      <c r="H92" s="300"/>
      <c r="I92" s="352"/>
      <c r="J92" s="353"/>
      <c r="K92" s="354"/>
      <c r="L92" s="301"/>
      <c r="M92" s="301"/>
      <c r="N92" s="301"/>
      <c r="O92" s="302"/>
    </row>
    <row r="93" spans="1:15" ht="13.5">
      <c r="A93" s="297">
        <v>85</v>
      </c>
      <c r="B93" s="298"/>
      <c r="C93" s="299"/>
      <c r="D93" s="299"/>
      <c r="E93" s="350"/>
      <c r="F93" s="351"/>
      <c r="G93" s="300"/>
      <c r="H93" s="300"/>
      <c r="I93" s="352"/>
      <c r="J93" s="353"/>
      <c r="K93" s="354"/>
      <c r="L93" s="301"/>
      <c r="M93" s="301"/>
      <c r="N93" s="301"/>
      <c r="O93" s="302"/>
    </row>
    <row r="94" spans="1:15" ht="13.5">
      <c r="A94" s="297">
        <v>86</v>
      </c>
      <c r="B94" s="298" t="e">
        <f>#REF!&amp;$A94</f>
        <v>#REF!</v>
      </c>
      <c r="C94" s="299"/>
      <c r="D94" s="299"/>
      <c r="E94" s="350"/>
      <c r="F94" s="351"/>
      <c r="G94" s="300"/>
      <c r="H94" s="300"/>
      <c r="I94" s="352"/>
      <c r="J94" s="353"/>
      <c r="K94" s="354"/>
      <c r="L94" s="301"/>
      <c r="M94" s="301"/>
      <c r="N94" s="301"/>
      <c r="O94" s="302"/>
    </row>
    <row r="95" spans="1:15" ht="13.5">
      <c r="A95" s="297">
        <v>87</v>
      </c>
      <c r="B95" s="298" t="e">
        <f>#REF!&amp;$A95</f>
        <v>#REF!</v>
      </c>
      <c r="C95" s="299"/>
      <c r="D95" s="299"/>
      <c r="E95" s="350"/>
      <c r="F95" s="351"/>
      <c r="G95" s="300"/>
      <c r="H95" s="300"/>
      <c r="I95" s="352"/>
      <c r="J95" s="353"/>
      <c r="K95" s="354"/>
      <c r="L95" s="301"/>
      <c r="M95" s="301"/>
      <c r="N95" s="301"/>
      <c r="O95" s="302"/>
    </row>
    <row r="96" spans="1:15" ht="13.5">
      <c r="A96" s="297">
        <v>88</v>
      </c>
      <c r="B96" s="298" t="e">
        <f>#REF!&amp;$A96</f>
        <v>#REF!</v>
      </c>
      <c r="C96" s="299"/>
      <c r="D96" s="299"/>
      <c r="E96" s="350"/>
      <c r="F96" s="351"/>
      <c r="G96" s="300"/>
      <c r="H96" s="300"/>
      <c r="I96" s="352"/>
      <c r="J96" s="353"/>
      <c r="K96" s="354"/>
      <c r="L96" s="301"/>
      <c r="M96" s="301"/>
      <c r="N96" s="301"/>
      <c r="O96" s="302"/>
    </row>
    <row r="97" spans="1:15" ht="13.5">
      <c r="A97" s="297">
        <v>89</v>
      </c>
      <c r="B97" s="298" t="e">
        <f>#REF!&amp;$A97</f>
        <v>#REF!</v>
      </c>
      <c r="C97" s="299"/>
      <c r="D97" s="299"/>
      <c r="E97" s="350"/>
      <c r="F97" s="351"/>
      <c r="G97" s="300"/>
      <c r="H97" s="300"/>
      <c r="I97" s="352"/>
      <c r="J97" s="353"/>
      <c r="K97" s="354"/>
      <c r="L97" s="301"/>
      <c r="M97" s="301"/>
      <c r="N97" s="301"/>
      <c r="O97" s="302"/>
    </row>
    <row r="98" spans="1:15" ht="13.5">
      <c r="A98" s="297">
        <v>90</v>
      </c>
      <c r="B98" s="298" t="e">
        <f>#REF!&amp;$A98</f>
        <v>#REF!</v>
      </c>
      <c r="C98" s="299"/>
      <c r="D98" s="299"/>
      <c r="E98" s="350"/>
      <c r="F98" s="351"/>
      <c r="G98" s="300"/>
      <c r="H98" s="300"/>
      <c r="I98" s="352"/>
      <c r="J98" s="353"/>
      <c r="K98" s="354"/>
      <c r="L98" s="301"/>
      <c r="M98" s="301"/>
      <c r="N98" s="301"/>
      <c r="O98" s="302"/>
    </row>
    <row r="99" spans="1:15" s="309" customFormat="1" ht="17.100000000000001" customHeight="1" thickBot="1">
      <c r="A99" s="311"/>
      <c r="B99" s="312"/>
      <c r="C99" s="355" t="s">
        <v>157</v>
      </c>
      <c r="D99" s="356"/>
      <c r="E99" s="356"/>
      <c r="F99" s="357"/>
      <c r="G99" s="313">
        <f>SUM(G8:G98)</f>
        <v>100</v>
      </c>
      <c r="H99" s="313">
        <f>SUM(H8:H98)</f>
        <v>0</v>
      </c>
      <c r="I99" s="314"/>
      <c r="J99" s="315"/>
      <c r="K99" s="358" t="s">
        <v>251</v>
      </c>
      <c r="L99" s="356"/>
      <c r="M99" s="356"/>
      <c r="N99" s="316">
        <f>G99-H99</f>
        <v>100</v>
      </c>
      <c r="O99" s="317"/>
    </row>
    <row r="100" spans="1:15" s="252" customFormat="1">
      <c r="A100" s="318" t="s">
        <v>252</v>
      </c>
      <c r="B100" s="319"/>
      <c r="C100" s="319"/>
      <c r="G100" s="320" t="s">
        <v>253</v>
      </c>
      <c r="H100" s="320"/>
      <c r="O100" s="321"/>
    </row>
    <row r="101" spans="1:15" s="252" customFormat="1" ht="13.5" thickBot="1">
      <c r="A101" s="322"/>
      <c r="B101" s="272"/>
      <c r="C101" s="272"/>
      <c r="D101" s="272"/>
      <c r="E101" s="272"/>
      <c r="F101" s="272"/>
      <c r="G101" s="323"/>
      <c r="H101" s="323"/>
      <c r="I101" s="272"/>
      <c r="J101" s="272"/>
      <c r="K101" s="272"/>
      <c r="L101" s="272"/>
      <c r="M101" s="272"/>
      <c r="N101" s="272"/>
      <c r="O101" s="324"/>
    </row>
  </sheetData>
  <mergeCells count="199">
    <mergeCell ref="A1:F1"/>
    <mergeCell ref="G1:H2"/>
    <mergeCell ref="I1:K1"/>
    <mergeCell ref="L1:M1"/>
    <mergeCell ref="N1:O1"/>
    <mergeCell ref="A2:C2"/>
    <mergeCell ref="L2:M2"/>
    <mergeCell ref="C8:F8"/>
    <mergeCell ref="I8:K8"/>
    <mergeCell ref="E9:F9"/>
    <mergeCell ref="I9:K9"/>
    <mergeCell ref="E10:F10"/>
    <mergeCell ref="I10:K10"/>
    <mergeCell ref="A3:C3"/>
    <mergeCell ref="G3:H4"/>
    <mergeCell ref="N3:O3"/>
    <mergeCell ref="I4:K4"/>
    <mergeCell ref="N4:O4"/>
    <mergeCell ref="E5:F6"/>
    <mergeCell ref="I5:K5"/>
    <mergeCell ref="E11:F11"/>
    <mergeCell ref="I11:K11"/>
    <mergeCell ref="E12:F12"/>
    <mergeCell ref="I12:K12"/>
    <mergeCell ref="Q12:AE17"/>
    <mergeCell ref="E13:F13"/>
    <mergeCell ref="I13:K13"/>
    <mergeCell ref="E14:F14"/>
    <mergeCell ref="I14:K14"/>
    <mergeCell ref="E15:F15"/>
    <mergeCell ref="E19:F19"/>
    <mergeCell ref="I19:K19"/>
    <mergeCell ref="E20:F20"/>
    <mergeCell ref="I20:K20"/>
    <mergeCell ref="E21:F21"/>
    <mergeCell ref="I21:K21"/>
    <mergeCell ref="I15:K15"/>
    <mergeCell ref="E16:F16"/>
    <mergeCell ref="I16:K16"/>
    <mergeCell ref="E17:F17"/>
    <mergeCell ref="I17:K17"/>
    <mergeCell ref="E18:F18"/>
    <mergeCell ref="I18:K18"/>
    <mergeCell ref="E25:F25"/>
    <mergeCell ref="I25:K25"/>
    <mergeCell ref="E26:F26"/>
    <mergeCell ref="I26:K26"/>
    <mergeCell ref="E27:F27"/>
    <mergeCell ref="I27:K27"/>
    <mergeCell ref="E22:F22"/>
    <mergeCell ref="I22:K22"/>
    <mergeCell ref="E23:F23"/>
    <mergeCell ref="I23:K23"/>
    <mergeCell ref="E24:F24"/>
    <mergeCell ref="I24:K24"/>
    <mergeCell ref="E31:F31"/>
    <mergeCell ref="I31:K31"/>
    <mergeCell ref="E32:F32"/>
    <mergeCell ref="I32:K32"/>
    <mergeCell ref="E33:F33"/>
    <mergeCell ref="I33:K33"/>
    <mergeCell ref="E28:F28"/>
    <mergeCell ref="I28:K28"/>
    <mergeCell ref="E29:F29"/>
    <mergeCell ref="I29:K29"/>
    <mergeCell ref="E30:F30"/>
    <mergeCell ref="I30:K30"/>
    <mergeCell ref="E37:F37"/>
    <mergeCell ref="I37:K37"/>
    <mergeCell ref="E38:F38"/>
    <mergeCell ref="I38:K38"/>
    <mergeCell ref="E39:F39"/>
    <mergeCell ref="I39:K39"/>
    <mergeCell ref="E34:F34"/>
    <mergeCell ref="I34:K34"/>
    <mergeCell ref="E35:F35"/>
    <mergeCell ref="I35:K35"/>
    <mergeCell ref="E36:F36"/>
    <mergeCell ref="I36:K36"/>
    <mergeCell ref="E43:F43"/>
    <mergeCell ref="I43:K43"/>
    <mergeCell ref="E44:F44"/>
    <mergeCell ref="I44:K44"/>
    <mergeCell ref="E45:F45"/>
    <mergeCell ref="I45:K45"/>
    <mergeCell ref="E40:F40"/>
    <mergeCell ref="I40:K40"/>
    <mergeCell ref="E41:F41"/>
    <mergeCell ref="I41:K41"/>
    <mergeCell ref="E42:F42"/>
    <mergeCell ref="I42:K42"/>
    <mergeCell ref="E49:F49"/>
    <mergeCell ref="I49:K49"/>
    <mergeCell ref="E50:F50"/>
    <mergeCell ref="I50:K50"/>
    <mergeCell ref="E51:F51"/>
    <mergeCell ref="I51:K51"/>
    <mergeCell ref="E46:F46"/>
    <mergeCell ref="I46:K46"/>
    <mergeCell ref="E47:F47"/>
    <mergeCell ref="I47:K47"/>
    <mergeCell ref="E48:F48"/>
    <mergeCell ref="I48:K48"/>
    <mergeCell ref="E55:F55"/>
    <mergeCell ref="I55:K55"/>
    <mergeCell ref="E56:F56"/>
    <mergeCell ref="I56:K56"/>
    <mergeCell ref="E57:F57"/>
    <mergeCell ref="I57:K57"/>
    <mergeCell ref="E52:F52"/>
    <mergeCell ref="I52:K52"/>
    <mergeCell ref="E53:F53"/>
    <mergeCell ref="I53:K53"/>
    <mergeCell ref="E54:F54"/>
    <mergeCell ref="I54:K54"/>
    <mergeCell ref="E61:F61"/>
    <mergeCell ref="I61:K61"/>
    <mergeCell ref="E62:F62"/>
    <mergeCell ref="I62:K62"/>
    <mergeCell ref="E63:F63"/>
    <mergeCell ref="I63:K63"/>
    <mergeCell ref="E58:F58"/>
    <mergeCell ref="I58:K58"/>
    <mergeCell ref="E59:F59"/>
    <mergeCell ref="I59:K59"/>
    <mergeCell ref="E60:F60"/>
    <mergeCell ref="I60:K60"/>
    <mergeCell ref="E67:F67"/>
    <mergeCell ref="I67:K67"/>
    <mergeCell ref="E68:F68"/>
    <mergeCell ref="I68:K68"/>
    <mergeCell ref="E69:F69"/>
    <mergeCell ref="I69:K69"/>
    <mergeCell ref="E64:F64"/>
    <mergeCell ref="I64:K64"/>
    <mergeCell ref="E65:F65"/>
    <mergeCell ref="I65:K65"/>
    <mergeCell ref="E66:F66"/>
    <mergeCell ref="I66:K66"/>
    <mergeCell ref="E73:F73"/>
    <mergeCell ref="I73:K73"/>
    <mergeCell ref="E74:F74"/>
    <mergeCell ref="I74:K74"/>
    <mergeCell ref="E75:F75"/>
    <mergeCell ref="I75:K75"/>
    <mergeCell ref="E70:F70"/>
    <mergeCell ref="I70:K70"/>
    <mergeCell ref="E71:F71"/>
    <mergeCell ref="I71:K71"/>
    <mergeCell ref="E72:F72"/>
    <mergeCell ref="I72:K72"/>
    <mergeCell ref="E79:F79"/>
    <mergeCell ref="I79:K79"/>
    <mergeCell ref="E80:F80"/>
    <mergeCell ref="I80:K80"/>
    <mergeCell ref="E81:F81"/>
    <mergeCell ref="I81:K81"/>
    <mergeCell ref="E76:F76"/>
    <mergeCell ref="I76:K76"/>
    <mergeCell ref="E77:F77"/>
    <mergeCell ref="I77:K77"/>
    <mergeCell ref="E78:F78"/>
    <mergeCell ref="I78:K78"/>
    <mergeCell ref="E85:F85"/>
    <mergeCell ref="I85:K85"/>
    <mergeCell ref="E86:F86"/>
    <mergeCell ref="I86:K86"/>
    <mergeCell ref="E87:F87"/>
    <mergeCell ref="I87:K87"/>
    <mergeCell ref="E82:F82"/>
    <mergeCell ref="I82:K82"/>
    <mergeCell ref="E83:F83"/>
    <mergeCell ref="I83:K83"/>
    <mergeCell ref="E84:F84"/>
    <mergeCell ref="I84:K84"/>
    <mergeCell ref="E91:F91"/>
    <mergeCell ref="I91:K91"/>
    <mergeCell ref="E92:F92"/>
    <mergeCell ref="I92:K92"/>
    <mergeCell ref="E93:F93"/>
    <mergeCell ref="I93:K93"/>
    <mergeCell ref="E88:F88"/>
    <mergeCell ref="I88:K88"/>
    <mergeCell ref="E89:F89"/>
    <mergeCell ref="I89:K89"/>
    <mergeCell ref="E90:F90"/>
    <mergeCell ref="I90:K90"/>
    <mergeCell ref="E97:F97"/>
    <mergeCell ref="I97:K97"/>
    <mergeCell ref="E98:F98"/>
    <mergeCell ref="I98:K98"/>
    <mergeCell ref="C99:F99"/>
    <mergeCell ref="K99:M99"/>
    <mergeCell ref="E94:F94"/>
    <mergeCell ref="I94:K94"/>
    <mergeCell ref="E95:F95"/>
    <mergeCell ref="I95:K95"/>
    <mergeCell ref="E96:F96"/>
    <mergeCell ref="I96:K96"/>
  </mergeCells>
  <printOptions horizontalCentered="1"/>
  <pageMargins left="0" right="0" top="0.78740157480314965" bottom="0.39370078740157483" header="0.51181102362204722" footer="0.51181102362204722"/>
  <pageSetup paperSize="9" scale="53" orientation="portrait" horizontalDpi="4294967295" verticalDpi="4294967295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Button 1">
              <controlPr defaultSize="0" print="0" autoFill="0" autoPict="0" macro="[0]!ChoisissezLeJour">
                <anchor moveWithCells="1" sizeWithCells="1">
                  <from>
                    <xdr:col>17</xdr:col>
                    <xdr:colOff>104775</xdr:colOff>
                    <xdr:row>2</xdr:row>
                    <xdr:rowOff>114300</xdr:rowOff>
                  </from>
                  <to>
                    <xdr:col>19</xdr:col>
                    <xdr:colOff>600075</xdr:colOff>
                    <xdr:row>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5" name="Button 2">
              <controlPr defaultSize="0" print="0" autoFill="0" autoPict="0" macro="[0]!Imprimer">
                <anchor moveWithCells="1" sizeWithCells="1">
                  <from>
                    <xdr:col>17</xdr:col>
                    <xdr:colOff>333375</xdr:colOff>
                    <xdr:row>6</xdr:row>
                    <xdr:rowOff>38100</xdr:rowOff>
                  </from>
                  <to>
                    <xdr:col>19</xdr:col>
                    <xdr:colOff>600075</xdr:colOff>
                    <xdr:row>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aie8">
    <pageSetUpPr fitToPage="1"/>
  </sheetPr>
  <dimension ref="A1:O41"/>
  <sheetViews>
    <sheetView showGridLines="0" tabSelected="1" zoomScale="75" workbookViewId="0">
      <selection activeCell="E15" sqref="E15:F15"/>
    </sheetView>
  </sheetViews>
  <sheetFormatPr baseColWidth="10" defaultColWidth="9.140625" defaultRowHeight="12.75"/>
  <cols>
    <col min="1" max="1" width="5.7109375" style="310" customWidth="1"/>
    <col min="2" max="2" width="5.7109375" style="310" hidden="1" customWidth="1"/>
    <col min="3" max="4" width="9.140625" style="310"/>
    <col min="5" max="5" width="12.7109375" style="310" customWidth="1"/>
    <col min="6" max="6" width="23.7109375" style="310" customWidth="1"/>
    <col min="7" max="8" width="15.7109375" style="310" customWidth="1"/>
    <col min="9" max="9" width="10.140625" style="310" bestFit="1" customWidth="1"/>
    <col min="10" max="11" width="6.7109375" style="310" customWidth="1"/>
    <col min="12" max="13" width="9.140625" style="310"/>
    <col min="14" max="14" width="15.7109375" style="310" customWidth="1"/>
    <col min="15" max="16384" width="9.140625" style="310"/>
  </cols>
  <sheetData>
    <row r="1" spans="1:15" s="252" customFormat="1" ht="24.95" customHeight="1">
      <c r="A1" s="396" t="s">
        <v>237</v>
      </c>
      <c r="B1" s="397"/>
      <c r="C1" s="398"/>
      <c r="D1" s="398"/>
      <c r="E1" s="398"/>
      <c r="F1" s="399"/>
      <c r="G1" s="400" t="s">
        <v>238</v>
      </c>
      <c r="H1" s="401"/>
      <c r="I1" s="404" t="s">
        <v>161</v>
      </c>
      <c r="J1" s="405"/>
      <c r="K1" s="406"/>
      <c r="L1" s="407" t="s">
        <v>239</v>
      </c>
      <c r="M1" s="408"/>
      <c r="N1" s="407" t="s">
        <v>240</v>
      </c>
      <c r="O1" s="409"/>
    </row>
    <row r="2" spans="1:15" s="252" customFormat="1" ht="24.95" customHeight="1">
      <c r="A2" s="410" t="s">
        <v>241</v>
      </c>
      <c r="B2" s="411"/>
      <c r="C2" s="412"/>
      <c r="D2" s="253"/>
      <c r="E2" s="254"/>
      <c r="F2" s="255"/>
      <c r="G2" s="402"/>
      <c r="H2" s="403"/>
      <c r="I2" s="256" t="s">
        <v>242</v>
      </c>
      <c r="J2" s="257" t="s">
        <v>243</v>
      </c>
      <c r="K2" s="257" t="s">
        <v>244</v>
      </c>
      <c r="L2" s="413" t="s">
        <v>245</v>
      </c>
      <c r="M2" s="414"/>
      <c r="N2" s="258"/>
      <c r="O2" s="259"/>
    </row>
    <row r="3" spans="1:15" s="252" customFormat="1" ht="15" customHeight="1">
      <c r="A3" s="375">
        <v>1</v>
      </c>
      <c r="B3" s="376"/>
      <c r="C3" s="377"/>
      <c r="D3" s="260"/>
      <c r="E3" s="261"/>
      <c r="F3" s="262">
        <v>2</v>
      </c>
      <c r="G3" s="378" t="s">
        <v>246</v>
      </c>
      <c r="H3" s="379"/>
      <c r="I3" s="256">
        <v>3</v>
      </c>
      <c r="J3" s="257">
        <v>4</v>
      </c>
      <c r="K3" s="257">
        <v>5</v>
      </c>
      <c r="L3" s="263">
        <v>6</v>
      </c>
      <c r="M3" s="264"/>
      <c r="N3" s="382">
        <v>7</v>
      </c>
      <c r="O3" s="383"/>
    </row>
    <row r="4" spans="1:15" s="252" customFormat="1" ht="13.5" thickBot="1">
      <c r="A4" s="265"/>
      <c r="B4" s="266"/>
      <c r="C4" s="267"/>
      <c r="D4" s="268"/>
      <c r="E4" s="269"/>
      <c r="F4" s="270"/>
      <c r="G4" s="380"/>
      <c r="H4" s="381"/>
      <c r="I4" s="420" t="s">
        <v>277</v>
      </c>
      <c r="J4" s="421"/>
      <c r="K4" s="422"/>
      <c r="L4" s="271"/>
      <c r="M4" s="272"/>
      <c r="N4" s="387"/>
      <c r="O4" s="388"/>
    </row>
    <row r="5" spans="1:15" s="252" customFormat="1" ht="25.5">
      <c r="A5" s="273" t="s">
        <v>3</v>
      </c>
      <c r="B5" s="274"/>
      <c r="C5" s="275" t="s">
        <v>247</v>
      </c>
      <c r="D5" s="275" t="s">
        <v>248</v>
      </c>
      <c r="E5" s="389" t="s">
        <v>273</v>
      </c>
      <c r="F5" s="390"/>
      <c r="G5" s="275" t="s">
        <v>274</v>
      </c>
      <c r="H5" s="275" t="s">
        <v>275</v>
      </c>
      <c r="I5" s="393" t="s">
        <v>249</v>
      </c>
      <c r="J5" s="394"/>
      <c r="K5" s="395"/>
      <c r="L5" s="276"/>
      <c r="M5" s="276"/>
      <c r="N5" s="276"/>
      <c r="O5" s="277"/>
    </row>
    <row r="6" spans="1:15" s="252" customFormat="1">
      <c r="A6" s="256">
        <v>8</v>
      </c>
      <c r="B6" s="278"/>
      <c r="C6" s="257">
        <v>9</v>
      </c>
      <c r="D6" s="257">
        <v>10</v>
      </c>
      <c r="E6" s="391"/>
      <c r="F6" s="392"/>
      <c r="G6" s="279">
        <v>11</v>
      </c>
      <c r="H6" s="279">
        <v>12</v>
      </c>
      <c r="I6" s="257">
        <v>13</v>
      </c>
      <c r="J6" s="257">
        <v>14</v>
      </c>
      <c r="K6" s="257">
        <v>15</v>
      </c>
      <c r="L6" s="257">
        <v>16</v>
      </c>
      <c r="M6" s="257">
        <v>17</v>
      </c>
      <c r="N6" s="257">
        <v>18</v>
      </c>
      <c r="O6" s="262">
        <v>19</v>
      </c>
    </row>
    <row r="7" spans="1:15" s="284" customFormat="1" ht="14.25">
      <c r="A7" s="280"/>
      <c r="B7" s="281"/>
      <c r="C7" s="281"/>
      <c r="D7" s="281"/>
      <c r="E7" s="281"/>
      <c r="F7" s="281"/>
      <c r="G7" s="282"/>
      <c r="H7" s="282"/>
      <c r="I7" s="281"/>
      <c r="J7" s="281"/>
      <c r="K7" s="281"/>
      <c r="L7" s="281"/>
      <c r="M7" s="281"/>
      <c r="N7" s="281"/>
      <c r="O7" s="283"/>
    </row>
    <row r="8" spans="1:15" s="284" customFormat="1" ht="15.75" thickBot="1">
      <c r="A8" s="285">
        <v>1</v>
      </c>
      <c r="B8" s="286" t="e">
        <f>#REF!&amp;$A8</f>
        <v>#REF!</v>
      </c>
      <c r="C8" s="365" t="s">
        <v>250</v>
      </c>
      <c r="D8" s="366"/>
      <c r="E8" s="366"/>
      <c r="F8" s="366"/>
      <c r="G8" s="287">
        <v>100</v>
      </c>
      <c r="H8" s="288"/>
      <c r="I8" s="367"/>
      <c r="J8" s="368"/>
      <c r="K8" s="369"/>
      <c r="L8" s="289"/>
      <c r="M8" s="289"/>
      <c r="N8" s="289"/>
      <c r="O8" s="290"/>
    </row>
    <row r="9" spans="1:15" s="284" customFormat="1" ht="15" customHeight="1">
      <c r="A9" s="292">
        <v>1</v>
      </c>
      <c r="B9" s="325" t="e">
        <f>#REF!&amp;$A9</f>
        <v>#REF!</v>
      </c>
      <c r="C9" s="293"/>
      <c r="D9" s="293"/>
      <c r="E9" s="370" t="s">
        <v>269</v>
      </c>
      <c r="F9" s="371"/>
      <c r="G9" s="294">
        <v>200</v>
      </c>
      <c r="H9" s="294">
        <v>0</v>
      </c>
      <c r="I9" s="372"/>
      <c r="J9" s="373"/>
      <c r="K9" s="374"/>
      <c r="L9" s="295"/>
      <c r="M9" s="295"/>
      <c r="N9" s="295"/>
      <c r="O9" s="296"/>
    </row>
    <row r="10" spans="1:15" s="284" customFormat="1" ht="15" customHeight="1">
      <c r="A10" s="297">
        <v>2</v>
      </c>
      <c r="B10" s="298" t="e">
        <f>#REF!&amp;$A10</f>
        <v>#REF!</v>
      </c>
      <c r="C10" s="299"/>
      <c r="D10" s="299"/>
      <c r="E10" s="350" t="s">
        <v>269</v>
      </c>
      <c r="F10" s="351"/>
      <c r="G10" s="300">
        <v>455</v>
      </c>
      <c r="H10" s="300">
        <v>0</v>
      </c>
      <c r="I10" s="352"/>
      <c r="J10" s="353"/>
      <c r="K10" s="354"/>
      <c r="L10" s="301"/>
      <c r="M10" s="301"/>
      <c r="N10" s="301"/>
      <c r="O10" s="302"/>
    </row>
    <row r="11" spans="1:15" s="284" customFormat="1" ht="15" customHeight="1">
      <c r="A11" s="297">
        <v>3</v>
      </c>
      <c r="B11" s="298" t="e">
        <f>#REF!&amp;$A11</f>
        <v>#REF!</v>
      </c>
      <c r="C11" s="299"/>
      <c r="D11" s="299"/>
      <c r="E11" s="350"/>
      <c r="F11" s="351"/>
      <c r="G11" s="300"/>
      <c r="H11" s="300">
        <v>250</v>
      </c>
      <c r="I11" s="352"/>
      <c r="J11" s="353"/>
      <c r="K11" s="354"/>
      <c r="L11" s="301"/>
      <c r="M11" s="301"/>
      <c r="N11" s="301"/>
      <c r="O11" s="302"/>
    </row>
    <row r="12" spans="1:15" s="284" customFormat="1" ht="15" customHeight="1">
      <c r="A12" s="297">
        <v>4</v>
      </c>
      <c r="B12" s="298" t="e">
        <f>#REF!&amp;$A12</f>
        <v>#REF!</v>
      </c>
      <c r="C12" s="299"/>
      <c r="D12" s="299"/>
      <c r="E12" s="350"/>
      <c r="F12" s="351"/>
      <c r="G12" s="300"/>
      <c r="H12" s="303"/>
      <c r="I12" s="352"/>
      <c r="J12" s="353"/>
      <c r="K12" s="354"/>
      <c r="L12" s="301"/>
      <c r="M12" s="301"/>
      <c r="N12" s="301"/>
      <c r="O12" s="302"/>
    </row>
    <row r="13" spans="1:15" s="284" customFormat="1" ht="15" customHeight="1">
      <c r="A13" s="297">
        <v>5</v>
      </c>
      <c r="B13" s="298" t="e">
        <f>#REF!&amp;$A13</f>
        <v>#REF!</v>
      </c>
      <c r="C13" s="299"/>
      <c r="D13" s="299"/>
      <c r="E13" s="350"/>
      <c r="F13" s="351"/>
      <c r="G13" s="300"/>
      <c r="H13" s="300"/>
      <c r="I13" s="352"/>
      <c r="J13" s="353"/>
      <c r="K13" s="354"/>
      <c r="L13" s="301"/>
      <c r="M13" s="301"/>
      <c r="N13" s="301"/>
      <c r="O13" s="302"/>
    </row>
    <row r="14" spans="1:15" s="284" customFormat="1" ht="15" customHeight="1">
      <c r="A14" s="297">
        <v>6</v>
      </c>
      <c r="B14" s="298" t="e">
        <f>#REF!&amp;$A14</f>
        <v>#REF!</v>
      </c>
      <c r="C14" s="299"/>
      <c r="D14" s="299"/>
      <c r="E14" s="350"/>
      <c r="F14" s="351"/>
      <c r="G14" s="300"/>
      <c r="H14" s="300"/>
      <c r="I14" s="352"/>
      <c r="J14" s="353"/>
      <c r="K14" s="354"/>
      <c r="L14" s="301"/>
      <c r="M14" s="301"/>
      <c r="N14" s="301"/>
      <c r="O14" s="302"/>
    </row>
    <row r="15" spans="1:15" s="284" customFormat="1" ht="15" customHeight="1">
      <c r="A15" s="297">
        <v>7</v>
      </c>
      <c r="B15" s="298" t="e">
        <f>#REF!&amp;$A15</f>
        <v>#REF!</v>
      </c>
      <c r="C15" s="299"/>
      <c r="D15" s="299"/>
      <c r="E15" s="350"/>
      <c r="F15" s="351"/>
      <c r="G15" s="300"/>
      <c r="H15" s="300"/>
      <c r="I15" s="352"/>
      <c r="J15" s="353"/>
      <c r="K15" s="354"/>
      <c r="L15" s="301"/>
      <c r="M15" s="301"/>
      <c r="N15" s="301"/>
      <c r="O15" s="302"/>
    </row>
    <row r="16" spans="1:15" s="284" customFormat="1" ht="15" customHeight="1">
      <c r="A16" s="297">
        <v>8</v>
      </c>
      <c r="B16" s="298" t="e">
        <f>#REF!&amp;$A16</f>
        <v>#REF!</v>
      </c>
      <c r="C16" s="299"/>
      <c r="D16" s="299"/>
      <c r="E16" s="350"/>
      <c r="F16" s="351"/>
      <c r="G16" s="300"/>
      <c r="H16" s="300"/>
      <c r="I16" s="352"/>
      <c r="J16" s="353"/>
      <c r="K16" s="354"/>
      <c r="L16" s="301"/>
      <c r="M16" s="301"/>
      <c r="N16" s="301"/>
      <c r="O16" s="302"/>
    </row>
    <row r="17" spans="1:15" s="284" customFormat="1" ht="15" customHeight="1">
      <c r="A17" s="297">
        <v>9</v>
      </c>
      <c r="B17" s="298" t="e">
        <f>#REF!&amp;$A17</f>
        <v>#REF!</v>
      </c>
      <c r="C17" s="299"/>
      <c r="D17" s="299"/>
      <c r="E17" s="350"/>
      <c r="F17" s="351"/>
      <c r="G17" s="300"/>
      <c r="H17" s="300"/>
      <c r="I17" s="352"/>
      <c r="J17" s="353"/>
      <c r="K17" s="354"/>
      <c r="L17" s="301"/>
      <c r="M17" s="301"/>
      <c r="N17" s="301"/>
      <c r="O17" s="302"/>
    </row>
    <row r="18" spans="1:15" s="284" customFormat="1" ht="15" customHeight="1">
      <c r="A18" s="297">
        <v>10</v>
      </c>
      <c r="B18" s="298" t="e">
        <f>#REF!&amp;$A18</f>
        <v>#REF!</v>
      </c>
      <c r="C18" s="299"/>
      <c r="D18" s="299"/>
      <c r="E18" s="350"/>
      <c r="F18" s="351"/>
      <c r="G18" s="300"/>
      <c r="H18" s="300"/>
      <c r="I18" s="352"/>
      <c r="J18" s="353"/>
      <c r="K18" s="354"/>
      <c r="L18" s="301"/>
      <c r="M18" s="301"/>
      <c r="N18" s="301"/>
      <c r="O18" s="302"/>
    </row>
    <row r="19" spans="1:15" s="284" customFormat="1" ht="15" customHeight="1">
      <c r="A19" s="297">
        <v>11</v>
      </c>
      <c r="B19" s="298" t="e">
        <f>#REF!&amp;$A19</f>
        <v>#REF!</v>
      </c>
      <c r="C19" s="299"/>
      <c r="D19" s="299"/>
      <c r="E19" s="350"/>
      <c r="F19" s="351"/>
      <c r="G19" s="300"/>
      <c r="H19" s="300"/>
      <c r="I19" s="352"/>
      <c r="J19" s="353"/>
      <c r="K19" s="354"/>
      <c r="L19" s="301"/>
      <c r="M19" s="301"/>
      <c r="N19" s="301"/>
      <c r="O19" s="302"/>
    </row>
    <row r="20" spans="1:15" s="284" customFormat="1" ht="15" customHeight="1">
      <c r="A20" s="297">
        <v>12</v>
      </c>
      <c r="B20" s="298" t="e">
        <f>#REF!&amp;$A20</f>
        <v>#REF!</v>
      </c>
      <c r="C20" s="299"/>
      <c r="D20" s="299"/>
      <c r="E20" s="350"/>
      <c r="F20" s="351"/>
      <c r="G20" s="300"/>
      <c r="H20" s="300"/>
      <c r="I20" s="352"/>
      <c r="J20" s="353"/>
      <c r="K20" s="354"/>
      <c r="L20" s="301"/>
      <c r="M20" s="301"/>
      <c r="N20" s="301"/>
      <c r="O20" s="302"/>
    </row>
    <row r="21" spans="1:15" s="284" customFormat="1" ht="15" customHeight="1">
      <c r="A21" s="297">
        <v>13</v>
      </c>
      <c r="B21" s="298" t="e">
        <f>#REF!&amp;$A21</f>
        <v>#REF!</v>
      </c>
      <c r="C21" s="299"/>
      <c r="D21" s="299"/>
      <c r="E21" s="350"/>
      <c r="F21" s="351"/>
      <c r="G21" s="300"/>
      <c r="H21" s="300"/>
      <c r="I21" s="352"/>
      <c r="J21" s="353"/>
      <c r="K21" s="354"/>
      <c r="L21" s="301"/>
      <c r="M21" s="301"/>
      <c r="N21" s="301"/>
      <c r="O21" s="302"/>
    </row>
    <row r="22" spans="1:15" s="284" customFormat="1" ht="15" customHeight="1">
      <c r="A22" s="297">
        <v>14</v>
      </c>
      <c r="B22" s="298" t="e">
        <f>#REF!&amp;$A22</f>
        <v>#REF!</v>
      </c>
      <c r="C22" s="299"/>
      <c r="D22" s="299"/>
      <c r="E22" s="350"/>
      <c r="F22" s="351"/>
      <c r="G22" s="300"/>
      <c r="H22" s="300"/>
      <c r="I22" s="352"/>
      <c r="J22" s="353"/>
      <c r="K22" s="354"/>
      <c r="L22" s="301"/>
      <c r="M22" s="301"/>
      <c r="N22" s="301"/>
      <c r="O22" s="302"/>
    </row>
    <row r="23" spans="1:15" s="284" customFormat="1" ht="15" customHeight="1">
      <c r="A23" s="297">
        <v>15</v>
      </c>
      <c r="B23" s="298"/>
      <c r="C23" s="299"/>
      <c r="D23" s="299"/>
      <c r="E23" s="350"/>
      <c r="F23" s="351"/>
      <c r="G23" s="300"/>
      <c r="H23" s="300"/>
      <c r="I23" s="352"/>
      <c r="J23" s="353"/>
      <c r="K23" s="354"/>
      <c r="L23" s="301"/>
      <c r="M23" s="301"/>
      <c r="N23" s="301"/>
      <c r="O23" s="302"/>
    </row>
    <row r="24" spans="1:15" s="284" customFormat="1" ht="15" customHeight="1">
      <c r="A24" s="297">
        <v>16</v>
      </c>
      <c r="B24" s="298"/>
      <c r="C24" s="299"/>
      <c r="D24" s="299"/>
      <c r="E24" s="350"/>
      <c r="F24" s="351"/>
      <c r="G24" s="300"/>
      <c r="H24" s="300"/>
      <c r="I24" s="352"/>
      <c r="J24" s="353"/>
      <c r="K24" s="354"/>
      <c r="L24" s="301"/>
      <c r="M24" s="301"/>
      <c r="N24" s="301"/>
      <c r="O24" s="302"/>
    </row>
    <row r="25" spans="1:15" s="284" customFormat="1" ht="15" customHeight="1">
      <c r="A25" s="297">
        <v>17</v>
      </c>
      <c r="B25" s="298"/>
      <c r="C25" s="299"/>
      <c r="D25" s="299"/>
      <c r="E25" s="350"/>
      <c r="F25" s="351"/>
      <c r="G25" s="300"/>
      <c r="H25" s="300"/>
      <c r="I25" s="352"/>
      <c r="J25" s="353"/>
      <c r="K25" s="354"/>
      <c r="L25" s="301"/>
      <c r="M25" s="301"/>
      <c r="N25" s="301"/>
      <c r="O25" s="302"/>
    </row>
    <row r="26" spans="1:15" s="284" customFormat="1" ht="15" customHeight="1">
      <c r="A26" s="297">
        <v>18</v>
      </c>
      <c r="B26" s="298" t="e">
        <f>#REF!&amp;$A26</f>
        <v>#REF!</v>
      </c>
      <c r="C26" s="299"/>
      <c r="D26" s="299"/>
      <c r="E26" s="350"/>
      <c r="F26" s="351"/>
      <c r="G26" s="300"/>
      <c r="H26" s="300"/>
      <c r="I26" s="352"/>
      <c r="J26" s="353"/>
      <c r="K26" s="354"/>
      <c r="L26" s="301"/>
      <c r="M26" s="301"/>
      <c r="N26" s="301"/>
      <c r="O26" s="302"/>
    </row>
    <row r="27" spans="1:15" s="284" customFormat="1" ht="15" customHeight="1">
      <c r="A27" s="297">
        <v>19</v>
      </c>
      <c r="B27" s="298" t="e">
        <f>#REF!&amp;$A27</f>
        <v>#REF!</v>
      </c>
      <c r="C27" s="299"/>
      <c r="D27" s="299"/>
      <c r="E27" s="350"/>
      <c r="F27" s="351"/>
      <c r="G27" s="300"/>
      <c r="H27" s="300"/>
      <c r="I27" s="352"/>
      <c r="J27" s="353"/>
      <c r="K27" s="354"/>
      <c r="L27" s="301"/>
      <c r="M27" s="301"/>
      <c r="N27" s="301"/>
      <c r="O27" s="302"/>
    </row>
    <row r="28" spans="1:15" s="284" customFormat="1" ht="15" customHeight="1">
      <c r="A28" s="297">
        <v>20</v>
      </c>
      <c r="B28" s="298" t="e">
        <f>#REF!&amp;$A28</f>
        <v>#REF!</v>
      </c>
      <c r="C28" s="299"/>
      <c r="D28" s="299"/>
      <c r="E28" s="350"/>
      <c r="F28" s="351"/>
      <c r="G28" s="300"/>
      <c r="H28" s="300"/>
      <c r="I28" s="352"/>
      <c r="J28" s="353"/>
      <c r="K28" s="354"/>
      <c r="L28" s="301"/>
      <c r="M28" s="301"/>
      <c r="N28" s="301"/>
      <c r="O28" s="302"/>
    </row>
    <row r="29" spans="1:15" s="284" customFormat="1" ht="15" customHeight="1">
      <c r="A29" s="297">
        <v>21</v>
      </c>
      <c r="B29" s="298"/>
      <c r="C29" s="299"/>
      <c r="D29" s="299"/>
      <c r="E29" s="350"/>
      <c r="F29" s="351"/>
      <c r="G29" s="300"/>
      <c r="H29" s="300"/>
      <c r="I29" s="352"/>
      <c r="J29" s="353"/>
      <c r="K29" s="354"/>
      <c r="L29" s="301"/>
      <c r="M29" s="301"/>
      <c r="N29" s="301"/>
      <c r="O29" s="302"/>
    </row>
    <row r="30" spans="1:15" s="284" customFormat="1" ht="15" customHeight="1">
      <c r="A30" s="297">
        <v>22</v>
      </c>
      <c r="B30" s="298"/>
      <c r="C30" s="299"/>
      <c r="D30" s="299"/>
      <c r="E30" s="350"/>
      <c r="F30" s="351"/>
      <c r="G30" s="300"/>
      <c r="H30" s="300"/>
      <c r="I30" s="352"/>
      <c r="J30" s="353"/>
      <c r="K30" s="354"/>
      <c r="L30" s="301"/>
      <c r="M30" s="301"/>
      <c r="N30" s="301"/>
      <c r="O30" s="302"/>
    </row>
    <row r="31" spans="1:15" s="284" customFormat="1" ht="15" customHeight="1">
      <c r="A31" s="297">
        <v>23</v>
      </c>
      <c r="B31" s="298"/>
      <c r="C31" s="299"/>
      <c r="D31" s="299"/>
      <c r="E31" s="350"/>
      <c r="F31" s="351"/>
      <c r="G31" s="300"/>
      <c r="H31" s="300"/>
      <c r="I31" s="352"/>
      <c r="J31" s="353"/>
      <c r="K31" s="354"/>
      <c r="L31" s="301"/>
      <c r="M31" s="301"/>
      <c r="N31" s="301"/>
      <c r="O31" s="302"/>
    </row>
    <row r="32" spans="1:15" s="284" customFormat="1" ht="15" customHeight="1">
      <c r="A32" s="297">
        <v>24</v>
      </c>
      <c r="B32" s="298"/>
      <c r="C32" s="299"/>
      <c r="D32" s="299"/>
      <c r="E32" s="350"/>
      <c r="F32" s="351"/>
      <c r="G32" s="300"/>
      <c r="H32" s="300"/>
      <c r="I32" s="352"/>
      <c r="J32" s="353"/>
      <c r="K32" s="354"/>
      <c r="L32" s="301"/>
      <c r="M32" s="301"/>
      <c r="N32" s="301"/>
      <c r="O32" s="302"/>
    </row>
    <row r="33" spans="1:15" s="284" customFormat="1" ht="15" customHeight="1">
      <c r="A33" s="297">
        <v>25</v>
      </c>
      <c r="B33" s="298"/>
      <c r="C33" s="299"/>
      <c r="D33" s="299"/>
      <c r="E33" s="350"/>
      <c r="F33" s="351"/>
      <c r="G33" s="300"/>
      <c r="H33" s="300"/>
      <c r="I33" s="352"/>
      <c r="J33" s="353"/>
      <c r="K33" s="354"/>
      <c r="L33" s="301"/>
      <c r="M33" s="301"/>
      <c r="N33" s="301"/>
      <c r="O33" s="302"/>
    </row>
    <row r="34" spans="1:15" s="284" customFormat="1" ht="15" customHeight="1">
      <c r="A34" s="297">
        <v>26</v>
      </c>
      <c r="B34" s="298" t="e">
        <f>#REF!&amp;$A34</f>
        <v>#REF!</v>
      </c>
      <c r="C34" s="299"/>
      <c r="D34" s="299"/>
      <c r="E34" s="350"/>
      <c r="F34" s="351"/>
      <c r="G34" s="300"/>
      <c r="H34" s="300"/>
      <c r="I34" s="352"/>
      <c r="J34" s="353"/>
      <c r="K34" s="354"/>
      <c r="L34" s="301"/>
      <c r="M34" s="301"/>
      <c r="N34" s="301"/>
      <c r="O34" s="302"/>
    </row>
    <row r="35" spans="1:15" s="284" customFormat="1" ht="15" customHeight="1">
      <c r="A35" s="297">
        <v>27</v>
      </c>
      <c r="B35" s="298" t="e">
        <f>#REF!&amp;$A35</f>
        <v>#REF!</v>
      </c>
      <c r="C35" s="299"/>
      <c r="D35" s="299"/>
      <c r="E35" s="350"/>
      <c r="F35" s="351"/>
      <c r="G35" s="300"/>
      <c r="H35" s="300"/>
      <c r="I35" s="352"/>
      <c r="J35" s="353"/>
      <c r="K35" s="354"/>
      <c r="L35" s="301"/>
      <c r="M35" s="301"/>
      <c r="N35" s="301"/>
      <c r="O35" s="302"/>
    </row>
    <row r="36" spans="1:15" s="284" customFormat="1" ht="15" customHeight="1">
      <c r="A36" s="297">
        <v>28</v>
      </c>
      <c r="B36" s="298" t="e">
        <f>#REF!&amp;$A36</f>
        <v>#REF!</v>
      </c>
      <c r="C36" s="299"/>
      <c r="D36" s="299"/>
      <c r="E36" s="350"/>
      <c r="F36" s="351"/>
      <c r="G36" s="300"/>
      <c r="H36" s="300"/>
      <c r="I36" s="352"/>
      <c r="J36" s="353"/>
      <c r="K36" s="354"/>
      <c r="L36" s="301"/>
      <c r="M36" s="301"/>
      <c r="N36" s="301"/>
      <c r="O36" s="302"/>
    </row>
    <row r="37" spans="1:15" s="284" customFormat="1" ht="15" customHeight="1">
      <c r="A37" s="297">
        <v>29</v>
      </c>
      <c r="B37" s="298" t="e">
        <f>#REF!&amp;$A37</f>
        <v>#REF!</v>
      </c>
      <c r="C37" s="299"/>
      <c r="D37" s="299"/>
      <c r="E37" s="350"/>
      <c r="F37" s="351"/>
      <c r="G37" s="300"/>
      <c r="H37" s="300"/>
      <c r="I37" s="352"/>
      <c r="J37" s="353"/>
      <c r="K37" s="354"/>
      <c r="L37" s="301"/>
      <c r="M37" s="301"/>
      <c r="N37" s="301"/>
      <c r="O37" s="302"/>
    </row>
    <row r="38" spans="1:15" s="284" customFormat="1" ht="15" customHeight="1" thickBot="1">
      <c r="A38" s="326">
        <v>30</v>
      </c>
      <c r="B38" s="327" t="e">
        <f>#REF!&amp;$A38</f>
        <v>#REF!</v>
      </c>
      <c r="C38" s="328"/>
      <c r="D38" s="328"/>
      <c r="E38" s="415"/>
      <c r="F38" s="416"/>
      <c r="G38" s="329"/>
      <c r="H38" s="329"/>
      <c r="I38" s="417"/>
      <c r="J38" s="418"/>
      <c r="K38" s="419"/>
      <c r="L38" s="267"/>
      <c r="M38" s="267"/>
      <c r="N38" s="267"/>
      <c r="O38" s="330"/>
    </row>
    <row r="39" spans="1:15" s="309" customFormat="1" ht="17.100000000000001" customHeight="1" thickBot="1">
      <c r="A39" s="311"/>
      <c r="B39" s="312"/>
      <c r="C39" s="355" t="s">
        <v>157</v>
      </c>
      <c r="D39" s="356"/>
      <c r="E39" s="356"/>
      <c r="F39" s="357"/>
      <c r="G39" s="313">
        <f>SUM(G8:G38)</f>
        <v>755</v>
      </c>
      <c r="H39" s="313">
        <f>SUM(H8:H38)</f>
        <v>250</v>
      </c>
      <c r="I39" s="314"/>
      <c r="J39" s="315"/>
      <c r="K39" s="358" t="s">
        <v>251</v>
      </c>
      <c r="L39" s="356"/>
      <c r="M39" s="356"/>
      <c r="N39" s="316">
        <f>G39-H39</f>
        <v>505</v>
      </c>
      <c r="O39" s="317"/>
    </row>
    <row r="40" spans="1:15" s="252" customFormat="1">
      <c r="A40" s="318" t="s">
        <v>252</v>
      </c>
      <c r="B40" s="319"/>
      <c r="C40" s="319"/>
      <c r="G40" s="320" t="s">
        <v>253</v>
      </c>
      <c r="H40" s="320"/>
      <c r="O40" s="321"/>
    </row>
    <row r="41" spans="1:15" s="252" customFormat="1" ht="13.5" thickBot="1">
      <c r="A41" s="322"/>
      <c r="B41" s="272"/>
      <c r="C41" s="272"/>
      <c r="D41" s="272"/>
      <c r="E41" s="272"/>
      <c r="F41" s="272"/>
      <c r="G41" s="323"/>
      <c r="H41" s="323"/>
      <c r="I41" s="272"/>
      <c r="J41" s="272"/>
      <c r="K41" s="272"/>
      <c r="L41" s="272"/>
      <c r="M41" s="272"/>
      <c r="N41" s="272"/>
      <c r="O41" s="324"/>
    </row>
  </sheetData>
  <mergeCells count="78">
    <mergeCell ref="L1:M1"/>
    <mergeCell ref="N1:O1"/>
    <mergeCell ref="A2:C2"/>
    <mergeCell ref="L2:M2"/>
    <mergeCell ref="E5:F6"/>
    <mergeCell ref="I5:K5"/>
    <mergeCell ref="A1:F1"/>
    <mergeCell ref="G1:H2"/>
    <mergeCell ref="I1:K1"/>
    <mergeCell ref="A3:C3"/>
    <mergeCell ref="G3:H4"/>
    <mergeCell ref="N3:O3"/>
    <mergeCell ref="I4:K4"/>
    <mergeCell ref="N4:O4"/>
    <mergeCell ref="C8:F8"/>
    <mergeCell ref="I8:K8"/>
    <mergeCell ref="E9:F9"/>
    <mergeCell ref="I9:K9"/>
    <mergeCell ref="E10:F10"/>
    <mergeCell ref="I10:K10"/>
    <mergeCell ref="E11:F11"/>
    <mergeCell ref="I11:K11"/>
    <mergeCell ref="E12:F12"/>
    <mergeCell ref="I12:K12"/>
    <mergeCell ref="E13:F13"/>
    <mergeCell ref="I13:K13"/>
    <mergeCell ref="E14:F14"/>
    <mergeCell ref="I14:K14"/>
    <mergeCell ref="E15:F15"/>
    <mergeCell ref="I15:K15"/>
    <mergeCell ref="E16:F16"/>
    <mergeCell ref="I16:K16"/>
    <mergeCell ref="E17:F17"/>
    <mergeCell ref="I17:K17"/>
    <mergeCell ref="E18:F18"/>
    <mergeCell ref="I18:K18"/>
    <mergeCell ref="E19:F19"/>
    <mergeCell ref="I19:K19"/>
    <mergeCell ref="E20:F20"/>
    <mergeCell ref="I20:K20"/>
    <mergeCell ref="E21:F21"/>
    <mergeCell ref="I21:K21"/>
    <mergeCell ref="E22:F22"/>
    <mergeCell ref="I22:K22"/>
    <mergeCell ref="E23:F23"/>
    <mergeCell ref="I23:K23"/>
    <mergeCell ref="E24:F24"/>
    <mergeCell ref="I24:K24"/>
    <mergeCell ref="E25:F25"/>
    <mergeCell ref="I25:K25"/>
    <mergeCell ref="E26:F26"/>
    <mergeCell ref="I26:K26"/>
    <mergeCell ref="E27:F27"/>
    <mergeCell ref="I27:K27"/>
    <mergeCell ref="E28:F28"/>
    <mergeCell ref="I28:K28"/>
    <mergeCell ref="E29:F29"/>
    <mergeCell ref="I29:K29"/>
    <mergeCell ref="E30:F30"/>
    <mergeCell ref="I30:K30"/>
    <mergeCell ref="E31:F31"/>
    <mergeCell ref="I31:K31"/>
    <mergeCell ref="E32:F32"/>
    <mergeCell ref="I32:K32"/>
    <mergeCell ref="E33:F33"/>
    <mergeCell ref="I33:K33"/>
    <mergeCell ref="E34:F34"/>
    <mergeCell ref="I34:K34"/>
    <mergeCell ref="E38:F38"/>
    <mergeCell ref="I38:K38"/>
    <mergeCell ref="C39:F39"/>
    <mergeCell ref="K39:M39"/>
    <mergeCell ref="E35:F35"/>
    <mergeCell ref="I35:K35"/>
    <mergeCell ref="E36:F36"/>
    <mergeCell ref="I36:K36"/>
    <mergeCell ref="E37:F37"/>
    <mergeCell ref="I37:K37"/>
  </mergeCells>
  <printOptions horizontalCentered="1"/>
  <pageMargins left="0" right="0" top="0.78740157480314965" bottom="0.39370078740157483" header="0" footer="0"/>
  <pageSetup paperSize="9" scale="64" orientation="portrait" horizontalDpi="360" verticalDpi="36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Button 1">
              <controlPr defaultSize="0" print="0" autoFill="0" autoPict="0" macro="[0]!ChoisissezLeJour">
                <anchor moveWithCells="1" sizeWithCells="1">
                  <from>
                    <xdr:col>16</xdr:col>
                    <xdr:colOff>180975</xdr:colOff>
                    <xdr:row>1</xdr:row>
                    <xdr:rowOff>28575</xdr:rowOff>
                  </from>
                  <to>
                    <xdr:col>19</xdr:col>
                    <xdr:colOff>600075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5" name="Button 2">
              <controlPr defaultSize="0" print="0" autoFill="0" autoPict="0" macro="[0]!Imprimer">
                <anchor moveWithCells="1" sizeWithCells="1">
                  <from>
                    <xdr:col>16</xdr:col>
                    <xdr:colOff>209550</xdr:colOff>
                    <xdr:row>4</xdr:row>
                    <xdr:rowOff>295275</xdr:rowOff>
                  </from>
                  <to>
                    <xdr:col>19</xdr:col>
                    <xdr:colOff>600075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aie9"/>
  <dimension ref="A1:M6"/>
  <sheetViews>
    <sheetView showGridLines="0" zoomScaleNormal="100" workbookViewId="0">
      <pane ySplit="1" topLeftCell="A2" activePane="bottomLeft" state="frozen"/>
      <selection activeCell="G16" sqref="G16"/>
      <selection pane="bottomLeft" activeCell="G16" sqref="G16"/>
    </sheetView>
  </sheetViews>
  <sheetFormatPr baseColWidth="10" defaultColWidth="9.140625" defaultRowHeight="12.75"/>
  <cols>
    <col min="1" max="1" width="10.7109375" style="347" customWidth="1"/>
    <col min="2" max="2" width="0.140625" style="348" customWidth="1"/>
    <col min="3" max="3" width="0.140625" style="348" hidden="1" customWidth="1"/>
    <col min="4" max="4" width="5.7109375" style="348" customWidth="1"/>
    <col min="5" max="5" width="4.7109375" style="348" customWidth="1"/>
    <col min="6" max="6" width="8" style="348" customWidth="1"/>
    <col min="7" max="7" width="4.7109375" style="348" customWidth="1"/>
    <col min="8" max="8" width="29.28515625" style="349" customWidth="1"/>
    <col min="9" max="9" width="11.28515625" style="349" customWidth="1"/>
    <col min="10" max="13" width="11.7109375" style="349" customWidth="1"/>
    <col min="14" max="16384" width="9.140625" style="339"/>
  </cols>
  <sheetData>
    <row r="1" spans="1:13" ht="35.1" customHeight="1" thickTop="1">
      <c r="A1" s="331" t="s">
        <v>161</v>
      </c>
      <c r="B1" s="332" t="s">
        <v>278</v>
      </c>
      <c r="C1" s="333"/>
      <c r="D1" s="334" t="s">
        <v>244</v>
      </c>
      <c r="E1" s="335" t="s">
        <v>243</v>
      </c>
      <c r="F1" s="335" t="s">
        <v>261</v>
      </c>
      <c r="G1" s="335" t="s">
        <v>242</v>
      </c>
      <c r="H1" s="336" t="s">
        <v>262</v>
      </c>
      <c r="I1" s="337" t="s">
        <v>263</v>
      </c>
      <c r="J1" s="336" t="s">
        <v>264</v>
      </c>
      <c r="K1" s="336" t="s">
        <v>265</v>
      </c>
      <c r="L1" s="336" t="s">
        <v>266</v>
      </c>
      <c r="M1" s="338" t="s">
        <v>267</v>
      </c>
    </row>
    <row r="2" spans="1:13">
      <c r="A2" s="340">
        <v>42370</v>
      </c>
      <c r="B2" s="341">
        <v>1</v>
      </c>
      <c r="C2" s="341"/>
      <c r="D2" s="342">
        <v>2016</v>
      </c>
      <c r="E2" s="342">
        <f>MONTH(A2)</f>
        <v>1</v>
      </c>
      <c r="F2" s="341">
        <f>WEEKNUM(Data,2)</f>
        <v>1</v>
      </c>
      <c r="G2" s="342">
        <f>DAY(A2)</f>
        <v>1</v>
      </c>
      <c r="H2" s="343" t="s">
        <v>268</v>
      </c>
      <c r="I2" s="344">
        <v>581</v>
      </c>
      <c r="J2" s="345">
        <v>100</v>
      </c>
      <c r="K2" s="343">
        <v>0</v>
      </c>
      <c r="L2" s="343">
        <v>0</v>
      </c>
      <c r="M2" s="346">
        <f>J2</f>
        <v>100</v>
      </c>
    </row>
    <row r="3" spans="1:13">
      <c r="A3" s="340">
        <v>42399</v>
      </c>
      <c r="B3" s="341"/>
      <c r="C3" s="341"/>
      <c r="D3" s="342">
        <v>2016</v>
      </c>
      <c r="E3" s="342">
        <v>1</v>
      </c>
      <c r="F3" s="341">
        <v>5</v>
      </c>
      <c r="G3" s="342">
        <v>30</v>
      </c>
      <c r="H3" s="343" t="s">
        <v>269</v>
      </c>
      <c r="I3" s="344"/>
      <c r="J3" s="345">
        <f>M2</f>
        <v>100</v>
      </c>
      <c r="K3" s="343">
        <v>200</v>
      </c>
      <c r="L3" s="343">
        <v>0</v>
      </c>
      <c r="M3" s="346">
        <f>J3+K3-L3</f>
        <v>300</v>
      </c>
    </row>
    <row r="4" spans="1:13">
      <c r="A4" s="340">
        <v>42399</v>
      </c>
      <c r="B4" s="341"/>
      <c r="C4" s="341"/>
      <c r="D4" s="342">
        <v>2016</v>
      </c>
      <c r="E4" s="342">
        <v>1</v>
      </c>
      <c r="F4" s="341">
        <v>5</v>
      </c>
      <c r="G4" s="342">
        <v>30</v>
      </c>
      <c r="H4" s="343" t="s">
        <v>269</v>
      </c>
      <c r="I4" s="344"/>
      <c r="J4" s="345">
        <f>M3</f>
        <v>300</v>
      </c>
      <c r="K4" s="343">
        <v>455</v>
      </c>
      <c r="L4" s="343">
        <v>0</v>
      </c>
      <c r="M4" s="346">
        <f>J4+K4-L4</f>
        <v>755</v>
      </c>
    </row>
    <row r="5" spans="1:13">
      <c r="A5" s="340">
        <v>42399</v>
      </c>
      <c r="B5" s="341"/>
      <c r="C5" s="341"/>
      <c r="D5" s="342">
        <v>2016</v>
      </c>
      <c r="E5" s="342">
        <v>1</v>
      </c>
      <c r="F5" s="341">
        <v>5</v>
      </c>
      <c r="G5" s="342">
        <v>30</v>
      </c>
      <c r="H5" s="343"/>
      <c r="I5" s="344"/>
      <c r="J5" s="345">
        <f>M4</f>
        <v>755</v>
      </c>
      <c r="K5" s="343"/>
      <c r="L5" s="343">
        <v>250</v>
      </c>
      <c r="M5" s="346">
        <f>J5+K5-L5</f>
        <v>505</v>
      </c>
    </row>
    <row r="6" spans="1:13">
      <c r="A6" s="347" t="s">
        <v>271</v>
      </c>
    </row>
  </sheetData>
  <autoFilter ref="A1:M6"/>
  <printOptions horizontalCentered="1"/>
  <pageMargins left="0" right="0" top="0.98425196850393704" bottom="0.39370078740157483" header="0.59055118110236227" footer="0.19685039370078741"/>
  <pageSetup paperSize="9" orientation="landscape" r:id="rId1"/>
  <headerFooter alignWithMargins="0">
    <oddHeader>&amp;C&amp;"Arial,Bold"REGISTRU DE CASA
- RON -</oddHeader>
    <oddFooter>&amp;R&amp;"Arial,Bold"&amp;9Pag 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Button 1">
              <controlPr defaultSize="0" print="0" autoFill="0" autoPict="0" macro="[0]!INSEREAZA_RAND">
                <anchor moveWithCells="1" sizeWithCells="1">
                  <from>
                    <xdr:col>13</xdr:col>
                    <xdr:colOff>371475</xdr:colOff>
                    <xdr:row>0</xdr:row>
                    <xdr:rowOff>95250</xdr:rowOff>
                  </from>
                  <to>
                    <xdr:col>15</xdr:col>
                    <xdr:colOff>466725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2" r:id="rId5" name="Button 2">
              <controlPr defaultSize="0" print="0" autoFill="0" autoPict="0" macro="[0]!STERGERE_RANDURI">
                <anchor moveWithCells="1" sizeWithCells="1">
                  <from>
                    <xdr:col>18</xdr:col>
                    <xdr:colOff>200025</xdr:colOff>
                    <xdr:row>0</xdr:row>
                    <xdr:rowOff>85725</xdr:rowOff>
                  </from>
                  <to>
                    <xdr:col>20</xdr:col>
                    <xdr:colOff>238125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3" r:id="rId6" name="Button 3">
              <controlPr defaultSize="0" print="0" autoFill="0" autoPict="0" macro="[0]!AJUTOR">
                <anchor moveWithCells="1" sizeWithCells="1">
                  <from>
                    <xdr:col>16</xdr:col>
                    <xdr:colOff>47625</xdr:colOff>
                    <xdr:row>0</xdr:row>
                    <xdr:rowOff>85725</xdr:rowOff>
                  </from>
                  <to>
                    <xdr:col>17</xdr:col>
                    <xdr:colOff>542925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H2:K25"/>
  <sheetViews>
    <sheetView showGridLines="0" showRowColHeaders="0" topLeftCell="A4" workbookViewId="0">
      <selection activeCell="P26" sqref="P26"/>
    </sheetView>
  </sheetViews>
  <sheetFormatPr baseColWidth="10" defaultColWidth="9.140625" defaultRowHeight="12.75"/>
  <sheetData>
    <row r="2" spans="9:9">
      <c r="I2" s="135" t="s">
        <v>235</v>
      </c>
    </row>
    <row r="25" spans="8:11">
      <c r="H25" s="158"/>
      <c r="K25" s="158"/>
    </row>
  </sheetData>
  <hyperlinks>
    <hyperlink ref="I2" r:id="rId1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FF00"/>
  </sheetPr>
  <dimension ref="A1:S61"/>
  <sheetViews>
    <sheetView zoomScale="75" zoomScaleNormal="75" workbookViewId="0">
      <selection activeCell="Q59" sqref="Q59"/>
    </sheetView>
  </sheetViews>
  <sheetFormatPr baseColWidth="10" defaultColWidth="9.140625" defaultRowHeight="12.75"/>
  <cols>
    <col min="1" max="1" width="5.28515625" style="88" customWidth="1"/>
    <col min="2" max="2" width="9.140625" style="88"/>
    <col min="3" max="4" width="9.28515625" style="88" bestFit="1" customWidth="1"/>
    <col min="5" max="5" width="9.140625" style="88"/>
    <col min="6" max="6" width="9.28515625" style="88" bestFit="1" customWidth="1"/>
    <col min="7" max="7" width="8.85546875" style="88" bestFit="1" customWidth="1"/>
    <col min="8" max="8" width="5.85546875" style="88" bestFit="1" customWidth="1"/>
    <col min="9" max="9" width="7.42578125" style="88" bestFit="1" customWidth="1"/>
    <col min="10" max="10" width="14.42578125" style="88" bestFit="1" customWidth="1"/>
    <col min="11" max="11" width="13.5703125" style="88" customWidth="1"/>
    <col min="12" max="12" width="5" style="88" customWidth="1"/>
    <col min="13" max="13" width="9.140625" style="88" customWidth="1"/>
    <col min="14" max="14" width="11.5703125" style="88" bestFit="1" customWidth="1"/>
    <col min="15" max="15" width="14.42578125" style="88" bestFit="1" customWidth="1"/>
    <col min="16" max="16384" width="9.140625" style="88"/>
  </cols>
  <sheetData>
    <row r="1" spans="2:19" ht="19.5" thickBot="1">
      <c r="F1" s="423" t="s">
        <v>183</v>
      </c>
      <c r="G1" s="424"/>
      <c r="H1" s="424"/>
      <c r="I1" s="424"/>
      <c r="J1" s="133">
        <f ca="1">TODAY()</f>
        <v>42401</v>
      </c>
    </row>
    <row r="2" spans="2:19" ht="13.5" thickBot="1"/>
    <row r="3" spans="2:19" ht="19.5" thickBot="1">
      <c r="B3" s="429" t="s">
        <v>132</v>
      </c>
      <c r="C3" s="432"/>
      <c r="D3" s="432"/>
      <c r="E3" s="432"/>
      <c r="F3" s="433"/>
      <c r="G3" s="89"/>
      <c r="I3" s="429" t="s">
        <v>133</v>
      </c>
      <c r="J3" s="432"/>
      <c r="K3" s="433"/>
      <c r="M3" s="429" t="s">
        <v>256</v>
      </c>
      <c r="N3" s="430"/>
      <c r="O3" s="431"/>
      <c r="S3" s="135" t="s">
        <v>210</v>
      </c>
    </row>
    <row r="4" spans="2:19" ht="15.75" thickBot="1">
      <c r="B4" s="434" t="s">
        <v>134</v>
      </c>
      <c r="C4" s="435"/>
      <c r="D4" s="435"/>
      <c r="E4" s="436"/>
      <c r="F4" s="90" t="e">
        <f>K18</f>
        <v>#REF!</v>
      </c>
      <c r="I4" s="91" t="s">
        <v>3</v>
      </c>
      <c r="J4" s="132" t="s">
        <v>135</v>
      </c>
      <c r="K4" s="92" t="s">
        <v>136</v>
      </c>
      <c r="M4" s="91" t="s">
        <v>3</v>
      </c>
      <c r="N4" s="132" t="s">
        <v>135</v>
      </c>
      <c r="O4" s="92" t="s">
        <v>182</v>
      </c>
      <c r="S4" s="135" t="s">
        <v>211</v>
      </c>
    </row>
    <row r="5" spans="2:19" ht="15.75" thickBot="1">
      <c r="B5" s="434" t="s">
        <v>137</v>
      </c>
      <c r="C5" s="435"/>
      <c r="D5" s="435"/>
      <c r="E5" s="436"/>
      <c r="F5" s="90">
        <v>0</v>
      </c>
      <c r="I5" s="93">
        <v>1</v>
      </c>
      <c r="J5" s="131" t="s">
        <v>138</v>
      </c>
      <c r="K5" s="94" t="e">
        <f>#REF!</f>
        <v>#REF!</v>
      </c>
      <c r="M5" s="93">
        <v>1</v>
      </c>
      <c r="N5" s="131" t="s">
        <v>138</v>
      </c>
      <c r="O5" s="94" t="e">
        <f>#REF!</f>
        <v>#REF!</v>
      </c>
      <c r="S5" s="135" t="s">
        <v>212</v>
      </c>
    </row>
    <row r="6" spans="2:19" ht="15.75" thickBot="1">
      <c r="B6" s="440" t="s">
        <v>139</v>
      </c>
      <c r="C6" s="441"/>
      <c r="D6" s="441"/>
      <c r="E6" s="442"/>
      <c r="F6" s="90">
        <v>0</v>
      </c>
      <c r="I6" s="93">
        <v>2</v>
      </c>
      <c r="J6" s="131" t="s">
        <v>140</v>
      </c>
      <c r="K6" s="94" t="e">
        <f>#REF!</f>
        <v>#REF!</v>
      </c>
      <c r="M6" s="93">
        <v>2</v>
      </c>
      <c r="N6" s="131" t="s">
        <v>140</v>
      </c>
      <c r="O6" s="94" t="e">
        <f>#REF!</f>
        <v>#REF!</v>
      </c>
      <c r="Q6" s="135"/>
      <c r="S6" s="135" t="s">
        <v>213</v>
      </c>
    </row>
    <row r="7" spans="2:19" ht="15.75" thickBot="1">
      <c r="B7" s="440" t="s">
        <v>141</v>
      </c>
      <c r="C7" s="441"/>
      <c r="D7" s="441"/>
      <c r="E7" s="442"/>
      <c r="F7" s="90">
        <v>0</v>
      </c>
      <c r="I7" s="93">
        <v>3</v>
      </c>
      <c r="J7" s="131" t="s">
        <v>142</v>
      </c>
      <c r="K7" s="94" t="e">
        <f>#REF!</f>
        <v>#REF!</v>
      </c>
      <c r="M7" s="93">
        <v>3</v>
      </c>
      <c r="N7" s="131" t="s">
        <v>142</v>
      </c>
      <c r="O7" s="94" t="e">
        <f>#REF!</f>
        <v>#REF!</v>
      </c>
      <c r="Q7" s="135"/>
      <c r="S7" s="135" t="s">
        <v>214</v>
      </c>
    </row>
    <row r="8" spans="2:19" ht="15.75" thickBot="1">
      <c r="B8" s="440" t="s">
        <v>143</v>
      </c>
      <c r="C8" s="441"/>
      <c r="D8" s="441"/>
      <c r="E8" s="442"/>
      <c r="F8" s="90">
        <v>0</v>
      </c>
      <c r="I8" s="93">
        <v>4</v>
      </c>
      <c r="J8" s="131" t="s">
        <v>144</v>
      </c>
      <c r="K8" s="94" t="e">
        <f>#REF!</f>
        <v>#REF!</v>
      </c>
      <c r="M8" s="93">
        <v>4</v>
      </c>
      <c r="N8" s="131" t="s">
        <v>144</v>
      </c>
      <c r="O8" s="94" t="e">
        <f>#REF!</f>
        <v>#REF!</v>
      </c>
      <c r="Q8" s="135"/>
      <c r="S8" s="135" t="s">
        <v>215</v>
      </c>
    </row>
    <row r="9" spans="2:19" ht="15.75" thickBot="1">
      <c r="B9" s="440" t="s">
        <v>145</v>
      </c>
      <c r="C9" s="441"/>
      <c r="D9" s="441"/>
      <c r="E9" s="442"/>
      <c r="F9" s="90">
        <v>0</v>
      </c>
      <c r="I9" s="93">
        <v>5</v>
      </c>
      <c r="J9" s="131" t="s">
        <v>146</v>
      </c>
      <c r="K9" s="94">
        <v>0</v>
      </c>
      <c r="M9" s="93">
        <v>5</v>
      </c>
      <c r="N9" s="131" t="s">
        <v>146</v>
      </c>
      <c r="O9" s="94" t="e">
        <f>#REF!</f>
        <v>#REF!</v>
      </c>
      <c r="S9" s="135" t="s">
        <v>216</v>
      </c>
    </row>
    <row r="10" spans="2:19" ht="15.75" thickBot="1">
      <c r="B10" s="434" t="s">
        <v>147</v>
      </c>
      <c r="C10" s="435"/>
      <c r="D10" s="435"/>
      <c r="E10" s="436"/>
      <c r="F10" s="90">
        <v>0</v>
      </c>
      <c r="I10" s="93">
        <v>6</v>
      </c>
      <c r="J10" s="131" t="s">
        <v>148</v>
      </c>
      <c r="K10" s="94" t="e">
        <f>#REF!</f>
        <v>#REF!</v>
      </c>
      <c r="M10" s="93">
        <v>6</v>
      </c>
      <c r="N10" s="131" t="s">
        <v>148</v>
      </c>
      <c r="O10" s="94" t="e">
        <f>#REF!</f>
        <v>#REF!</v>
      </c>
      <c r="S10" s="135" t="s">
        <v>217</v>
      </c>
    </row>
    <row r="11" spans="2:19" ht="15.75" thickBot="1">
      <c r="B11" s="437" t="s">
        <v>149</v>
      </c>
      <c r="C11" s="438"/>
      <c r="D11" s="438"/>
      <c r="E11" s="439"/>
      <c r="F11" s="90">
        <v>0</v>
      </c>
      <c r="I11" s="93">
        <v>7</v>
      </c>
      <c r="J11" s="131" t="s">
        <v>150</v>
      </c>
      <c r="K11" s="94" t="e">
        <f>#REF!</f>
        <v>#REF!</v>
      </c>
      <c r="M11" s="93">
        <v>7</v>
      </c>
      <c r="N11" s="131" t="s">
        <v>150</v>
      </c>
      <c r="O11" s="94" t="e">
        <f>#REF!</f>
        <v>#REF!</v>
      </c>
      <c r="S11" s="135" t="s">
        <v>218</v>
      </c>
    </row>
    <row r="12" spans="2:19" ht="15">
      <c r="I12" s="93">
        <v>8</v>
      </c>
      <c r="J12" s="131" t="s">
        <v>151</v>
      </c>
      <c r="K12" s="94" t="e">
        <f>#REF!</f>
        <v>#REF!</v>
      </c>
      <c r="M12" s="93">
        <v>8</v>
      </c>
      <c r="N12" s="131" t="s">
        <v>151</v>
      </c>
      <c r="O12" s="94" t="e">
        <f>#REF!</f>
        <v>#REF!</v>
      </c>
      <c r="S12" s="135" t="s">
        <v>219</v>
      </c>
    </row>
    <row r="13" spans="2:19" ht="15">
      <c r="I13" s="93">
        <v>9</v>
      </c>
      <c r="J13" s="131" t="s">
        <v>152</v>
      </c>
      <c r="K13" s="94" t="e">
        <f>#REF!</f>
        <v>#REF!</v>
      </c>
      <c r="M13" s="93">
        <v>9</v>
      </c>
      <c r="N13" s="131" t="s">
        <v>152</v>
      </c>
      <c r="O13" s="94" t="e">
        <f>#REF!</f>
        <v>#REF!</v>
      </c>
      <c r="S13" s="135" t="s">
        <v>220</v>
      </c>
    </row>
    <row r="14" spans="2:19" ht="15">
      <c r="I14" s="93">
        <v>10</v>
      </c>
      <c r="J14" s="131" t="s">
        <v>153</v>
      </c>
      <c r="K14" s="94" t="e">
        <f>#REF!</f>
        <v>#REF!</v>
      </c>
      <c r="M14" s="93">
        <v>10</v>
      </c>
      <c r="N14" s="131" t="s">
        <v>153</v>
      </c>
      <c r="O14" s="94" t="e">
        <f>#REF!</f>
        <v>#REF!</v>
      </c>
      <c r="S14" s="135" t="s">
        <v>221</v>
      </c>
    </row>
    <row r="15" spans="2:19" ht="15">
      <c r="E15" s="95"/>
      <c r="I15" s="93">
        <v>11</v>
      </c>
      <c r="J15" s="131" t="s">
        <v>154</v>
      </c>
      <c r="K15" s="94" t="e">
        <f>#REF!</f>
        <v>#REF!</v>
      </c>
      <c r="M15" s="93">
        <v>11</v>
      </c>
      <c r="N15" s="131" t="s">
        <v>154</v>
      </c>
      <c r="O15" s="94" t="e">
        <f>#REF!</f>
        <v>#REF!</v>
      </c>
      <c r="S15" s="135" t="s">
        <v>138</v>
      </c>
    </row>
    <row r="16" spans="2:19" ht="15">
      <c r="I16" s="93">
        <v>12</v>
      </c>
      <c r="J16" s="131" t="s">
        <v>155</v>
      </c>
      <c r="K16" s="94" t="e">
        <f>#REF!</f>
        <v>#REF!</v>
      </c>
      <c r="M16" s="93">
        <v>12</v>
      </c>
      <c r="N16" s="131" t="s">
        <v>155</v>
      </c>
      <c r="O16" s="94" t="e">
        <f>#REF!</f>
        <v>#REF!</v>
      </c>
      <c r="S16" s="135" t="s">
        <v>140</v>
      </c>
    </row>
    <row r="17" spans="1:19" ht="15.75">
      <c r="I17" s="427" t="s">
        <v>156</v>
      </c>
      <c r="J17" s="428"/>
      <c r="K17" s="96" t="e">
        <f>AVERAGE(K5:K16)</f>
        <v>#REF!</v>
      </c>
      <c r="M17" s="427" t="s">
        <v>156</v>
      </c>
      <c r="N17" s="428"/>
      <c r="O17" s="96" t="e">
        <f>AVERAGE(O5:O16)</f>
        <v>#REF!</v>
      </c>
      <c r="S17" s="135" t="s">
        <v>142</v>
      </c>
    </row>
    <row r="18" spans="1:19" ht="15.75">
      <c r="I18" s="425" t="s">
        <v>157</v>
      </c>
      <c r="J18" s="426"/>
      <c r="K18" s="97" t="e">
        <f>SUM(K6:K17)</f>
        <v>#REF!</v>
      </c>
      <c r="M18" s="425" t="s">
        <v>157</v>
      </c>
      <c r="N18" s="426"/>
      <c r="O18" s="97" t="e">
        <f>SUM(O6:O17)</f>
        <v>#REF!</v>
      </c>
      <c r="S18" s="135" t="s">
        <v>144</v>
      </c>
    </row>
    <row r="19" spans="1:19" ht="13.5" thickBot="1">
      <c r="S19" s="135" t="s">
        <v>146</v>
      </c>
    </row>
    <row r="20" spans="1:19" ht="15.75">
      <c r="A20" s="443" t="s">
        <v>237</v>
      </c>
      <c r="B20" s="444"/>
      <c r="C20" s="445"/>
      <c r="D20" s="445"/>
      <c r="E20" s="445"/>
      <c r="F20" s="446"/>
      <c r="G20" s="447" t="s">
        <v>238</v>
      </c>
      <c r="H20" s="448"/>
      <c r="I20" s="451" t="s">
        <v>161</v>
      </c>
      <c r="J20" s="452"/>
      <c r="K20" s="453"/>
      <c r="L20" s="454" t="s">
        <v>239</v>
      </c>
      <c r="M20" s="455"/>
      <c r="N20" s="454" t="s">
        <v>240</v>
      </c>
      <c r="O20" s="456"/>
      <c r="S20" s="135" t="s">
        <v>148</v>
      </c>
    </row>
    <row r="21" spans="1:19">
      <c r="A21" s="457" t="s">
        <v>241</v>
      </c>
      <c r="B21" s="458"/>
      <c r="C21" s="459"/>
      <c r="D21" s="159"/>
      <c r="E21" s="160"/>
      <c r="F21" s="161"/>
      <c r="G21" s="449"/>
      <c r="H21" s="450"/>
      <c r="I21" s="162" t="s">
        <v>242</v>
      </c>
      <c r="J21" s="163" t="s">
        <v>243</v>
      </c>
      <c r="K21" s="163" t="s">
        <v>244</v>
      </c>
      <c r="L21" s="460" t="s">
        <v>245</v>
      </c>
      <c r="M21" s="461"/>
      <c r="N21" s="164"/>
      <c r="O21" s="165"/>
      <c r="S21" s="135" t="s">
        <v>150</v>
      </c>
    </row>
    <row r="22" spans="1:19">
      <c r="A22" s="457">
        <v>1</v>
      </c>
      <c r="B22" s="458"/>
      <c r="C22" s="459"/>
      <c r="D22" s="237"/>
      <c r="E22" s="238"/>
      <c r="F22" s="239">
        <v>2</v>
      </c>
      <c r="G22" s="462" t="s">
        <v>246</v>
      </c>
      <c r="H22" s="463"/>
      <c r="I22" s="240">
        <v>3</v>
      </c>
      <c r="J22" s="241">
        <v>4</v>
      </c>
      <c r="K22" s="241">
        <v>5</v>
      </c>
      <c r="L22" s="242">
        <v>6</v>
      </c>
      <c r="M22" s="243"/>
      <c r="N22" s="466">
        <v>7</v>
      </c>
      <c r="O22" s="467"/>
      <c r="S22" s="135" t="s">
        <v>151</v>
      </c>
    </row>
    <row r="23" spans="1:19" ht="13.5" thickBot="1">
      <c r="A23" s="244"/>
      <c r="B23" s="245"/>
      <c r="C23" s="246"/>
      <c r="D23" s="247"/>
      <c r="E23" s="248"/>
      <c r="F23" s="249"/>
      <c r="G23" s="464"/>
      <c r="H23" s="465"/>
      <c r="I23" s="468">
        <f ca="1">TODAY()</f>
        <v>42401</v>
      </c>
      <c r="J23" s="469"/>
      <c r="K23" s="470"/>
      <c r="L23" s="250"/>
      <c r="M23" s="251"/>
      <c r="N23" s="471"/>
      <c r="O23" s="472"/>
      <c r="S23" s="135" t="s">
        <v>151</v>
      </c>
    </row>
    <row r="24" spans="1:19" ht="35.25" customHeight="1">
      <c r="A24" s="168" t="s">
        <v>3</v>
      </c>
      <c r="B24" s="169"/>
      <c r="C24" s="170" t="s">
        <v>247</v>
      </c>
      <c r="D24" s="170" t="s">
        <v>248</v>
      </c>
      <c r="E24" s="473" t="s">
        <v>259</v>
      </c>
      <c r="F24" s="474"/>
      <c r="G24" s="170" t="s">
        <v>258</v>
      </c>
      <c r="H24" s="170" t="s">
        <v>260</v>
      </c>
      <c r="I24" s="477" t="s">
        <v>249</v>
      </c>
      <c r="J24" s="478"/>
      <c r="K24" s="479"/>
      <c r="L24" s="171"/>
      <c r="M24" s="171"/>
      <c r="N24" s="171"/>
      <c r="O24" s="172"/>
      <c r="S24" s="135" t="s">
        <v>152</v>
      </c>
    </row>
    <row r="25" spans="1:19">
      <c r="A25" s="162">
        <v>8</v>
      </c>
      <c r="B25" s="209"/>
      <c r="C25" s="163">
        <v>9</v>
      </c>
      <c r="D25" s="163">
        <v>10</v>
      </c>
      <c r="E25" s="475"/>
      <c r="F25" s="476"/>
      <c r="G25" s="173">
        <v>11</v>
      </c>
      <c r="H25" s="173">
        <v>12</v>
      </c>
      <c r="I25" s="163">
        <v>13</v>
      </c>
      <c r="J25" s="163">
        <v>14</v>
      </c>
      <c r="K25" s="163">
        <v>15</v>
      </c>
      <c r="L25" s="163">
        <v>16</v>
      </c>
      <c r="M25" s="163">
        <v>17</v>
      </c>
      <c r="N25" s="163">
        <v>18</v>
      </c>
      <c r="O25" s="166">
        <v>19</v>
      </c>
      <c r="S25" s="135" t="s">
        <v>153</v>
      </c>
    </row>
    <row r="26" spans="1:19" ht="14.25">
      <c r="A26" s="174"/>
      <c r="B26" s="175"/>
      <c r="C26" s="175"/>
      <c r="D26" s="175"/>
      <c r="E26" s="175"/>
      <c r="F26" s="175"/>
      <c r="G26" s="176"/>
      <c r="H26" s="176"/>
      <c r="I26" s="175"/>
      <c r="J26" s="175"/>
      <c r="K26" s="175"/>
      <c r="L26" s="175"/>
      <c r="M26" s="175"/>
      <c r="N26" s="175"/>
      <c r="O26" s="177"/>
      <c r="S26" s="135" t="s">
        <v>154</v>
      </c>
    </row>
    <row r="27" spans="1:19" ht="15.75" thickBot="1">
      <c r="A27" s="178">
        <v>1</v>
      </c>
      <c r="B27" s="179"/>
      <c r="C27" s="480" t="s">
        <v>257</v>
      </c>
      <c r="D27" s="481"/>
      <c r="E27" s="481"/>
      <c r="F27" s="481"/>
      <c r="G27" s="180">
        <v>100</v>
      </c>
      <c r="H27" s="181"/>
      <c r="I27" s="482"/>
      <c r="J27" s="483"/>
      <c r="K27" s="484"/>
      <c r="L27" s="182"/>
      <c r="M27" s="182"/>
      <c r="N27" s="182"/>
      <c r="O27" s="183"/>
      <c r="S27" s="135" t="s">
        <v>155</v>
      </c>
    </row>
    <row r="28" spans="1:19">
      <c r="A28" s="184">
        <v>1</v>
      </c>
      <c r="B28" s="185"/>
      <c r="C28" s="186"/>
      <c r="D28" s="186"/>
      <c r="E28" s="485"/>
      <c r="F28" s="486"/>
      <c r="G28" s="187"/>
      <c r="H28" s="187"/>
      <c r="I28" s="487"/>
      <c r="J28" s="488"/>
      <c r="K28" s="489"/>
      <c r="L28" s="188"/>
      <c r="M28" s="188"/>
      <c r="N28" s="188"/>
      <c r="O28" s="189"/>
      <c r="S28" s="134" t="s">
        <v>184</v>
      </c>
    </row>
    <row r="29" spans="1:19" ht="13.5">
      <c r="A29" s="190">
        <v>2</v>
      </c>
      <c r="B29" s="191"/>
      <c r="C29" s="192"/>
      <c r="D29" s="192"/>
      <c r="E29" s="490"/>
      <c r="F29" s="491"/>
      <c r="G29" s="193"/>
      <c r="H29" s="193"/>
      <c r="I29" s="492"/>
      <c r="J29" s="493"/>
      <c r="K29" s="494"/>
      <c r="L29" s="194"/>
      <c r="M29" s="194"/>
      <c r="N29" s="194"/>
      <c r="O29" s="195"/>
      <c r="S29" s="134" t="s">
        <v>185</v>
      </c>
    </row>
    <row r="30" spans="1:19" ht="13.5">
      <c r="A30" s="190">
        <v>3</v>
      </c>
      <c r="B30" s="191"/>
      <c r="C30" s="192"/>
      <c r="D30" s="192"/>
      <c r="E30" s="490"/>
      <c r="F30" s="491"/>
      <c r="G30" s="193"/>
      <c r="H30" s="193"/>
      <c r="I30" s="492"/>
      <c r="J30" s="493"/>
      <c r="K30" s="494"/>
      <c r="L30" s="194"/>
      <c r="M30" s="194"/>
      <c r="N30" s="194"/>
      <c r="O30" s="195"/>
    </row>
    <row r="31" spans="1:19" ht="13.5">
      <c r="A31" s="190">
        <v>4</v>
      </c>
      <c r="B31" s="191"/>
      <c r="C31" s="192"/>
      <c r="D31" s="192"/>
      <c r="E31" s="490"/>
      <c r="F31" s="491"/>
      <c r="G31" s="193"/>
      <c r="H31" s="196"/>
      <c r="I31" s="492"/>
      <c r="J31" s="493"/>
      <c r="K31" s="494"/>
      <c r="L31" s="194"/>
      <c r="M31" s="194"/>
      <c r="N31" s="194"/>
      <c r="O31" s="195"/>
    </row>
    <row r="32" spans="1:19" ht="13.5">
      <c r="A32" s="190">
        <v>5</v>
      </c>
      <c r="B32" s="191"/>
      <c r="C32" s="192"/>
      <c r="D32" s="192"/>
      <c r="E32" s="490"/>
      <c r="F32" s="491"/>
      <c r="G32" s="193"/>
      <c r="H32" s="193"/>
      <c r="I32" s="492"/>
      <c r="J32" s="493"/>
      <c r="K32" s="494"/>
      <c r="L32" s="194"/>
      <c r="M32" s="194"/>
      <c r="N32" s="194"/>
      <c r="O32" s="195"/>
    </row>
    <row r="33" spans="1:15" ht="13.5">
      <c r="A33" s="190">
        <v>6</v>
      </c>
      <c r="B33" s="191"/>
      <c r="C33" s="192"/>
      <c r="D33" s="192"/>
      <c r="E33" s="490"/>
      <c r="F33" s="491"/>
      <c r="G33" s="193"/>
      <c r="H33" s="193"/>
      <c r="I33" s="492"/>
      <c r="J33" s="493"/>
      <c r="K33" s="494"/>
      <c r="L33" s="194"/>
      <c r="M33" s="194"/>
      <c r="N33" s="194"/>
      <c r="O33" s="195"/>
    </row>
    <row r="34" spans="1:15" ht="13.5">
      <c r="A34" s="190">
        <v>7</v>
      </c>
      <c r="B34" s="191"/>
      <c r="C34" s="192"/>
      <c r="D34" s="192"/>
      <c r="E34" s="490"/>
      <c r="F34" s="491"/>
      <c r="G34" s="193"/>
      <c r="H34" s="193"/>
      <c r="I34" s="492"/>
      <c r="J34" s="493"/>
      <c r="K34" s="494"/>
      <c r="L34" s="194"/>
      <c r="M34" s="194"/>
      <c r="N34" s="194"/>
      <c r="O34" s="195"/>
    </row>
    <row r="35" spans="1:15" ht="13.5">
      <c r="A35" s="190">
        <v>8</v>
      </c>
      <c r="B35" s="191"/>
      <c r="C35" s="192"/>
      <c r="D35" s="192"/>
      <c r="E35" s="490"/>
      <c r="F35" s="491"/>
      <c r="G35" s="193"/>
      <c r="H35" s="193"/>
      <c r="I35" s="492"/>
      <c r="J35" s="493"/>
      <c r="K35" s="494"/>
      <c r="L35" s="194"/>
      <c r="M35" s="194"/>
      <c r="N35" s="194"/>
      <c r="O35" s="195"/>
    </row>
    <row r="36" spans="1:15" ht="13.5">
      <c r="A36" s="190">
        <v>9</v>
      </c>
      <c r="B36" s="191"/>
      <c r="C36" s="192"/>
      <c r="D36" s="192"/>
      <c r="E36" s="490"/>
      <c r="F36" s="491"/>
      <c r="G36" s="193"/>
      <c r="H36" s="193"/>
      <c r="I36" s="492"/>
      <c r="J36" s="493"/>
      <c r="K36" s="494"/>
      <c r="L36" s="194"/>
      <c r="M36" s="194"/>
      <c r="N36" s="194"/>
      <c r="O36" s="195"/>
    </row>
    <row r="37" spans="1:15" ht="13.5">
      <c r="A37" s="190">
        <v>10</v>
      </c>
      <c r="B37" s="191"/>
      <c r="C37" s="192"/>
      <c r="D37" s="192"/>
      <c r="E37" s="490"/>
      <c r="F37" s="491"/>
      <c r="G37" s="193"/>
      <c r="H37" s="193"/>
      <c r="I37" s="492"/>
      <c r="J37" s="493"/>
      <c r="K37" s="494"/>
      <c r="L37" s="194"/>
      <c r="M37" s="194"/>
      <c r="N37" s="194"/>
      <c r="O37" s="195"/>
    </row>
    <row r="38" spans="1:15" ht="13.5">
      <c r="A38" s="190">
        <v>11</v>
      </c>
      <c r="B38" s="191"/>
      <c r="C38" s="192"/>
      <c r="D38" s="192"/>
      <c r="E38" s="490"/>
      <c r="F38" s="491"/>
      <c r="G38" s="193"/>
      <c r="H38" s="193"/>
      <c r="I38" s="492"/>
      <c r="J38" s="493"/>
      <c r="K38" s="494"/>
      <c r="L38" s="194"/>
      <c r="M38" s="194"/>
      <c r="N38" s="194"/>
      <c r="O38" s="195"/>
    </row>
    <row r="39" spans="1:15" ht="13.5">
      <c r="A39" s="190">
        <v>12</v>
      </c>
      <c r="B39" s="191"/>
      <c r="C39" s="192"/>
      <c r="D39" s="192"/>
      <c r="E39" s="490"/>
      <c r="F39" s="491"/>
      <c r="G39" s="193"/>
      <c r="H39" s="193"/>
      <c r="I39" s="492"/>
      <c r="J39" s="493"/>
      <c r="K39" s="494"/>
      <c r="L39" s="194"/>
      <c r="M39" s="194"/>
      <c r="N39" s="194"/>
      <c r="O39" s="195"/>
    </row>
    <row r="40" spans="1:15" ht="13.5">
      <c r="A40" s="190">
        <v>13</v>
      </c>
      <c r="B40" s="191"/>
      <c r="C40" s="192"/>
      <c r="D40" s="192"/>
      <c r="E40" s="490"/>
      <c r="F40" s="491"/>
      <c r="G40" s="193"/>
      <c r="H40" s="193"/>
      <c r="I40" s="492"/>
      <c r="J40" s="493"/>
      <c r="K40" s="494"/>
      <c r="L40" s="194"/>
      <c r="M40" s="194"/>
      <c r="N40" s="194"/>
      <c r="O40" s="195"/>
    </row>
    <row r="41" spans="1:15" ht="13.5">
      <c r="A41" s="190">
        <v>14</v>
      </c>
      <c r="B41" s="191"/>
      <c r="C41" s="192"/>
      <c r="D41" s="192"/>
      <c r="E41" s="490"/>
      <c r="F41" s="491"/>
      <c r="G41" s="193"/>
      <c r="H41" s="193"/>
      <c r="I41" s="492"/>
      <c r="J41" s="493"/>
      <c r="K41" s="494"/>
      <c r="L41" s="194"/>
      <c r="M41" s="194"/>
      <c r="N41" s="194"/>
      <c r="O41" s="195"/>
    </row>
    <row r="42" spans="1:15" ht="13.5">
      <c r="A42" s="190">
        <v>15</v>
      </c>
      <c r="B42" s="191"/>
      <c r="C42" s="192"/>
      <c r="D42" s="192"/>
      <c r="E42" s="490"/>
      <c r="F42" s="491"/>
      <c r="G42" s="193"/>
      <c r="H42" s="193"/>
      <c r="I42" s="492"/>
      <c r="J42" s="493"/>
      <c r="K42" s="494"/>
      <c r="L42" s="194"/>
      <c r="M42" s="194"/>
      <c r="N42" s="194"/>
      <c r="O42" s="195"/>
    </row>
    <row r="43" spans="1:15" ht="13.5">
      <c r="A43" s="190">
        <v>16</v>
      </c>
      <c r="B43" s="191"/>
      <c r="C43" s="192"/>
      <c r="D43" s="192"/>
      <c r="E43" s="490"/>
      <c r="F43" s="491"/>
      <c r="G43" s="193"/>
      <c r="H43" s="193"/>
      <c r="I43" s="492"/>
      <c r="J43" s="493"/>
      <c r="K43" s="494"/>
      <c r="L43" s="194"/>
      <c r="M43" s="194"/>
      <c r="N43" s="194"/>
      <c r="O43" s="195"/>
    </row>
    <row r="44" spans="1:15" ht="13.5">
      <c r="A44" s="190">
        <v>17</v>
      </c>
      <c r="B44" s="191"/>
      <c r="C44" s="192"/>
      <c r="D44" s="192"/>
      <c r="E44" s="490"/>
      <c r="F44" s="491"/>
      <c r="G44" s="193"/>
      <c r="H44" s="193"/>
      <c r="I44" s="492"/>
      <c r="J44" s="493"/>
      <c r="K44" s="494"/>
      <c r="L44" s="194"/>
      <c r="M44" s="194"/>
      <c r="N44" s="194"/>
      <c r="O44" s="195"/>
    </row>
    <row r="45" spans="1:15" ht="13.5">
      <c r="A45" s="190">
        <v>18</v>
      </c>
      <c r="B45" s="191"/>
      <c r="C45" s="192"/>
      <c r="D45" s="192"/>
      <c r="E45" s="490"/>
      <c r="F45" s="491"/>
      <c r="G45" s="193"/>
      <c r="H45" s="193"/>
      <c r="I45" s="492"/>
      <c r="J45" s="493"/>
      <c r="K45" s="494"/>
      <c r="L45" s="194"/>
      <c r="M45" s="194"/>
      <c r="N45" s="194"/>
      <c r="O45" s="195"/>
    </row>
    <row r="46" spans="1:15" ht="13.5">
      <c r="A46" s="190">
        <v>19</v>
      </c>
      <c r="B46" s="191"/>
      <c r="C46" s="192"/>
      <c r="D46" s="192"/>
      <c r="E46" s="490"/>
      <c r="F46" s="491"/>
      <c r="G46" s="193"/>
      <c r="H46" s="193"/>
      <c r="I46" s="492"/>
      <c r="J46" s="493"/>
      <c r="K46" s="494"/>
      <c r="L46" s="194"/>
      <c r="M46" s="194"/>
      <c r="N46" s="194"/>
      <c r="O46" s="195"/>
    </row>
    <row r="47" spans="1:15" ht="13.5">
      <c r="A47" s="190">
        <v>20</v>
      </c>
      <c r="B47" s="191"/>
      <c r="C47" s="192"/>
      <c r="D47" s="192"/>
      <c r="E47" s="490"/>
      <c r="F47" s="491"/>
      <c r="G47" s="193"/>
      <c r="H47" s="193"/>
      <c r="I47" s="492"/>
      <c r="J47" s="493"/>
      <c r="K47" s="494"/>
      <c r="L47" s="194"/>
      <c r="M47" s="194"/>
      <c r="N47" s="194"/>
      <c r="O47" s="195"/>
    </row>
    <row r="48" spans="1:15" ht="13.5">
      <c r="A48" s="190">
        <v>21</v>
      </c>
      <c r="B48" s="191"/>
      <c r="C48" s="192"/>
      <c r="D48" s="192"/>
      <c r="E48" s="490"/>
      <c r="F48" s="491"/>
      <c r="G48" s="193"/>
      <c r="H48" s="193"/>
      <c r="I48" s="492"/>
      <c r="J48" s="493"/>
      <c r="K48" s="494"/>
      <c r="L48" s="194"/>
      <c r="M48" s="194"/>
      <c r="N48" s="194"/>
      <c r="O48" s="195"/>
    </row>
    <row r="49" spans="1:15" ht="13.5">
      <c r="A49" s="190">
        <v>22</v>
      </c>
      <c r="B49" s="191"/>
      <c r="C49" s="192"/>
      <c r="D49" s="192"/>
      <c r="E49" s="490"/>
      <c r="F49" s="491"/>
      <c r="G49" s="193"/>
      <c r="H49" s="193"/>
      <c r="I49" s="492"/>
      <c r="J49" s="493"/>
      <c r="K49" s="494"/>
      <c r="L49" s="194"/>
      <c r="M49" s="194"/>
      <c r="N49" s="194"/>
      <c r="O49" s="195"/>
    </row>
    <row r="50" spans="1:15" ht="13.5">
      <c r="A50" s="190">
        <v>23</v>
      </c>
      <c r="B50" s="191"/>
      <c r="C50" s="192"/>
      <c r="D50" s="192"/>
      <c r="E50" s="490"/>
      <c r="F50" s="491"/>
      <c r="G50" s="193"/>
      <c r="H50" s="193"/>
      <c r="I50" s="492"/>
      <c r="J50" s="493"/>
      <c r="K50" s="494"/>
      <c r="L50" s="194"/>
      <c r="M50" s="194"/>
      <c r="N50" s="194"/>
      <c r="O50" s="195"/>
    </row>
    <row r="51" spans="1:15" ht="13.5">
      <c r="A51" s="190">
        <v>24</v>
      </c>
      <c r="B51" s="191"/>
      <c r="C51" s="192"/>
      <c r="D51" s="192"/>
      <c r="E51" s="490"/>
      <c r="F51" s="491"/>
      <c r="G51" s="193"/>
      <c r="H51" s="193"/>
      <c r="I51" s="492"/>
      <c r="J51" s="493"/>
      <c r="K51" s="494"/>
      <c r="L51" s="194"/>
      <c r="M51" s="194"/>
      <c r="N51" s="194"/>
      <c r="O51" s="195"/>
    </row>
    <row r="52" spans="1:15" ht="13.5">
      <c r="A52" s="190">
        <v>25</v>
      </c>
      <c r="B52" s="191"/>
      <c r="C52" s="192"/>
      <c r="D52" s="192"/>
      <c r="E52" s="490"/>
      <c r="F52" s="491"/>
      <c r="G52" s="193"/>
      <c r="H52" s="193"/>
      <c r="I52" s="492"/>
      <c r="J52" s="493"/>
      <c r="K52" s="494"/>
      <c r="L52" s="194"/>
      <c r="M52" s="194"/>
      <c r="N52" s="194"/>
      <c r="O52" s="195"/>
    </row>
    <row r="53" spans="1:15" ht="13.5">
      <c r="A53" s="190">
        <v>26</v>
      </c>
      <c r="B53" s="191"/>
      <c r="C53" s="192"/>
      <c r="D53" s="192"/>
      <c r="E53" s="490"/>
      <c r="F53" s="491"/>
      <c r="G53" s="193"/>
      <c r="H53" s="193"/>
      <c r="I53" s="492"/>
      <c r="J53" s="493"/>
      <c r="K53" s="494"/>
      <c r="L53" s="194"/>
      <c r="M53" s="194"/>
      <c r="N53" s="194"/>
      <c r="O53" s="195"/>
    </row>
    <row r="54" spans="1:15" ht="13.5">
      <c r="A54" s="190">
        <v>27</v>
      </c>
      <c r="B54" s="191"/>
      <c r="C54" s="192"/>
      <c r="D54" s="192"/>
      <c r="E54" s="490"/>
      <c r="F54" s="491"/>
      <c r="G54" s="193"/>
      <c r="H54" s="193"/>
      <c r="I54" s="492"/>
      <c r="J54" s="493"/>
      <c r="K54" s="494"/>
      <c r="L54" s="194"/>
      <c r="M54" s="194"/>
      <c r="N54" s="194"/>
      <c r="O54" s="195"/>
    </row>
    <row r="55" spans="1:15" ht="13.5">
      <c r="A55" s="190">
        <v>28</v>
      </c>
      <c r="B55" s="191"/>
      <c r="C55" s="192"/>
      <c r="D55" s="192"/>
      <c r="E55" s="490"/>
      <c r="F55" s="491"/>
      <c r="G55" s="193"/>
      <c r="H55" s="193"/>
      <c r="I55" s="492"/>
      <c r="J55" s="493"/>
      <c r="K55" s="494"/>
      <c r="L55" s="194"/>
      <c r="M55" s="194"/>
      <c r="N55" s="194"/>
      <c r="O55" s="195"/>
    </row>
    <row r="56" spans="1:15" ht="13.5">
      <c r="A56" s="190">
        <v>29</v>
      </c>
      <c r="B56" s="191"/>
      <c r="C56" s="192"/>
      <c r="D56" s="192"/>
      <c r="E56" s="490"/>
      <c r="F56" s="491"/>
      <c r="G56" s="193"/>
      <c r="H56" s="193"/>
      <c r="I56" s="492"/>
      <c r="J56" s="493"/>
      <c r="K56" s="494"/>
      <c r="L56" s="194"/>
      <c r="M56" s="194"/>
      <c r="N56" s="194"/>
      <c r="O56" s="195"/>
    </row>
    <row r="57" spans="1:15" ht="13.5">
      <c r="A57" s="190">
        <v>30</v>
      </c>
      <c r="B57" s="191"/>
      <c r="C57" s="192"/>
      <c r="D57" s="192"/>
      <c r="E57" s="490"/>
      <c r="F57" s="491"/>
      <c r="G57" s="193"/>
      <c r="H57" s="193"/>
      <c r="I57" s="492"/>
      <c r="J57" s="493"/>
      <c r="K57" s="494"/>
      <c r="L57" s="194"/>
      <c r="M57" s="194"/>
      <c r="N57" s="194"/>
      <c r="O57" s="195"/>
    </row>
    <row r="58" spans="1:15" ht="13.5">
      <c r="A58" s="190">
        <v>31</v>
      </c>
      <c r="B58" s="212"/>
      <c r="C58" s="213"/>
      <c r="D58" s="213"/>
      <c r="E58" s="499"/>
      <c r="F58" s="500"/>
      <c r="G58" s="214"/>
      <c r="H58" s="214"/>
      <c r="I58" s="501"/>
      <c r="J58" s="502"/>
      <c r="K58" s="503"/>
      <c r="L58" s="215"/>
      <c r="M58" s="215"/>
      <c r="N58" s="215"/>
      <c r="O58" s="216"/>
    </row>
    <row r="59" spans="1:15" ht="15.75" thickBot="1">
      <c r="A59" s="197"/>
      <c r="B59" s="198"/>
      <c r="C59" s="495" t="s">
        <v>157</v>
      </c>
      <c r="D59" s="496"/>
      <c r="E59" s="496"/>
      <c r="F59" s="497"/>
      <c r="G59" s="199">
        <f>SUM(G27:G58)</f>
        <v>100</v>
      </c>
      <c r="H59" s="199">
        <f>SUM(H27:H58)</f>
        <v>0</v>
      </c>
      <c r="I59" s="217"/>
      <c r="J59" s="218"/>
      <c r="K59" s="498" t="s">
        <v>251</v>
      </c>
      <c r="L59" s="496"/>
      <c r="M59" s="496"/>
      <c r="N59" s="200">
        <f>G59-H59</f>
        <v>100</v>
      </c>
      <c r="O59" s="201"/>
    </row>
    <row r="60" spans="1:15">
      <c r="A60" s="219" t="s">
        <v>252</v>
      </c>
      <c r="B60" s="220"/>
      <c r="C60" s="220"/>
      <c r="D60" s="202"/>
      <c r="E60" s="202"/>
      <c r="F60" s="202"/>
      <c r="G60" s="221" t="s">
        <v>253</v>
      </c>
      <c r="H60" s="221"/>
      <c r="I60" s="202"/>
      <c r="J60" s="202"/>
      <c r="K60" s="202"/>
      <c r="L60" s="202"/>
      <c r="M60" s="202"/>
      <c r="N60" s="202"/>
      <c r="O60" s="203"/>
    </row>
    <row r="61" spans="1:15" ht="13.5" thickBot="1">
      <c r="A61" s="204"/>
      <c r="B61" s="167"/>
      <c r="C61" s="167"/>
      <c r="D61" s="167"/>
      <c r="E61" s="167"/>
      <c r="F61" s="167"/>
      <c r="G61" s="205"/>
      <c r="H61" s="205"/>
      <c r="I61" s="167"/>
      <c r="J61" s="167"/>
      <c r="K61" s="167"/>
      <c r="L61" s="167"/>
      <c r="M61" s="167"/>
      <c r="N61" s="167"/>
      <c r="O61" s="206"/>
    </row>
  </sheetData>
  <mergeCells count="96">
    <mergeCell ref="C59:F59"/>
    <mergeCell ref="K59:M59"/>
    <mergeCell ref="E56:F56"/>
    <mergeCell ref="I56:K56"/>
    <mergeCell ref="E57:F57"/>
    <mergeCell ref="I57:K57"/>
    <mergeCell ref="E58:F58"/>
    <mergeCell ref="I58:K58"/>
    <mergeCell ref="E53:F53"/>
    <mergeCell ref="I53:K53"/>
    <mergeCell ref="E54:F54"/>
    <mergeCell ref="I54:K54"/>
    <mergeCell ref="E55:F55"/>
    <mergeCell ref="I55:K55"/>
    <mergeCell ref="E50:F50"/>
    <mergeCell ref="I50:K50"/>
    <mergeCell ref="E51:F51"/>
    <mergeCell ref="I51:K51"/>
    <mergeCell ref="E52:F52"/>
    <mergeCell ref="I52:K52"/>
    <mergeCell ref="E47:F47"/>
    <mergeCell ref="I47:K47"/>
    <mergeCell ref="E48:F48"/>
    <mergeCell ref="I48:K48"/>
    <mergeCell ref="E49:F49"/>
    <mergeCell ref="I49:K49"/>
    <mergeCell ref="E44:F44"/>
    <mergeCell ref="I44:K44"/>
    <mergeCell ref="E45:F45"/>
    <mergeCell ref="I45:K45"/>
    <mergeCell ref="E46:F46"/>
    <mergeCell ref="I46:K46"/>
    <mergeCell ref="E41:F41"/>
    <mergeCell ref="I41:K41"/>
    <mergeCell ref="E42:F42"/>
    <mergeCell ref="I42:K42"/>
    <mergeCell ref="E43:F43"/>
    <mergeCell ref="I43:K43"/>
    <mergeCell ref="E38:F38"/>
    <mergeCell ref="I38:K38"/>
    <mergeCell ref="E39:F39"/>
    <mergeCell ref="I39:K39"/>
    <mergeCell ref="E40:F40"/>
    <mergeCell ref="I40:K40"/>
    <mergeCell ref="E35:F35"/>
    <mergeCell ref="I35:K35"/>
    <mergeCell ref="E36:F36"/>
    <mergeCell ref="I36:K36"/>
    <mergeCell ref="E37:F37"/>
    <mergeCell ref="I37:K37"/>
    <mergeCell ref="E32:F32"/>
    <mergeCell ref="I32:K32"/>
    <mergeCell ref="E33:F33"/>
    <mergeCell ref="I33:K33"/>
    <mergeCell ref="E34:F34"/>
    <mergeCell ref="I34:K34"/>
    <mergeCell ref="E29:F29"/>
    <mergeCell ref="I29:K29"/>
    <mergeCell ref="E30:F30"/>
    <mergeCell ref="I30:K30"/>
    <mergeCell ref="E31:F31"/>
    <mergeCell ref="I31:K31"/>
    <mergeCell ref="E24:F25"/>
    <mergeCell ref="I24:K24"/>
    <mergeCell ref="C27:F27"/>
    <mergeCell ref="I27:K27"/>
    <mergeCell ref="E28:F28"/>
    <mergeCell ref="I28:K28"/>
    <mergeCell ref="A22:C22"/>
    <mergeCell ref="G22:H23"/>
    <mergeCell ref="N22:O22"/>
    <mergeCell ref="I23:K23"/>
    <mergeCell ref="N23:O23"/>
    <mergeCell ref="A20:F20"/>
    <mergeCell ref="G20:H21"/>
    <mergeCell ref="I20:K20"/>
    <mergeCell ref="L20:M20"/>
    <mergeCell ref="N20:O20"/>
    <mergeCell ref="A21:C21"/>
    <mergeCell ref="L21:M21"/>
    <mergeCell ref="F1:I1"/>
    <mergeCell ref="M18:N18"/>
    <mergeCell ref="M17:N17"/>
    <mergeCell ref="I18:J18"/>
    <mergeCell ref="M3:O3"/>
    <mergeCell ref="I17:J17"/>
    <mergeCell ref="B3:F3"/>
    <mergeCell ref="I3:K3"/>
    <mergeCell ref="B4:E4"/>
    <mergeCell ref="B5:E5"/>
    <mergeCell ref="B10:E10"/>
    <mergeCell ref="B11:E11"/>
    <mergeCell ref="B6:E6"/>
    <mergeCell ref="B7:E7"/>
    <mergeCell ref="B8:E8"/>
    <mergeCell ref="B9:E9"/>
  </mergeCells>
  <hyperlinks>
    <hyperlink ref="Q6" location="'Calcul PFA'!A1" display="'Calcul PFA'!A1"/>
    <hyperlink ref="Q7" location="RJIP!A1" display="RJIP!A1"/>
    <hyperlink ref="Q8" location="'Model RJIP'!A1" display="'Model RJIP'!A1"/>
    <hyperlink ref="S3" location="'Evidenta PFA'!A1" display="Evidenta PFA"/>
    <hyperlink ref="S4" location="RJIP!A1" display="RJIP"/>
    <hyperlink ref="S5" location="'Model RJIP'!A1" display="Model RJIP"/>
    <hyperlink ref="S6" location="'Registrul-Inventar'!A1" display="Registrul-Inventar"/>
    <hyperlink ref="S7" location="'Export factura'!A1" display="Export factura"/>
    <hyperlink ref="S8" location="'Export chitanta'!A1" display="Export chitanta"/>
    <hyperlink ref="S9" location="Facturi!A1" display="Facturi"/>
    <hyperlink ref="S10" location="Clienti!A1" display="Clienti"/>
    <hyperlink ref="S11" location="'Incasat pe luna'!A1" display="Incasat pe luna"/>
    <hyperlink ref="S12" location="'Facturat pe luna'!A1" display="Facturat pe luna"/>
    <hyperlink ref="S13" location="'Incasari pe client'!A1" display="Incasari pe client"/>
    <hyperlink ref="S14" location="'Calculator pret traducere'!A1" display="Calculator pret traducere"/>
    <hyperlink ref="S15" location="Ianuarie!A1" display="Ianuarie"/>
    <hyperlink ref="S16" location="Februarie!A1" display="Februarie"/>
    <hyperlink ref="S17" location="Martie!A1" display="Martie"/>
    <hyperlink ref="S18" location="Aprilie!A1" display="Aprilie"/>
    <hyperlink ref="S19" location="Mai!A1" display="Mai"/>
    <hyperlink ref="S20" location="Iunie!A1" display="Iunie"/>
    <hyperlink ref="S21" location="Iulie!A1" display="Iulie"/>
    <hyperlink ref="S22" location="August!A1" display="August"/>
    <hyperlink ref="S23" location="August!A1" display="August"/>
    <hyperlink ref="S24" location="Septembrie!A1" display="Septembrie"/>
    <hyperlink ref="S25" location="Octombrie!A1" display="Octombrie"/>
    <hyperlink ref="S26" location="Noiembrie!A1" display="Noiembrie"/>
    <hyperlink ref="S27" location="Decembrie!A1" display="Decembrie"/>
    <hyperlink ref="S28" location="'Export chitanta'!Print_Area" display="'Export chitanta'!Print_Area"/>
    <hyperlink ref="S29" location="'Export factura'!Print_Area" display="'Export factura'!Print_Area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2]!ALEGELUNA">
                <anchor moveWithCells="1" sizeWithCells="1">
                  <from>
                    <xdr:col>20</xdr:col>
                    <xdr:colOff>114300</xdr:colOff>
                    <xdr:row>2</xdr:row>
                    <xdr:rowOff>95250</xdr:rowOff>
                  </from>
                  <to>
                    <xdr:col>23</xdr:col>
                    <xdr:colOff>428625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2]!ALEGELUNA">
                <anchor moveWithCells="1" sizeWithCells="1">
                  <from>
                    <xdr:col>20</xdr:col>
                    <xdr:colOff>114300</xdr:colOff>
                    <xdr:row>7</xdr:row>
                    <xdr:rowOff>95250</xdr:rowOff>
                  </from>
                  <to>
                    <xdr:col>23</xdr:col>
                    <xdr:colOff>428625</xdr:colOff>
                    <xdr:row>10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00FF"/>
  </sheetPr>
  <dimension ref="B1:M32"/>
  <sheetViews>
    <sheetView zoomScale="80" zoomScaleNormal="80" workbookViewId="0">
      <selection activeCell="A7" sqref="A7"/>
    </sheetView>
  </sheetViews>
  <sheetFormatPr baseColWidth="10" defaultColWidth="8.85546875" defaultRowHeight="12.75"/>
  <cols>
    <col min="1" max="1" width="8.85546875" style="88"/>
    <col min="2" max="2" width="6.7109375" style="88" customWidth="1"/>
    <col min="3" max="3" width="14.7109375" style="88" customWidth="1"/>
    <col min="4" max="4" width="21.85546875" style="88" customWidth="1"/>
    <col min="5" max="5" width="31.42578125" style="88" customWidth="1"/>
    <col min="6" max="6" width="17.85546875" style="88" customWidth="1"/>
    <col min="7" max="7" width="16.28515625" style="88" customWidth="1"/>
    <col min="8" max="8" width="17.42578125" style="88" customWidth="1"/>
    <col min="9" max="9" width="16.42578125" style="88" customWidth="1"/>
    <col min="10" max="164" width="8.85546875" style="88"/>
    <col min="165" max="165" width="6.7109375" style="88" customWidth="1"/>
    <col min="166" max="166" width="14.7109375" style="88" customWidth="1"/>
    <col min="167" max="167" width="21.85546875" style="88" customWidth="1"/>
    <col min="168" max="168" width="31.42578125" style="88" customWidth="1"/>
    <col min="169" max="169" width="17.85546875" style="88" customWidth="1"/>
    <col min="170" max="170" width="16.28515625" style="88" customWidth="1"/>
    <col min="171" max="171" width="17.42578125" style="88" customWidth="1"/>
    <col min="172" max="172" width="16.42578125" style="88" customWidth="1"/>
    <col min="173" max="420" width="8.85546875" style="88"/>
    <col min="421" max="421" width="6.7109375" style="88" customWidth="1"/>
    <col min="422" max="422" width="14.7109375" style="88" customWidth="1"/>
    <col min="423" max="423" width="21.85546875" style="88" customWidth="1"/>
    <col min="424" max="424" width="31.42578125" style="88" customWidth="1"/>
    <col min="425" max="425" width="17.85546875" style="88" customWidth="1"/>
    <col min="426" max="426" width="16.28515625" style="88" customWidth="1"/>
    <col min="427" max="427" width="17.42578125" style="88" customWidth="1"/>
    <col min="428" max="428" width="16.42578125" style="88" customWidth="1"/>
    <col min="429" max="676" width="8.85546875" style="88"/>
    <col min="677" max="677" width="6.7109375" style="88" customWidth="1"/>
    <col min="678" max="678" width="14.7109375" style="88" customWidth="1"/>
    <col min="679" max="679" width="21.85546875" style="88" customWidth="1"/>
    <col min="680" max="680" width="31.42578125" style="88" customWidth="1"/>
    <col min="681" max="681" width="17.85546875" style="88" customWidth="1"/>
    <col min="682" max="682" width="16.28515625" style="88" customWidth="1"/>
    <col min="683" max="683" width="17.42578125" style="88" customWidth="1"/>
    <col min="684" max="684" width="16.42578125" style="88" customWidth="1"/>
    <col min="685" max="932" width="8.85546875" style="88"/>
    <col min="933" max="933" width="6.7109375" style="88" customWidth="1"/>
    <col min="934" max="934" width="14.7109375" style="88" customWidth="1"/>
    <col min="935" max="935" width="21.85546875" style="88" customWidth="1"/>
    <col min="936" max="936" width="31.42578125" style="88" customWidth="1"/>
    <col min="937" max="937" width="17.85546875" style="88" customWidth="1"/>
    <col min="938" max="938" width="16.28515625" style="88" customWidth="1"/>
    <col min="939" max="939" width="17.42578125" style="88" customWidth="1"/>
    <col min="940" max="940" width="16.42578125" style="88" customWidth="1"/>
    <col min="941" max="1188" width="8.85546875" style="88"/>
    <col min="1189" max="1189" width="6.7109375" style="88" customWidth="1"/>
    <col min="1190" max="1190" width="14.7109375" style="88" customWidth="1"/>
    <col min="1191" max="1191" width="21.85546875" style="88" customWidth="1"/>
    <col min="1192" max="1192" width="31.42578125" style="88" customWidth="1"/>
    <col min="1193" max="1193" width="17.85546875" style="88" customWidth="1"/>
    <col min="1194" max="1194" width="16.28515625" style="88" customWidth="1"/>
    <col min="1195" max="1195" width="17.42578125" style="88" customWidth="1"/>
    <col min="1196" max="1196" width="16.42578125" style="88" customWidth="1"/>
    <col min="1197" max="1444" width="8.85546875" style="88"/>
    <col min="1445" max="1445" width="6.7109375" style="88" customWidth="1"/>
    <col min="1446" max="1446" width="14.7109375" style="88" customWidth="1"/>
    <col min="1447" max="1447" width="21.85546875" style="88" customWidth="1"/>
    <col min="1448" max="1448" width="31.42578125" style="88" customWidth="1"/>
    <col min="1449" max="1449" width="17.85546875" style="88" customWidth="1"/>
    <col min="1450" max="1450" width="16.28515625" style="88" customWidth="1"/>
    <col min="1451" max="1451" width="17.42578125" style="88" customWidth="1"/>
    <col min="1452" max="1452" width="16.42578125" style="88" customWidth="1"/>
    <col min="1453" max="1700" width="8.85546875" style="88"/>
    <col min="1701" max="1701" width="6.7109375" style="88" customWidth="1"/>
    <col min="1702" max="1702" width="14.7109375" style="88" customWidth="1"/>
    <col min="1703" max="1703" width="21.85546875" style="88" customWidth="1"/>
    <col min="1704" max="1704" width="31.42578125" style="88" customWidth="1"/>
    <col min="1705" max="1705" width="17.85546875" style="88" customWidth="1"/>
    <col min="1706" max="1706" width="16.28515625" style="88" customWidth="1"/>
    <col min="1707" max="1707" width="17.42578125" style="88" customWidth="1"/>
    <col min="1708" max="1708" width="16.42578125" style="88" customWidth="1"/>
    <col min="1709" max="1956" width="8.85546875" style="88"/>
    <col min="1957" max="1957" width="6.7109375" style="88" customWidth="1"/>
    <col min="1958" max="1958" width="14.7109375" style="88" customWidth="1"/>
    <col min="1959" max="1959" width="21.85546875" style="88" customWidth="1"/>
    <col min="1960" max="1960" width="31.42578125" style="88" customWidth="1"/>
    <col min="1961" max="1961" width="17.85546875" style="88" customWidth="1"/>
    <col min="1962" max="1962" width="16.28515625" style="88" customWidth="1"/>
    <col min="1963" max="1963" width="17.42578125" style="88" customWidth="1"/>
    <col min="1964" max="1964" width="16.42578125" style="88" customWidth="1"/>
    <col min="1965" max="2212" width="8.85546875" style="88"/>
    <col min="2213" max="2213" width="6.7109375" style="88" customWidth="1"/>
    <col min="2214" max="2214" width="14.7109375" style="88" customWidth="1"/>
    <col min="2215" max="2215" width="21.85546875" style="88" customWidth="1"/>
    <col min="2216" max="2216" width="31.42578125" style="88" customWidth="1"/>
    <col min="2217" max="2217" width="17.85546875" style="88" customWidth="1"/>
    <col min="2218" max="2218" width="16.28515625" style="88" customWidth="1"/>
    <col min="2219" max="2219" width="17.42578125" style="88" customWidth="1"/>
    <col min="2220" max="2220" width="16.42578125" style="88" customWidth="1"/>
    <col min="2221" max="2468" width="8.85546875" style="88"/>
    <col min="2469" max="2469" width="6.7109375" style="88" customWidth="1"/>
    <col min="2470" max="2470" width="14.7109375" style="88" customWidth="1"/>
    <col min="2471" max="2471" width="21.85546875" style="88" customWidth="1"/>
    <col min="2472" max="2472" width="31.42578125" style="88" customWidth="1"/>
    <col min="2473" max="2473" width="17.85546875" style="88" customWidth="1"/>
    <col min="2474" max="2474" width="16.28515625" style="88" customWidth="1"/>
    <col min="2475" max="2475" width="17.42578125" style="88" customWidth="1"/>
    <col min="2476" max="2476" width="16.42578125" style="88" customWidth="1"/>
    <col min="2477" max="2724" width="8.85546875" style="88"/>
    <col min="2725" max="2725" width="6.7109375" style="88" customWidth="1"/>
    <col min="2726" max="2726" width="14.7109375" style="88" customWidth="1"/>
    <col min="2727" max="2727" width="21.85546875" style="88" customWidth="1"/>
    <col min="2728" max="2728" width="31.42578125" style="88" customWidth="1"/>
    <col min="2729" max="2729" width="17.85546875" style="88" customWidth="1"/>
    <col min="2730" max="2730" width="16.28515625" style="88" customWidth="1"/>
    <col min="2731" max="2731" width="17.42578125" style="88" customWidth="1"/>
    <col min="2732" max="2732" width="16.42578125" style="88" customWidth="1"/>
    <col min="2733" max="2980" width="8.85546875" style="88"/>
    <col min="2981" max="2981" width="6.7109375" style="88" customWidth="1"/>
    <col min="2982" max="2982" width="14.7109375" style="88" customWidth="1"/>
    <col min="2983" max="2983" width="21.85546875" style="88" customWidth="1"/>
    <col min="2984" max="2984" width="31.42578125" style="88" customWidth="1"/>
    <col min="2985" max="2985" width="17.85546875" style="88" customWidth="1"/>
    <col min="2986" max="2986" width="16.28515625" style="88" customWidth="1"/>
    <col min="2987" max="2987" width="17.42578125" style="88" customWidth="1"/>
    <col min="2988" max="2988" width="16.42578125" style="88" customWidth="1"/>
    <col min="2989" max="3236" width="8.85546875" style="88"/>
    <col min="3237" max="3237" width="6.7109375" style="88" customWidth="1"/>
    <col min="3238" max="3238" width="14.7109375" style="88" customWidth="1"/>
    <col min="3239" max="3239" width="21.85546875" style="88" customWidth="1"/>
    <col min="3240" max="3240" width="31.42578125" style="88" customWidth="1"/>
    <col min="3241" max="3241" width="17.85546875" style="88" customWidth="1"/>
    <col min="3242" max="3242" width="16.28515625" style="88" customWidth="1"/>
    <col min="3243" max="3243" width="17.42578125" style="88" customWidth="1"/>
    <col min="3244" max="3244" width="16.42578125" style="88" customWidth="1"/>
    <col min="3245" max="3492" width="8.85546875" style="88"/>
    <col min="3493" max="3493" width="6.7109375" style="88" customWidth="1"/>
    <col min="3494" max="3494" width="14.7109375" style="88" customWidth="1"/>
    <col min="3495" max="3495" width="21.85546875" style="88" customWidth="1"/>
    <col min="3496" max="3496" width="31.42578125" style="88" customWidth="1"/>
    <col min="3497" max="3497" width="17.85546875" style="88" customWidth="1"/>
    <col min="3498" max="3498" width="16.28515625" style="88" customWidth="1"/>
    <col min="3499" max="3499" width="17.42578125" style="88" customWidth="1"/>
    <col min="3500" max="3500" width="16.42578125" style="88" customWidth="1"/>
    <col min="3501" max="3748" width="8.85546875" style="88"/>
    <col min="3749" max="3749" width="6.7109375" style="88" customWidth="1"/>
    <col min="3750" max="3750" width="14.7109375" style="88" customWidth="1"/>
    <col min="3751" max="3751" width="21.85546875" style="88" customWidth="1"/>
    <col min="3752" max="3752" width="31.42578125" style="88" customWidth="1"/>
    <col min="3753" max="3753" width="17.85546875" style="88" customWidth="1"/>
    <col min="3754" max="3754" width="16.28515625" style="88" customWidth="1"/>
    <col min="3755" max="3755" width="17.42578125" style="88" customWidth="1"/>
    <col min="3756" max="3756" width="16.42578125" style="88" customWidth="1"/>
    <col min="3757" max="4004" width="8.85546875" style="88"/>
    <col min="4005" max="4005" width="6.7109375" style="88" customWidth="1"/>
    <col min="4006" max="4006" width="14.7109375" style="88" customWidth="1"/>
    <col min="4007" max="4007" width="21.85546875" style="88" customWidth="1"/>
    <col min="4008" max="4008" width="31.42578125" style="88" customWidth="1"/>
    <col min="4009" max="4009" width="17.85546875" style="88" customWidth="1"/>
    <col min="4010" max="4010" width="16.28515625" style="88" customWidth="1"/>
    <col min="4011" max="4011" width="17.42578125" style="88" customWidth="1"/>
    <col min="4012" max="4012" width="16.42578125" style="88" customWidth="1"/>
    <col min="4013" max="4260" width="8.85546875" style="88"/>
    <col min="4261" max="4261" width="6.7109375" style="88" customWidth="1"/>
    <col min="4262" max="4262" width="14.7109375" style="88" customWidth="1"/>
    <col min="4263" max="4263" width="21.85546875" style="88" customWidth="1"/>
    <col min="4264" max="4264" width="31.42578125" style="88" customWidth="1"/>
    <col min="4265" max="4265" width="17.85546875" style="88" customWidth="1"/>
    <col min="4266" max="4266" width="16.28515625" style="88" customWidth="1"/>
    <col min="4267" max="4267" width="17.42578125" style="88" customWidth="1"/>
    <col min="4268" max="4268" width="16.42578125" style="88" customWidth="1"/>
    <col min="4269" max="4516" width="8.85546875" style="88"/>
    <col min="4517" max="4517" width="6.7109375" style="88" customWidth="1"/>
    <col min="4518" max="4518" width="14.7109375" style="88" customWidth="1"/>
    <col min="4519" max="4519" width="21.85546875" style="88" customWidth="1"/>
    <col min="4520" max="4520" width="31.42578125" style="88" customWidth="1"/>
    <col min="4521" max="4521" width="17.85546875" style="88" customWidth="1"/>
    <col min="4522" max="4522" width="16.28515625" style="88" customWidth="1"/>
    <col min="4523" max="4523" width="17.42578125" style="88" customWidth="1"/>
    <col min="4524" max="4524" width="16.42578125" style="88" customWidth="1"/>
    <col min="4525" max="4772" width="8.85546875" style="88"/>
    <col min="4773" max="4773" width="6.7109375" style="88" customWidth="1"/>
    <col min="4774" max="4774" width="14.7109375" style="88" customWidth="1"/>
    <col min="4775" max="4775" width="21.85546875" style="88" customWidth="1"/>
    <col min="4776" max="4776" width="31.42578125" style="88" customWidth="1"/>
    <col min="4777" max="4777" width="17.85546875" style="88" customWidth="1"/>
    <col min="4778" max="4778" width="16.28515625" style="88" customWidth="1"/>
    <col min="4779" max="4779" width="17.42578125" style="88" customWidth="1"/>
    <col min="4780" max="4780" width="16.42578125" style="88" customWidth="1"/>
    <col min="4781" max="5028" width="8.85546875" style="88"/>
    <col min="5029" max="5029" width="6.7109375" style="88" customWidth="1"/>
    <col min="5030" max="5030" width="14.7109375" style="88" customWidth="1"/>
    <col min="5031" max="5031" width="21.85546875" style="88" customWidth="1"/>
    <col min="5032" max="5032" width="31.42578125" style="88" customWidth="1"/>
    <col min="5033" max="5033" width="17.85546875" style="88" customWidth="1"/>
    <col min="5034" max="5034" width="16.28515625" style="88" customWidth="1"/>
    <col min="5035" max="5035" width="17.42578125" style="88" customWidth="1"/>
    <col min="5036" max="5036" width="16.42578125" style="88" customWidth="1"/>
    <col min="5037" max="5284" width="8.85546875" style="88"/>
    <col min="5285" max="5285" width="6.7109375" style="88" customWidth="1"/>
    <col min="5286" max="5286" width="14.7109375" style="88" customWidth="1"/>
    <col min="5287" max="5287" width="21.85546875" style="88" customWidth="1"/>
    <col min="5288" max="5288" width="31.42578125" style="88" customWidth="1"/>
    <col min="5289" max="5289" width="17.85546875" style="88" customWidth="1"/>
    <col min="5290" max="5290" width="16.28515625" style="88" customWidth="1"/>
    <col min="5291" max="5291" width="17.42578125" style="88" customWidth="1"/>
    <col min="5292" max="5292" width="16.42578125" style="88" customWidth="1"/>
    <col min="5293" max="5540" width="8.85546875" style="88"/>
    <col min="5541" max="5541" width="6.7109375" style="88" customWidth="1"/>
    <col min="5542" max="5542" width="14.7109375" style="88" customWidth="1"/>
    <col min="5543" max="5543" width="21.85546875" style="88" customWidth="1"/>
    <col min="5544" max="5544" width="31.42578125" style="88" customWidth="1"/>
    <col min="5545" max="5545" width="17.85546875" style="88" customWidth="1"/>
    <col min="5546" max="5546" width="16.28515625" style="88" customWidth="1"/>
    <col min="5547" max="5547" width="17.42578125" style="88" customWidth="1"/>
    <col min="5548" max="5548" width="16.42578125" style="88" customWidth="1"/>
    <col min="5549" max="5796" width="8.85546875" style="88"/>
    <col min="5797" max="5797" width="6.7109375" style="88" customWidth="1"/>
    <col min="5798" max="5798" width="14.7109375" style="88" customWidth="1"/>
    <col min="5799" max="5799" width="21.85546875" style="88" customWidth="1"/>
    <col min="5800" max="5800" width="31.42578125" style="88" customWidth="1"/>
    <col min="5801" max="5801" width="17.85546875" style="88" customWidth="1"/>
    <col min="5802" max="5802" width="16.28515625" style="88" customWidth="1"/>
    <col min="5803" max="5803" width="17.42578125" style="88" customWidth="1"/>
    <col min="5804" max="5804" width="16.42578125" style="88" customWidth="1"/>
    <col min="5805" max="6052" width="8.85546875" style="88"/>
    <col min="6053" max="6053" width="6.7109375" style="88" customWidth="1"/>
    <col min="6054" max="6054" width="14.7109375" style="88" customWidth="1"/>
    <col min="6055" max="6055" width="21.85546875" style="88" customWidth="1"/>
    <col min="6056" max="6056" width="31.42578125" style="88" customWidth="1"/>
    <col min="6057" max="6057" width="17.85546875" style="88" customWidth="1"/>
    <col min="6058" max="6058" width="16.28515625" style="88" customWidth="1"/>
    <col min="6059" max="6059" width="17.42578125" style="88" customWidth="1"/>
    <col min="6060" max="6060" width="16.42578125" style="88" customWidth="1"/>
    <col min="6061" max="6308" width="8.85546875" style="88"/>
    <col min="6309" max="6309" width="6.7109375" style="88" customWidth="1"/>
    <col min="6310" max="6310" width="14.7109375" style="88" customWidth="1"/>
    <col min="6311" max="6311" width="21.85546875" style="88" customWidth="1"/>
    <col min="6312" max="6312" width="31.42578125" style="88" customWidth="1"/>
    <col min="6313" max="6313" width="17.85546875" style="88" customWidth="1"/>
    <col min="6314" max="6314" width="16.28515625" style="88" customWidth="1"/>
    <col min="6315" max="6315" width="17.42578125" style="88" customWidth="1"/>
    <col min="6316" max="6316" width="16.42578125" style="88" customWidth="1"/>
    <col min="6317" max="6564" width="8.85546875" style="88"/>
    <col min="6565" max="6565" width="6.7109375" style="88" customWidth="1"/>
    <col min="6566" max="6566" width="14.7109375" style="88" customWidth="1"/>
    <col min="6567" max="6567" width="21.85546875" style="88" customWidth="1"/>
    <col min="6568" max="6568" width="31.42578125" style="88" customWidth="1"/>
    <col min="6569" max="6569" width="17.85546875" style="88" customWidth="1"/>
    <col min="6570" max="6570" width="16.28515625" style="88" customWidth="1"/>
    <col min="6571" max="6571" width="17.42578125" style="88" customWidth="1"/>
    <col min="6572" max="6572" width="16.42578125" style="88" customWidth="1"/>
    <col min="6573" max="6820" width="8.85546875" style="88"/>
    <col min="6821" max="6821" width="6.7109375" style="88" customWidth="1"/>
    <col min="6822" max="6822" width="14.7109375" style="88" customWidth="1"/>
    <col min="6823" max="6823" width="21.85546875" style="88" customWidth="1"/>
    <col min="6824" max="6824" width="31.42578125" style="88" customWidth="1"/>
    <col min="6825" max="6825" width="17.85546875" style="88" customWidth="1"/>
    <col min="6826" max="6826" width="16.28515625" style="88" customWidth="1"/>
    <col min="6827" max="6827" width="17.42578125" style="88" customWidth="1"/>
    <col min="6828" max="6828" width="16.42578125" style="88" customWidth="1"/>
    <col min="6829" max="7076" width="8.85546875" style="88"/>
    <col min="7077" max="7077" width="6.7109375" style="88" customWidth="1"/>
    <col min="7078" max="7078" width="14.7109375" style="88" customWidth="1"/>
    <col min="7079" max="7079" width="21.85546875" style="88" customWidth="1"/>
    <col min="7080" max="7080" width="31.42578125" style="88" customWidth="1"/>
    <col min="7081" max="7081" width="17.85546875" style="88" customWidth="1"/>
    <col min="7082" max="7082" width="16.28515625" style="88" customWidth="1"/>
    <col min="7083" max="7083" width="17.42578125" style="88" customWidth="1"/>
    <col min="7084" max="7084" width="16.42578125" style="88" customWidth="1"/>
    <col min="7085" max="7332" width="8.85546875" style="88"/>
    <col min="7333" max="7333" width="6.7109375" style="88" customWidth="1"/>
    <col min="7334" max="7334" width="14.7109375" style="88" customWidth="1"/>
    <col min="7335" max="7335" width="21.85546875" style="88" customWidth="1"/>
    <col min="7336" max="7336" width="31.42578125" style="88" customWidth="1"/>
    <col min="7337" max="7337" width="17.85546875" style="88" customWidth="1"/>
    <col min="7338" max="7338" width="16.28515625" style="88" customWidth="1"/>
    <col min="7339" max="7339" width="17.42578125" style="88" customWidth="1"/>
    <col min="7340" max="7340" width="16.42578125" style="88" customWidth="1"/>
    <col min="7341" max="7588" width="8.85546875" style="88"/>
    <col min="7589" max="7589" width="6.7109375" style="88" customWidth="1"/>
    <col min="7590" max="7590" width="14.7109375" style="88" customWidth="1"/>
    <col min="7591" max="7591" width="21.85546875" style="88" customWidth="1"/>
    <col min="7592" max="7592" width="31.42578125" style="88" customWidth="1"/>
    <col min="7593" max="7593" width="17.85546875" style="88" customWidth="1"/>
    <col min="7594" max="7594" width="16.28515625" style="88" customWidth="1"/>
    <col min="7595" max="7595" width="17.42578125" style="88" customWidth="1"/>
    <col min="7596" max="7596" width="16.42578125" style="88" customWidth="1"/>
    <col min="7597" max="7844" width="8.85546875" style="88"/>
    <col min="7845" max="7845" width="6.7109375" style="88" customWidth="1"/>
    <col min="7846" max="7846" width="14.7109375" style="88" customWidth="1"/>
    <col min="7847" max="7847" width="21.85546875" style="88" customWidth="1"/>
    <col min="7848" max="7848" width="31.42578125" style="88" customWidth="1"/>
    <col min="7849" max="7849" width="17.85546875" style="88" customWidth="1"/>
    <col min="7850" max="7850" width="16.28515625" style="88" customWidth="1"/>
    <col min="7851" max="7851" width="17.42578125" style="88" customWidth="1"/>
    <col min="7852" max="7852" width="16.42578125" style="88" customWidth="1"/>
    <col min="7853" max="8100" width="8.85546875" style="88"/>
    <col min="8101" max="8101" width="6.7109375" style="88" customWidth="1"/>
    <col min="8102" max="8102" width="14.7109375" style="88" customWidth="1"/>
    <col min="8103" max="8103" width="21.85546875" style="88" customWidth="1"/>
    <col min="8104" max="8104" width="31.42578125" style="88" customWidth="1"/>
    <col min="8105" max="8105" width="17.85546875" style="88" customWidth="1"/>
    <col min="8106" max="8106" width="16.28515625" style="88" customWidth="1"/>
    <col min="8107" max="8107" width="17.42578125" style="88" customWidth="1"/>
    <col min="8108" max="8108" width="16.42578125" style="88" customWidth="1"/>
    <col min="8109" max="8356" width="8.85546875" style="88"/>
    <col min="8357" max="8357" width="6.7109375" style="88" customWidth="1"/>
    <col min="8358" max="8358" width="14.7109375" style="88" customWidth="1"/>
    <col min="8359" max="8359" width="21.85546875" style="88" customWidth="1"/>
    <col min="8360" max="8360" width="31.42578125" style="88" customWidth="1"/>
    <col min="8361" max="8361" width="17.85546875" style="88" customWidth="1"/>
    <col min="8362" max="8362" width="16.28515625" style="88" customWidth="1"/>
    <col min="8363" max="8363" width="17.42578125" style="88" customWidth="1"/>
    <col min="8364" max="8364" width="16.42578125" style="88" customWidth="1"/>
    <col min="8365" max="8612" width="8.85546875" style="88"/>
    <col min="8613" max="8613" width="6.7109375" style="88" customWidth="1"/>
    <col min="8614" max="8614" width="14.7109375" style="88" customWidth="1"/>
    <col min="8615" max="8615" width="21.85546875" style="88" customWidth="1"/>
    <col min="8616" max="8616" width="31.42578125" style="88" customWidth="1"/>
    <col min="8617" max="8617" width="17.85546875" style="88" customWidth="1"/>
    <col min="8618" max="8618" width="16.28515625" style="88" customWidth="1"/>
    <col min="8619" max="8619" width="17.42578125" style="88" customWidth="1"/>
    <col min="8620" max="8620" width="16.42578125" style="88" customWidth="1"/>
    <col min="8621" max="8868" width="8.85546875" style="88"/>
    <col min="8869" max="8869" width="6.7109375" style="88" customWidth="1"/>
    <col min="8870" max="8870" width="14.7109375" style="88" customWidth="1"/>
    <col min="8871" max="8871" width="21.85546875" style="88" customWidth="1"/>
    <col min="8872" max="8872" width="31.42578125" style="88" customWidth="1"/>
    <col min="8873" max="8873" width="17.85546875" style="88" customWidth="1"/>
    <col min="8874" max="8874" width="16.28515625" style="88" customWidth="1"/>
    <col min="8875" max="8875" width="17.42578125" style="88" customWidth="1"/>
    <col min="8876" max="8876" width="16.42578125" style="88" customWidth="1"/>
    <col min="8877" max="9124" width="8.85546875" style="88"/>
    <col min="9125" max="9125" width="6.7109375" style="88" customWidth="1"/>
    <col min="9126" max="9126" width="14.7109375" style="88" customWidth="1"/>
    <col min="9127" max="9127" width="21.85546875" style="88" customWidth="1"/>
    <col min="9128" max="9128" width="31.42578125" style="88" customWidth="1"/>
    <col min="9129" max="9129" width="17.85546875" style="88" customWidth="1"/>
    <col min="9130" max="9130" width="16.28515625" style="88" customWidth="1"/>
    <col min="9131" max="9131" width="17.42578125" style="88" customWidth="1"/>
    <col min="9132" max="9132" width="16.42578125" style="88" customWidth="1"/>
    <col min="9133" max="9380" width="8.85546875" style="88"/>
    <col min="9381" max="9381" width="6.7109375" style="88" customWidth="1"/>
    <col min="9382" max="9382" width="14.7109375" style="88" customWidth="1"/>
    <col min="9383" max="9383" width="21.85546875" style="88" customWidth="1"/>
    <col min="9384" max="9384" width="31.42578125" style="88" customWidth="1"/>
    <col min="9385" max="9385" width="17.85546875" style="88" customWidth="1"/>
    <col min="9386" max="9386" width="16.28515625" style="88" customWidth="1"/>
    <col min="9387" max="9387" width="17.42578125" style="88" customWidth="1"/>
    <col min="9388" max="9388" width="16.42578125" style="88" customWidth="1"/>
    <col min="9389" max="9636" width="8.85546875" style="88"/>
    <col min="9637" max="9637" width="6.7109375" style="88" customWidth="1"/>
    <col min="9638" max="9638" width="14.7109375" style="88" customWidth="1"/>
    <col min="9639" max="9639" width="21.85546875" style="88" customWidth="1"/>
    <col min="9640" max="9640" width="31.42578125" style="88" customWidth="1"/>
    <col min="9641" max="9641" width="17.85546875" style="88" customWidth="1"/>
    <col min="9642" max="9642" width="16.28515625" style="88" customWidth="1"/>
    <col min="9643" max="9643" width="17.42578125" style="88" customWidth="1"/>
    <col min="9644" max="9644" width="16.42578125" style="88" customWidth="1"/>
    <col min="9645" max="9892" width="8.85546875" style="88"/>
    <col min="9893" max="9893" width="6.7109375" style="88" customWidth="1"/>
    <col min="9894" max="9894" width="14.7109375" style="88" customWidth="1"/>
    <col min="9895" max="9895" width="21.85546875" style="88" customWidth="1"/>
    <col min="9896" max="9896" width="31.42578125" style="88" customWidth="1"/>
    <col min="9897" max="9897" width="17.85546875" style="88" customWidth="1"/>
    <col min="9898" max="9898" width="16.28515625" style="88" customWidth="1"/>
    <col min="9899" max="9899" width="17.42578125" style="88" customWidth="1"/>
    <col min="9900" max="9900" width="16.42578125" style="88" customWidth="1"/>
    <col min="9901" max="10148" width="8.85546875" style="88"/>
    <col min="10149" max="10149" width="6.7109375" style="88" customWidth="1"/>
    <col min="10150" max="10150" width="14.7109375" style="88" customWidth="1"/>
    <col min="10151" max="10151" width="21.85546875" style="88" customWidth="1"/>
    <col min="10152" max="10152" width="31.42578125" style="88" customWidth="1"/>
    <col min="10153" max="10153" width="17.85546875" style="88" customWidth="1"/>
    <col min="10154" max="10154" width="16.28515625" style="88" customWidth="1"/>
    <col min="10155" max="10155" width="17.42578125" style="88" customWidth="1"/>
    <col min="10156" max="10156" width="16.42578125" style="88" customWidth="1"/>
    <col min="10157" max="10404" width="8.85546875" style="88"/>
    <col min="10405" max="10405" width="6.7109375" style="88" customWidth="1"/>
    <col min="10406" max="10406" width="14.7109375" style="88" customWidth="1"/>
    <col min="10407" max="10407" width="21.85546875" style="88" customWidth="1"/>
    <col min="10408" max="10408" width="31.42578125" style="88" customWidth="1"/>
    <col min="10409" max="10409" width="17.85546875" style="88" customWidth="1"/>
    <col min="10410" max="10410" width="16.28515625" style="88" customWidth="1"/>
    <col min="10411" max="10411" width="17.42578125" style="88" customWidth="1"/>
    <col min="10412" max="10412" width="16.42578125" style="88" customWidth="1"/>
    <col min="10413" max="10660" width="8.85546875" style="88"/>
    <col min="10661" max="10661" width="6.7109375" style="88" customWidth="1"/>
    <col min="10662" max="10662" width="14.7109375" style="88" customWidth="1"/>
    <col min="10663" max="10663" width="21.85546875" style="88" customWidth="1"/>
    <col min="10664" max="10664" width="31.42578125" style="88" customWidth="1"/>
    <col min="10665" max="10665" width="17.85546875" style="88" customWidth="1"/>
    <col min="10666" max="10666" width="16.28515625" style="88" customWidth="1"/>
    <col min="10667" max="10667" width="17.42578125" style="88" customWidth="1"/>
    <col min="10668" max="10668" width="16.42578125" style="88" customWidth="1"/>
    <col min="10669" max="10916" width="8.85546875" style="88"/>
    <col min="10917" max="10917" width="6.7109375" style="88" customWidth="1"/>
    <col min="10918" max="10918" width="14.7109375" style="88" customWidth="1"/>
    <col min="10919" max="10919" width="21.85546875" style="88" customWidth="1"/>
    <col min="10920" max="10920" width="31.42578125" style="88" customWidth="1"/>
    <col min="10921" max="10921" width="17.85546875" style="88" customWidth="1"/>
    <col min="10922" max="10922" width="16.28515625" style="88" customWidth="1"/>
    <col min="10923" max="10923" width="17.42578125" style="88" customWidth="1"/>
    <col min="10924" max="10924" width="16.42578125" style="88" customWidth="1"/>
    <col min="10925" max="11172" width="8.85546875" style="88"/>
    <col min="11173" max="11173" width="6.7109375" style="88" customWidth="1"/>
    <col min="11174" max="11174" width="14.7109375" style="88" customWidth="1"/>
    <col min="11175" max="11175" width="21.85546875" style="88" customWidth="1"/>
    <col min="11176" max="11176" width="31.42578125" style="88" customWidth="1"/>
    <col min="11177" max="11177" width="17.85546875" style="88" customWidth="1"/>
    <col min="11178" max="11178" width="16.28515625" style="88" customWidth="1"/>
    <col min="11179" max="11179" width="17.42578125" style="88" customWidth="1"/>
    <col min="11180" max="11180" width="16.42578125" style="88" customWidth="1"/>
    <col min="11181" max="11428" width="8.85546875" style="88"/>
    <col min="11429" max="11429" width="6.7109375" style="88" customWidth="1"/>
    <col min="11430" max="11430" width="14.7109375" style="88" customWidth="1"/>
    <col min="11431" max="11431" width="21.85546875" style="88" customWidth="1"/>
    <col min="11432" max="11432" width="31.42578125" style="88" customWidth="1"/>
    <col min="11433" max="11433" width="17.85546875" style="88" customWidth="1"/>
    <col min="11434" max="11434" width="16.28515625" style="88" customWidth="1"/>
    <col min="11435" max="11435" width="17.42578125" style="88" customWidth="1"/>
    <col min="11436" max="11436" width="16.42578125" style="88" customWidth="1"/>
    <col min="11437" max="11684" width="8.85546875" style="88"/>
    <col min="11685" max="11685" width="6.7109375" style="88" customWidth="1"/>
    <col min="11686" max="11686" width="14.7109375" style="88" customWidth="1"/>
    <col min="11687" max="11687" width="21.85546875" style="88" customWidth="1"/>
    <col min="11688" max="11688" width="31.42578125" style="88" customWidth="1"/>
    <col min="11689" max="11689" width="17.85546875" style="88" customWidth="1"/>
    <col min="11690" max="11690" width="16.28515625" style="88" customWidth="1"/>
    <col min="11691" max="11691" width="17.42578125" style="88" customWidth="1"/>
    <col min="11692" max="11692" width="16.42578125" style="88" customWidth="1"/>
    <col min="11693" max="11940" width="8.85546875" style="88"/>
    <col min="11941" max="11941" width="6.7109375" style="88" customWidth="1"/>
    <col min="11942" max="11942" width="14.7109375" style="88" customWidth="1"/>
    <col min="11943" max="11943" width="21.85546875" style="88" customWidth="1"/>
    <col min="11944" max="11944" width="31.42578125" style="88" customWidth="1"/>
    <col min="11945" max="11945" width="17.85546875" style="88" customWidth="1"/>
    <col min="11946" max="11946" width="16.28515625" style="88" customWidth="1"/>
    <col min="11947" max="11947" width="17.42578125" style="88" customWidth="1"/>
    <col min="11948" max="11948" width="16.42578125" style="88" customWidth="1"/>
    <col min="11949" max="12196" width="8.85546875" style="88"/>
    <col min="12197" max="12197" width="6.7109375" style="88" customWidth="1"/>
    <col min="12198" max="12198" width="14.7109375" style="88" customWidth="1"/>
    <col min="12199" max="12199" width="21.85546875" style="88" customWidth="1"/>
    <col min="12200" max="12200" width="31.42578125" style="88" customWidth="1"/>
    <col min="12201" max="12201" width="17.85546875" style="88" customWidth="1"/>
    <col min="12202" max="12202" width="16.28515625" style="88" customWidth="1"/>
    <col min="12203" max="12203" width="17.42578125" style="88" customWidth="1"/>
    <col min="12204" max="12204" width="16.42578125" style="88" customWidth="1"/>
    <col min="12205" max="12452" width="8.85546875" style="88"/>
    <col min="12453" max="12453" width="6.7109375" style="88" customWidth="1"/>
    <col min="12454" max="12454" width="14.7109375" style="88" customWidth="1"/>
    <col min="12455" max="12455" width="21.85546875" style="88" customWidth="1"/>
    <col min="12456" max="12456" width="31.42578125" style="88" customWidth="1"/>
    <col min="12457" max="12457" width="17.85546875" style="88" customWidth="1"/>
    <col min="12458" max="12458" width="16.28515625" style="88" customWidth="1"/>
    <col min="12459" max="12459" width="17.42578125" style="88" customWidth="1"/>
    <col min="12460" max="12460" width="16.42578125" style="88" customWidth="1"/>
    <col min="12461" max="12708" width="8.85546875" style="88"/>
    <col min="12709" max="12709" width="6.7109375" style="88" customWidth="1"/>
    <col min="12710" max="12710" width="14.7109375" style="88" customWidth="1"/>
    <col min="12711" max="12711" width="21.85546875" style="88" customWidth="1"/>
    <col min="12712" max="12712" width="31.42578125" style="88" customWidth="1"/>
    <col min="12713" max="12713" width="17.85546875" style="88" customWidth="1"/>
    <col min="12714" max="12714" width="16.28515625" style="88" customWidth="1"/>
    <col min="12715" max="12715" width="17.42578125" style="88" customWidth="1"/>
    <col min="12716" max="12716" width="16.42578125" style="88" customWidth="1"/>
    <col min="12717" max="12964" width="8.85546875" style="88"/>
    <col min="12965" max="12965" width="6.7109375" style="88" customWidth="1"/>
    <col min="12966" max="12966" width="14.7109375" style="88" customWidth="1"/>
    <col min="12967" max="12967" width="21.85546875" style="88" customWidth="1"/>
    <col min="12968" max="12968" width="31.42578125" style="88" customWidth="1"/>
    <col min="12969" max="12969" width="17.85546875" style="88" customWidth="1"/>
    <col min="12970" max="12970" width="16.28515625" style="88" customWidth="1"/>
    <col min="12971" max="12971" width="17.42578125" style="88" customWidth="1"/>
    <col min="12972" max="12972" width="16.42578125" style="88" customWidth="1"/>
    <col min="12973" max="13220" width="8.85546875" style="88"/>
    <col min="13221" max="13221" width="6.7109375" style="88" customWidth="1"/>
    <col min="13222" max="13222" width="14.7109375" style="88" customWidth="1"/>
    <col min="13223" max="13223" width="21.85546875" style="88" customWidth="1"/>
    <col min="13224" max="13224" width="31.42578125" style="88" customWidth="1"/>
    <col min="13225" max="13225" width="17.85546875" style="88" customWidth="1"/>
    <col min="13226" max="13226" width="16.28515625" style="88" customWidth="1"/>
    <col min="13227" max="13227" width="17.42578125" style="88" customWidth="1"/>
    <col min="13228" max="13228" width="16.42578125" style="88" customWidth="1"/>
    <col min="13229" max="13476" width="8.85546875" style="88"/>
    <col min="13477" max="13477" width="6.7109375" style="88" customWidth="1"/>
    <col min="13478" max="13478" width="14.7109375" style="88" customWidth="1"/>
    <col min="13479" max="13479" width="21.85546875" style="88" customWidth="1"/>
    <col min="13480" max="13480" width="31.42578125" style="88" customWidth="1"/>
    <col min="13481" max="13481" width="17.85546875" style="88" customWidth="1"/>
    <col min="13482" max="13482" width="16.28515625" style="88" customWidth="1"/>
    <col min="13483" max="13483" width="17.42578125" style="88" customWidth="1"/>
    <col min="13484" max="13484" width="16.42578125" style="88" customWidth="1"/>
    <col min="13485" max="13732" width="8.85546875" style="88"/>
    <col min="13733" max="13733" width="6.7109375" style="88" customWidth="1"/>
    <col min="13734" max="13734" width="14.7109375" style="88" customWidth="1"/>
    <col min="13735" max="13735" width="21.85546875" style="88" customWidth="1"/>
    <col min="13736" max="13736" width="31.42578125" style="88" customWidth="1"/>
    <col min="13737" max="13737" width="17.85546875" style="88" customWidth="1"/>
    <col min="13738" max="13738" width="16.28515625" style="88" customWidth="1"/>
    <col min="13739" max="13739" width="17.42578125" style="88" customWidth="1"/>
    <col min="13740" max="13740" width="16.42578125" style="88" customWidth="1"/>
    <col min="13741" max="13988" width="8.85546875" style="88"/>
    <col min="13989" max="13989" width="6.7109375" style="88" customWidth="1"/>
    <col min="13990" max="13990" width="14.7109375" style="88" customWidth="1"/>
    <col min="13991" max="13991" width="21.85546875" style="88" customWidth="1"/>
    <col min="13992" max="13992" width="31.42578125" style="88" customWidth="1"/>
    <col min="13993" max="13993" width="17.85546875" style="88" customWidth="1"/>
    <col min="13994" max="13994" width="16.28515625" style="88" customWidth="1"/>
    <col min="13995" max="13995" width="17.42578125" style="88" customWidth="1"/>
    <col min="13996" max="13996" width="16.42578125" style="88" customWidth="1"/>
    <col min="13997" max="14244" width="8.85546875" style="88"/>
    <col min="14245" max="14245" width="6.7109375" style="88" customWidth="1"/>
    <col min="14246" max="14246" width="14.7109375" style="88" customWidth="1"/>
    <col min="14247" max="14247" width="21.85546875" style="88" customWidth="1"/>
    <col min="14248" max="14248" width="31.42578125" style="88" customWidth="1"/>
    <col min="14249" max="14249" width="17.85546875" style="88" customWidth="1"/>
    <col min="14250" max="14250" width="16.28515625" style="88" customWidth="1"/>
    <col min="14251" max="14251" width="17.42578125" style="88" customWidth="1"/>
    <col min="14252" max="14252" width="16.42578125" style="88" customWidth="1"/>
    <col min="14253" max="14500" width="8.85546875" style="88"/>
    <col min="14501" max="14501" width="6.7109375" style="88" customWidth="1"/>
    <col min="14502" max="14502" width="14.7109375" style="88" customWidth="1"/>
    <col min="14503" max="14503" width="21.85546875" style="88" customWidth="1"/>
    <col min="14504" max="14504" width="31.42578125" style="88" customWidth="1"/>
    <col min="14505" max="14505" width="17.85546875" style="88" customWidth="1"/>
    <col min="14506" max="14506" width="16.28515625" style="88" customWidth="1"/>
    <col min="14507" max="14507" width="17.42578125" style="88" customWidth="1"/>
    <col min="14508" max="14508" width="16.42578125" style="88" customWidth="1"/>
    <col min="14509" max="14756" width="8.85546875" style="88"/>
    <col min="14757" max="14757" width="6.7109375" style="88" customWidth="1"/>
    <col min="14758" max="14758" width="14.7109375" style="88" customWidth="1"/>
    <col min="14759" max="14759" width="21.85546875" style="88" customWidth="1"/>
    <col min="14760" max="14760" width="31.42578125" style="88" customWidth="1"/>
    <col min="14761" max="14761" width="17.85546875" style="88" customWidth="1"/>
    <col min="14762" max="14762" width="16.28515625" style="88" customWidth="1"/>
    <col min="14763" max="14763" width="17.42578125" style="88" customWidth="1"/>
    <col min="14764" max="14764" width="16.42578125" style="88" customWidth="1"/>
    <col min="14765" max="15012" width="8.85546875" style="88"/>
    <col min="15013" max="15013" width="6.7109375" style="88" customWidth="1"/>
    <col min="15014" max="15014" width="14.7109375" style="88" customWidth="1"/>
    <col min="15015" max="15015" width="21.85546875" style="88" customWidth="1"/>
    <col min="15016" max="15016" width="31.42578125" style="88" customWidth="1"/>
    <col min="15017" max="15017" width="17.85546875" style="88" customWidth="1"/>
    <col min="15018" max="15018" width="16.28515625" style="88" customWidth="1"/>
    <col min="15019" max="15019" width="17.42578125" style="88" customWidth="1"/>
    <col min="15020" max="15020" width="16.42578125" style="88" customWidth="1"/>
    <col min="15021" max="15268" width="8.85546875" style="88"/>
    <col min="15269" max="15269" width="6.7109375" style="88" customWidth="1"/>
    <col min="15270" max="15270" width="14.7109375" style="88" customWidth="1"/>
    <col min="15271" max="15271" width="21.85546875" style="88" customWidth="1"/>
    <col min="15272" max="15272" width="31.42578125" style="88" customWidth="1"/>
    <col min="15273" max="15273" width="17.85546875" style="88" customWidth="1"/>
    <col min="15274" max="15274" width="16.28515625" style="88" customWidth="1"/>
    <col min="15275" max="15275" width="17.42578125" style="88" customWidth="1"/>
    <col min="15276" max="15276" width="16.42578125" style="88" customWidth="1"/>
    <col min="15277" max="15524" width="8.85546875" style="88"/>
    <col min="15525" max="15525" width="6.7109375" style="88" customWidth="1"/>
    <col min="15526" max="15526" width="14.7109375" style="88" customWidth="1"/>
    <col min="15527" max="15527" width="21.85546875" style="88" customWidth="1"/>
    <col min="15528" max="15528" width="31.42578125" style="88" customWidth="1"/>
    <col min="15529" max="15529" width="17.85546875" style="88" customWidth="1"/>
    <col min="15530" max="15530" width="16.28515625" style="88" customWidth="1"/>
    <col min="15531" max="15531" width="17.42578125" style="88" customWidth="1"/>
    <col min="15532" max="15532" width="16.42578125" style="88" customWidth="1"/>
    <col min="15533" max="15780" width="8.85546875" style="88"/>
    <col min="15781" max="15781" width="6.7109375" style="88" customWidth="1"/>
    <col min="15782" max="15782" width="14.7109375" style="88" customWidth="1"/>
    <col min="15783" max="15783" width="21.85546875" style="88" customWidth="1"/>
    <col min="15784" max="15784" width="31.42578125" style="88" customWidth="1"/>
    <col min="15785" max="15785" width="17.85546875" style="88" customWidth="1"/>
    <col min="15786" max="15786" width="16.28515625" style="88" customWidth="1"/>
    <col min="15787" max="15787" width="17.42578125" style="88" customWidth="1"/>
    <col min="15788" max="15788" width="16.42578125" style="88" customWidth="1"/>
    <col min="15789" max="16036" width="8.85546875" style="88"/>
    <col min="16037" max="16037" width="6.7109375" style="88" customWidth="1"/>
    <col min="16038" max="16038" width="14.7109375" style="88" customWidth="1"/>
    <col min="16039" max="16039" width="21.85546875" style="88" customWidth="1"/>
    <col min="16040" max="16040" width="31.42578125" style="88" customWidth="1"/>
    <col min="16041" max="16041" width="17.85546875" style="88" customWidth="1"/>
    <col min="16042" max="16042" width="16.28515625" style="88" customWidth="1"/>
    <col min="16043" max="16043" width="17.42578125" style="88" customWidth="1"/>
    <col min="16044" max="16044" width="16.42578125" style="88" customWidth="1"/>
    <col min="16045" max="16384" width="8.85546875" style="88"/>
  </cols>
  <sheetData>
    <row r="1" spans="2:13" ht="21">
      <c r="E1" s="98">
        <f ca="1">TODAY()</f>
        <v>42401</v>
      </c>
    </row>
    <row r="2" spans="2:13" ht="15">
      <c r="E2" s="99"/>
      <c r="H2" s="100" t="s">
        <v>158</v>
      </c>
    </row>
    <row r="3" spans="2:13" ht="12" customHeight="1">
      <c r="B3" s="507" t="s">
        <v>159</v>
      </c>
      <c r="C3" s="507"/>
      <c r="D3" s="507"/>
      <c r="E3" s="507"/>
      <c r="F3" s="507"/>
      <c r="G3" s="507"/>
      <c r="H3" s="507"/>
      <c r="I3" s="507"/>
      <c r="J3" s="101"/>
      <c r="K3" s="102"/>
      <c r="L3" s="102"/>
      <c r="M3" s="102"/>
    </row>
    <row r="4" spans="2:13" ht="13.5" customHeight="1" thickBot="1">
      <c r="B4" s="508"/>
      <c r="C4" s="508"/>
      <c r="D4" s="508"/>
      <c r="E4" s="508"/>
      <c r="F4" s="508"/>
      <c r="G4" s="508"/>
      <c r="H4" s="508"/>
      <c r="I4" s="508"/>
      <c r="J4" s="101"/>
      <c r="K4" s="102"/>
      <c r="L4" s="102"/>
      <c r="M4" s="102"/>
    </row>
    <row r="5" spans="2:13" ht="30" customHeight="1" thickTop="1">
      <c r="B5" s="509" t="s">
        <v>160</v>
      </c>
      <c r="C5" s="511" t="s">
        <v>161</v>
      </c>
      <c r="D5" s="103" t="s">
        <v>162</v>
      </c>
      <c r="E5" s="103" t="s">
        <v>163</v>
      </c>
      <c r="F5" s="513" t="s">
        <v>164</v>
      </c>
      <c r="G5" s="514"/>
      <c r="H5" s="513" t="s">
        <v>165</v>
      </c>
      <c r="I5" s="515"/>
    </row>
    <row r="6" spans="2:13" ht="18.75" customHeight="1">
      <c r="B6" s="510"/>
      <c r="C6" s="512"/>
      <c r="D6" s="104" t="s">
        <v>166</v>
      </c>
      <c r="E6" s="104" t="s">
        <v>167</v>
      </c>
      <c r="F6" s="104" t="s">
        <v>168</v>
      </c>
      <c r="G6" s="104" t="s">
        <v>169</v>
      </c>
      <c r="H6" s="104" t="s">
        <v>168</v>
      </c>
      <c r="I6" s="105" t="s">
        <v>169</v>
      </c>
      <c r="L6" s="135" t="s">
        <v>210</v>
      </c>
    </row>
    <row r="7" spans="2:13" ht="30" customHeight="1" thickBot="1">
      <c r="B7" s="106">
        <v>1</v>
      </c>
      <c r="C7" s="107">
        <v>2</v>
      </c>
      <c r="D7" s="107">
        <v>3</v>
      </c>
      <c r="E7" s="107">
        <v>4</v>
      </c>
      <c r="F7" s="107">
        <v>5</v>
      </c>
      <c r="G7" s="107">
        <v>6</v>
      </c>
      <c r="H7" s="107">
        <v>7</v>
      </c>
      <c r="I7" s="108">
        <v>8</v>
      </c>
      <c r="L7" s="135" t="s">
        <v>211</v>
      </c>
    </row>
    <row r="8" spans="2:13" ht="18" customHeight="1" thickTop="1">
      <c r="B8" s="109">
        <v>1</v>
      </c>
      <c r="C8" s="110"/>
      <c r="D8" s="111"/>
      <c r="E8" s="111"/>
      <c r="F8" s="112"/>
      <c r="G8" s="112"/>
      <c r="H8" s="112"/>
      <c r="I8" s="113"/>
      <c r="L8" s="135" t="s">
        <v>212</v>
      </c>
    </row>
    <row r="9" spans="2:13" ht="18" customHeight="1">
      <c r="B9" s="114">
        <f>B8+1</f>
        <v>2</v>
      </c>
      <c r="C9" s="115"/>
      <c r="D9" s="116"/>
      <c r="E9" s="117"/>
      <c r="F9" s="118"/>
      <c r="G9" s="118"/>
      <c r="H9" s="118"/>
      <c r="I9" s="119"/>
      <c r="L9" s="135" t="s">
        <v>213</v>
      </c>
    </row>
    <row r="10" spans="2:13" ht="18" customHeight="1">
      <c r="B10" s="114">
        <f t="shared" ref="B10:B26" si="0">B9+1</f>
        <v>3</v>
      </c>
      <c r="C10" s="115"/>
      <c r="D10" s="116"/>
      <c r="E10" s="116"/>
      <c r="F10" s="118"/>
      <c r="G10" s="118"/>
      <c r="H10" s="118"/>
      <c r="I10" s="119"/>
      <c r="L10" s="135" t="s">
        <v>214</v>
      </c>
    </row>
    <row r="11" spans="2:13" ht="18" customHeight="1">
      <c r="B11" s="114">
        <f t="shared" si="0"/>
        <v>4</v>
      </c>
      <c r="C11" s="115"/>
      <c r="D11" s="116"/>
      <c r="E11" s="116"/>
      <c r="F11" s="118"/>
      <c r="G11" s="118"/>
      <c r="H11" s="118"/>
      <c r="I11" s="119"/>
      <c r="L11" s="135" t="s">
        <v>215</v>
      </c>
    </row>
    <row r="12" spans="2:13" ht="18" customHeight="1">
      <c r="B12" s="114">
        <f t="shared" si="0"/>
        <v>5</v>
      </c>
      <c r="C12" s="115"/>
      <c r="D12" s="116"/>
      <c r="E12" s="116"/>
      <c r="F12" s="118"/>
      <c r="G12" s="118"/>
      <c r="H12" s="118"/>
      <c r="I12" s="119"/>
      <c r="L12" s="135" t="s">
        <v>216</v>
      </c>
    </row>
    <row r="13" spans="2:13" ht="18" customHeight="1">
      <c r="B13" s="114">
        <f t="shared" si="0"/>
        <v>6</v>
      </c>
      <c r="C13" s="115"/>
      <c r="D13" s="116"/>
      <c r="E13" s="116"/>
      <c r="F13" s="118"/>
      <c r="G13" s="118"/>
      <c r="H13" s="118"/>
      <c r="I13" s="119"/>
      <c r="L13" s="135" t="s">
        <v>217</v>
      </c>
    </row>
    <row r="14" spans="2:13" ht="18" customHeight="1">
      <c r="B14" s="114">
        <f t="shared" si="0"/>
        <v>7</v>
      </c>
      <c r="C14" s="115"/>
      <c r="D14" s="116"/>
      <c r="E14" s="116"/>
      <c r="F14" s="118"/>
      <c r="G14" s="118"/>
      <c r="H14" s="118"/>
      <c r="I14" s="119"/>
      <c r="L14" s="135" t="s">
        <v>218</v>
      </c>
    </row>
    <row r="15" spans="2:13" ht="18" customHeight="1">
      <c r="B15" s="114">
        <f t="shared" si="0"/>
        <v>8</v>
      </c>
      <c r="C15" s="115"/>
      <c r="D15" s="116"/>
      <c r="E15" s="116"/>
      <c r="F15" s="118"/>
      <c r="G15" s="118"/>
      <c r="H15" s="118"/>
      <c r="I15" s="119"/>
      <c r="L15" s="135" t="s">
        <v>219</v>
      </c>
    </row>
    <row r="16" spans="2:13" ht="18" customHeight="1">
      <c r="B16" s="114">
        <f t="shared" si="0"/>
        <v>9</v>
      </c>
      <c r="C16" s="115"/>
      <c r="D16" s="116"/>
      <c r="E16" s="116"/>
      <c r="F16" s="118"/>
      <c r="G16" s="118"/>
      <c r="H16" s="118"/>
      <c r="I16" s="119"/>
      <c r="L16" s="135" t="s">
        <v>220</v>
      </c>
    </row>
    <row r="17" spans="2:12" ht="18" customHeight="1">
      <c r="B17" s="114">
        <f t="shared" si="0"/>
        <v>10</v>
      </c>
      <c r="C17" s="115"/>
      <c r="D17" s="116"/>
      <c r="E17" s="116"/>
      <c r="F17" s="118"/>
      <c r="G17" s="118"/>
      <c r="H17" s="118"/>
      <c r="I17" s="119"/>
      <c r="L17" s="135" t="s">
        <v>221</v>
      </c>
    </row>
    <row r="18" spans="2:12" ht="18" customHeight="1">
      <c r="B18" s="114">
        <f t="shared" si="0"/>
        <v>11</v>
      </c>
      <c r="C18" s="120"/>
      <c r="D18" s="116"/>
      <c r="E18" s="116"/>
      <c r="F18" s="118"/>
      <c r="G18" s="118"/>
      <c r="H18" s="118"/>
      <c r="I18" s="119"/>
      <c r="L18" s="135" t="s">
        <v>138</v>
      </c>
    </row>
    <row r="19" spans="2:12" ht="18" customHeight="1">
      <c r="B19" s="114">
        <f t="shared" si="0"/>
        <v>12</v>
      </c>
      <c r="C19" s="115"/>
      <c r="D19" s="116"/>
      <c r="E19" s="116"/>
      <c r="F19" s="118"/>
      <c r="G19" s="118"/>
      <c r="H19" s="118"/>
      <c r="I19" s="119"/>
      <c r="L19" s="135" t="s">
        <v>140</v>
      </c>
    </row>
    <row r="20" spans="2:12" ht="18" customHeight="1">
      <c r="B20" s="114">
        <f t="shared" si="0"/>
        <v>13</v>
      </c>
      <c r="C20" s="115"/>
      <c r="D20" s="116"/>
      <c r="E20" s="116"/>
      <c r="F20" s="118"/>
      <c r="G20" s="118"/>
      <c r="H20" s="118"/>
      <c r="I20" s="119"/>
      <c r="L20" s="135" t="s">
        <v>142</v>
      </c>
    </row>
    <row r="21" spans="2:12" ht="18" customHeight="1">
      <c r="B21" s="114">
        <f t="shared" si="0"/>
        <v>14</v>
      </c>
      <c r="C21" s="115"/>
      <c r="D21" s="116"/>
      <c r="E21" s="116"/>
      <c r="F21" s="118"/>
      <c r="G21" s="118"/>
      <c r="H21" s="118"/>
      <c r="I21" s="119"/>
      <c r="L21" s="135" t="s">
        <v>144</v>
      </c>
    </row>
    <row r="22" spans="2:12" ht="18" customHeight="1">
      <c r="B22" s="114">
        <f t="shared" si="0"/>
        <v>15</v>
      </c>
      <c r="C22" s="115"/>
      <c r="D22" s="116"/>
      <c r="E22" s="116"/>
      <c r="F22" s="118"/>
      <c r="G22" s="118"/>
      <c r="H22" s="118"/>
      <c r="I22" s="119"/>
      <c r="L22" s="135" t="s">
        <v>146</v>
      </c>
    </row>
    <row r="23" spans="2:12" ht="18" customHeight="1">
      <c r="B23" s="114">
        <f t="shared" si="0"/>
        <v>16</v>
      </c>
      <c r="C23" s="115"/>
      <c r="D23" s="116"/>
      <c r="E23" s="116"/>
      <c r="F23" s="118"/>
      <c r="G23" s="118"/>
      <c r="H23" s="118"/>
      <c r="I23" s="119"/>
      <c r="L23" s="135" t="s">
        <v>148</v>
      </c>
    </row>
    <row r="24" spans="2:12" ht="18" customHeight="1">
      <c r="B24" s="114">
        <f t="shared" si="0"/>
        <v>17</v>
      </c>
      <c r="C24" s="115"/>
      <c r="D24" s="116"/>
      <c r="E24" s="116"/>
      <c r="F24" s="118"/>
      <c r="G24" s="118"/>
      <c r="H24" s="118"/>
      <c r="I24" s="119"/>
      <c r="L24" s="135" t="s">
        <v>150</v>
      </c>
    </row>
    <row r="25" spans="2:12" ht="18" customHeight="1">
      <c r="B25" s="114">
        <f t="shared" si="0"/>
        <v>18</v>
      </c>
      <c r="C25" s="115"/>
      <c r="D25" s="116"/>
      <c r="E25" s="116"/>
      <c r="F25" s="118"/>
      <c r="G25" s="118"/>
      <c r="H25" s="118"/>
      <c r="I25" s="119"/>
      <c r="L25" s="135" t="s">
        <v>151</v>
      </c>
    </row>
    <row r="26" spans="2:12" ht="18" customHeight="1">
      <c r="B26" s="114">
        <f t="shared" si="0"/>
        <v>19</v>
      </c>
      <c r="C26" s="115"/>
      <c r="D26" s="116"/>
      <c r="E26" s="116"/>
      <c r="F26" s="118"/>
      <c r="G26" s="118"/>
      <c r="H26" s="118"/>
      <c r="I26" s="119"/>
      <c r="L26" s="135" t="s">
        <v>151</v>
      </c>
    </row>
    <row r="27" spans="2:12" ht="18.75" thickBot="1">
      <c r="B27" s="504" t="s">
        <v>157</v>
      </c>
      <c r="C27" s="505"/>
      <c r="D27" s="505"/>
      <c r="E27" s="506"/>
      <c r="F27" s="121">
        <f>SUM(F8:F26)</f>
        <v>0</v>
      </c>
      <c r="G27" s="121">
        <f>SUM(G8:G26)</f>
        <v>0</v>
      </c>
      <c r="H27" s="121">
        <f>SUM(H8:H26)</f>
        <v>0</v>
      </c>
      <c r="I27" s="121">
        <f>SUM(I8:I26)</f>
        <v>0</v>
      </c>
      <c r="L27" s="135" t="s">
        <v>152</v>
      </c>
    </row>
    <row r="28" spans="2:12" ht="13.5" thickTop="1">
      <c r="L28" s="135" t="s">
        <v>153</v>
      </c>
    </row>
    <row r="29" spans="2:12">
      <c r="L29" s="135" t="s">
        <v>154</v>
      </c>
    </row>
    <row r="30" spans="2:12">
      <c r="L30" s="135" t="s">
        <v>155</v>
      </c>
    </row>
    <row r="31" spans="2:12">
      <c r="L31" s="134" t="s">
        <v>184</v>
      </c>
    </row>
    <row r="32" spans="2:12">
      <c r="L32" s="134" t="s">
        <v>185</v>
      </c>
    </row>
  </sheetData>
  <mergeCells count="6">
    <mergeCell ref="B27:E27"/>
    <mergeCell ref="B3:I4"/>
    <mergeCell ref="B5:B6"/>
    <mergeCell ref="C5:C6"/>
    <mergeCell ref="F5:G5"/>
    <mergeCell ref="H5:I5"/>
  </mergeCells>
  <hyperlinks>
    <hyperlink ref="L6" location="'Evidenta PFA'!A1" display="Evidenta PFA"/>
    <hyperlink ref="L7" location="RJIP!A1" display="RJIP"/>
    <hyperlink ref="L8" location="'Model RJIP'!A1" display="Model RJIP"/>
    <hyperlink ref="L9" location="'Registrul-Inventar'!A1" display="Registrul-Inventar"/>
    <hyperlink ref="L10" location="'Export factura'!A1" display="Export factura"/>
    <hyperlink ref="L11" location="'Export chitanta'!A1" display="Export chitanta"/>
    <hyperlink ref="L12" location="Facturi!A1" display="Facturi"/>
    <hyperlink ref="L13" location="Clienti!A1" display="Clienti"/>
    <hyperlink ref="L14" location="'Incasat pe luna'!A1" display="Incasat pe luna"/>
    <hyperlink ref="L15" location="'Facturat pe luna'!A1" display="Facturat pe luna"/>
    <hyperlink ref="L16" location="'Incasari pe client'!A1" display="Incasari pe client"/>
    <hyperlink ref="L17" location="'Calculator pret traducere'!A1" display="Calculator pret traducere"/>
    <hyperlink ref="L18" location="Ianuarie!A1" display="Ianuarie"/>
    <hyperlink ref="L19" location="Februarie!A1" display="Februarie"/>
    <hyperlink ref="L20" location="Martie!A1" display="Martie"/>
    <hyperlink ref="L21" location="Aprilie!A1" display="Aprilie"/>
    <hyperlink ref="L22" location="Mai!A1" display="Mai"/>
    <hyperlink ref="L23" location="Iunie!A1" display="Iunie"/>
    <hyperlink ref="L24" location="Iulie!A1" display="Iulie"/>
    <hyperlink ref="L25" location="August!A1" display="August"/>
    <hyperlink ref="L26" location="August!A1" display="August"/>
    <hyperlink ref="L27" location="Septembrie!A1" display="Septembrie"/>
    <hyperlink ref="L28" location="Octombrie!A1" display="Octombrie"/>
    <hyperlink ref="L29" location="Noiembrie!A1" display="Noiembrie"/>
    <hyperlink ref="L30" location="Decembrie!A1" display="Decembrie"/>
    <hyperlink ref="L31" location="'Export chitanta'!Print_Area" display="'Export chitanta'!Print_Area"/>
    <hyperlink ref="L32" location="'Export factura'!Print_Area" display="'Export factura'!Print_Area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K29"/>
  <sheetViews>
    <sheetView workbookViewId="0">
      <selection activeCell="A6" sqref="A6:G6"/>
    </sheetView>
  </sheetViews>
  <sheetFormatPr baseColWidth="10" defaultColWidth="9.140625" defaultRowHeight="12.75"/>
  <cols>
    <col min="1" max="1" width="4.140625" style="122" customWidth="1"/>
    <col min="2" max="2" width="4.5703125" style="122" customWidth="1"/>
    <col min="3" max="3" width="12.85546875" style="122" customWidth="1"/>
    <col min="4" max="4" width="16.85546875" style="122" customWidth="1"/>
    <col min="5" max="5" width="20.140625" style="122" customWidth="1"/>
    <col min="6" max="7" width="18.140625" style="122" customWidth="1"/>
    <col min="8" max="8" width="8.140625" style="122" customWidth="1"/>
    <col min="9" max="9" width="18.140625" style="122" customWidth="1"/>
    <col min="10" max="16384" width="9.140625" style="122"/>
  </cols>
  <sheetData>
    <row r="1" spans="1:11">
      <c r="A1" s="516" t="s">
        <v>170</v>
      </c>
      <c r="B1" s="516"/>
      <c r="C1" s="516"/>
      <c r="D1" s="516"/>
    </row>
    <row r="2" spans="1:11">
      <c r="K2" s="88"/>
    </row>
    <row r="3" spans="1:11">
      <c r="K3" s="135" t="s">
        <v>210</v>
      </c>
    </row>
    <row r="4" spans="1:11">
      <c r="K4" s="135" t="s">
        <v>211</v>
      </c>
    </row>
    <row r="5" spans="1:11">
      <c r="K5" s="135" t="s">
        <v>212</v>
      </c>
    </row>
    <row r="6" spans="1:11" ht="14.25">
      <c r="A6" s="517" t="s">
        <v>171</v>
      </c>
      <c r="B6" s="517"/>
      <c r="C6" s="517"/>
      <c r="D6" s="517"/>
      <c r="E6" s="517"/>
      <c r="F6" s="517"/>
      <c r="G6" s="517"/>
      <c r="K6" s="135" t="s">
        <v>213</v>
      </c>
    </row>
    <row r="7" spans="1:11" ht="14.25">
      <c r="A7" s="517" t="s">
        <v>172</v>
      </c>
      <c r="B7" s="517"/>
      <c r="C7" s="517"/>
      <c r="D7" s="517"/>
      <c r="E7" s="517"/>
      <c r="F7" s="517"/>
      <c r="G7" s="517"/>
      <c r="K7" s="135" t="s">
        <v>214</v>
      </c>
    </row>
    <row r="8" spans="1:11">
      <c r="A8" s="123"/>
      <c r="B8" s="123"/>
      <c r="C8" s="123"/>
      <c r="D8" s="123"/>
      <c r="E8" s="123"/>
      <c r="F8" s="123"/>
      <c r="G8" s="123"/>
      <c r="H8" s="123"/>
      <c r="I8" s="123"/>
      <c r="K8" s="135" t="s">
        <v>215</v>
      </c>
    </row>
    <row r="9" spans="1:11">
      <c r="H9" s="518"/>
      <c r="I9" s="518"/>
      <c r="K9" s="135" t="s">
        <v>216</v>
      </c>
    </row>
    <row r="10" spans="1:11">
      <c r="H10" s="123"/>
      <c r="I10" s="123"/>
      <c r="K10" s="135" t="s">
        <v>217</v>
      </c>
    </row>
    <row r="11" spans="1:11">
      <c r="F11" s="518" t="s">
        <v>173</v>
      </c>
      <c r="G11" s="518"/>
      <c r="H11" s="123"/>
      <c r="I11" s="123"/>
      <c r="K11" s="135" t="s">
        <v>218</v>
      </c>
    </row>
    <row r="12" spans="1:11">
      <c r="H12" s="123"/>
      <c r="I12" s="123"/>
      <c r="K12" s="135" t="s">
        <v>219</v>
      </c>
    </row>
    <row r="13" spans="1:11">
      <c r="B13" s="519" t="s">
        <v>3</v>
      </c>
      <c r="C13" s="519" t="s">
        <v>174</v>
      </c>
      <c r="D13" s="519" t="s">
        <v>175</v>
      </c>
      <c r="E13" s="519" t="s">
        <v>176</v>
      </c>
      <c r="F13" s="521" t="s">
        <v>177</v>
      </c>
      <c r="G13" s="522"/>
      <c r="K13" s="135" t="s">
        <v>220</v>
      </c>
    </row>
    <row r="14" spans="1:11">
      <c r="B14" s="520"/>
      <c r="C14" s="520"/>
      <c r="D14" s="520"/>
      <c r="E14" s="520"/>
      <c r="F14" s="124" t="s">
        <v>7</v>
      </c>
      <c r="G14" s="124" t="s">
        <v>178</v>
      </c>
      <c r="K14" s="135" t="s">
        <v>221</v>
      </c>
    </row>
    <row r="15" spans="1:11" ht="15.75">
      <c r="B15" s="125">
        <v>1</v>
      </c>
      <c r="C15" s="126">
        <v>2</v>
      </c>
      <c r="D15" s="126">
        <v>3</v>
      </c>
      <c r="E15" s="126">
        <v>4</v>
      </c>
      <c r="F15" s="126">
        <v>5</v>
      </c>
      <c r="G15" s="126">
        <v>6</v>
      </c>
      <c r="K15" s="135" t="s">
        <v>138</v>
      </c>
    </row>
    <row r="16" spans="1:11">
      <c r="B16" s="127"/>
      <c r="C16" s="127"/>
      <c r="D16" s="127"/>
      <c r="E16" s="127"/>
      <c r="F16" s="127"/>
      <c r="G16" s="128"/>
      <c r="K16" s="135" t="s">
        <v>140</v>
      </c>
    </row>
    <row r="17" spans="2:11">
      <c r="B17" s="127"/>
      <c r="C17" s="127"/>
      <c r="D17" s="127"/>
      <c r="E17" s="127"/>
      <c r="F17" s="127"/>
      <c r="G17" s="128"/>
      <c r="K17" s="135" t="s">
        <v>142</v>
      </c>
    </row>
    <row r="18" spans="2:11">
      <c r="B18" s="127"/>
      <c r="C18" s="127"/>
      <c r="D18" s="127"/>
      <c r="E18" s="127"/>
      <c r="F18" s="127"/>
      <c r="G18" s="128"/>
      <c r="K18" s="135" t="s">
        <v>144</v>
      </c>
    </row>
    <row r="19" spans="2:11">
      <c r="B19" s="127"/>
      <c r="C19" s="127"/>
      <c r="D19" s="127"/>
      <c r="E19" s="127"/>
      <c r="F19" s="127"/>
      <c r="G19" s="128"/>
      <c r="K19" s="135" t="s">
        <v>146</v>
      </c>
    </row>
    <row r="20" spans="2:11">
      <c r="B20" s="127"/>
      <c r="C20" s="127"/>
      <c r="D20" s="127"/>
      <c r="E20" s="127"/>
      <c r="F20" s="127"/>
      <c r="G20" s="128"/>
      <c r="K20" s="135" t="s">
        <v>148</v>
      </c>
    </row>
    <row r="21" spans="2:11">
      <c r="B21" s="127"/>
      <c r="C21" s="127"/>
      <c r="D21" s="127"/>
      <c r="E21" s="127"/>
      <c r="F21" s="127"/>
      <c r="G21" s="128"/>
      <c r="K21" s="135" t="s">
        <v>150</v>
      </c>
    </row>
    <row r="22" spans="2:11">
      <c r="B22" s="127"/>
      <c r="C22" s="127"/>
      <c r="D22" s="127"/>
      <c r="E22" s="127"/>
      <c r="F22" s="127"/>
      <c r="G22" s="128"/>
      <c r="K22" s="135" t="s">
        <v>151</v>
      </c>
    </row>
    <row r="23" spans="2:11">
      <c r="G23" s="129" t="s">
        <v>179</v>
      </c>
      <c r="K23" s="135" t="s">
        <v>151</v>
      </c>
    </row>
    <row r="24" spans="2:11">
      <c r="K24" s="135" t="s">
        <v>152</v>
      </c>
    </row>
    <row r="25" spans="2:11">
      <c r="K25" s="135" t="s">
        <v>153</v>
      </c>
    </row>
    <row r="26" spans="2:11">
      <c r="C26" s="122" t="s">
        <v>180</v>
      </c>
      <c r="F26" s="122" t="s">
        <v>181</v>
      </c>
      <c r="K26" s="135" t="s">
        <v>154</v>
      </c>
    </row>
    <row r="27" spans="2:11">
      <c r="K27" s="135" t="s">
        <v>155</v>
      </c>
    </row>
    <row r="28" spans="2:11">
      <c r="K28" s="134" t="s">
        <v>184</v>
      </c>
    </row>
    <row r="29" spans="2:11">
      <c r="K29" s="134" t="s">
        <v>185</v>
      </c>
    </row>
  </sheetData>
  <mergeCells count="10">
    <mergeCell ref="B13:B14"/>
    <mergeCell ref="C13:C14"/>
    <mergeCell ref="D13:D14"/>
    <mergeCell ref="E13:E14"/>
    <mergeCell ref="F13:G13"/>
    <mergeCell ref="A1:D1"/>
    <mergeCell ref="A6:G6"/>
    <mergeCell ref="A7:G7"/>
    <mergeCell ref="H9:I9"/>
    <mergeCell ref="F11:G11"/>
  </mergeCells>
  <hyperlinks>
    <hyperlink ref="K3" location="'Evidenta PFA'!A1" display="Evidenta PFA"/>
    <hyperlink ref="K4" location="RJIP!A1" display="RJIP"/>
    <hyperlink ref="K5" location="'Model RJIP'!A1" display="Model RJIP"/>
    <hyperlink ref="K6" location="'Registrul-Inventar'!A1" display="Registrul-Inventar"/>
    <hyperlink ref="K7" location="'Export factura'!A1" display="Export factura"/>
    <hyperlink ref="K8" location="'Export chitanta'!A1" display="Export chitanta"/>
    <hyperlink ref="K9" location="Facturi!A1" display="Facturi"/>
    <hyperlink ref="K10" location="Clienti!A1" display="Clienti"/>
    <hyperlink ref="K11" location="'Incasat pe luna'!A1" display="Incasat pe luna"/>
    <hyperlink ref="K12" location="'Facturat pe luna'!A1" display="Facturat pe luna"/>
    <hyperlink ref="K13" location="'Incasari pe client'!A1" display="Incasari pe client"/>
    <hyperlink ref="K14" location="'Calculator pret traducere'!A1" display="Calculator pret traducere"/>
    <hyperlink ref="K15" location="Ianuarie!A1" display="Ianuarie"/>
    <hyperlink ref="K16" location="Februarie!A1" display="Februarie"/>
    <hyperlink ref="K17" location="Martie!A1" display="Martie"/>
    <hyperlink ref="K18" location="Aprilie!A1" display="Aprilie"/>
    <hyperlink ref="K19" location="Mai!A1" display="Mai"/>
    <hyperlink ref="K20" location="Iunie!A1" display="Iunie"/>
    <hyperlink ref="K21" location="Iulie!A1" display="Iulie"/>
    <hyperlink ref="K22" location="August!A1" display="August"/>
    <hyperlink ref="K23" location="August!A1" display="August"/>
    <hyperlink ref="K24" location="Septembrie!A1" display="Septembrie"/>
    <hyperlink ref="K25" location="Octombrie!A1" display="Octombrie"/>
    <hyperlink ref="K26" location="Noiembrie!A1" display="Noiembrie"/>
    <hyperlink ref="K27" location="Decembrie!A1" display="Decembrie"/>
    <hyperlink ref="K28" location="'Export chitanta'!Print_Area" display="'Export chitanta'!Print_Area"/>
    <hyperlink ref="K29" location="'Export factura'!Print_Area" display="'Export factura'!Print_Area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AG38"/>
  <sheetViews>
    <sheetView workbookViewId="0">
      <selection activeCell="AB22" sqref="AB22"/>
    </sheetView>
  </sheetViews>
  <sheetFormatPr baseColWidth="10" defaultColWidth="9.140625" defaultRowHeight="12.75"/>
  <cols>
    <col min="1" max="1" width="4.5703125" style="88" customWidth="1"/>
    <col min="2" max="2" width="1.7109375" style="88" customWidth="1"/>
    <col min="3" max="3" width="9.28515625" style="88" customWidth="1"/>
    <col min="4" max="4" width="8" style="88" customWidth="1"/>
    <col min="5" max="5" width="18.5703125" style="88" customWidth="1"/>
    <col min="6" max="6" width="19.7109375" style="88" bestFit="1" customWidth="1"/>
    <col min="7" max="7" width="6.5703125" style="88" customWidth="1"/>
    <col min="8" max="8" width="12.28515625" style="88" hidden="1" customWidth="1"/>
    <col min="9" max="9" width="21.42578125" style="88" hidden="1" customWidth="1"/>
    <col min="10" max="11" width="10.85546875" style="88" hidden="1" customWidth="1"/>
    <col min="12" max="12" width="10" style="88" hidden="1" customWidth="1"/>
    <col min="13" max="13" width="0" style="88" hidden="1" customWidth="1"/>
    <col min="14" max="14" width="16.42578125" style="88" hidden="1" customWidth="1"/>
    <col min="15" max="15" width="9.5703125" style="88" hidden="1" customWidth="1"/>
    <col min="16" max="23" width="0" style="88" hidden="1" customWidth="1"/>
    <col min="24" max="24" width="34.42578125" style="88" hidden="1" customWidth="1"/>
    <col min="25" max="25" width="5.140625" style="88" customWidth="1"/>
    <col min="26" max="26" width="9.140625" style="88" hidden="1" customWidth="1"/>
    <col min="27" max="16384" width="9.140625" style="88"/>
  </cols>
  <sheetData>
    <row r="1" spans="1:33">
      <c r="A1" s="524"/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</row>
    <row r="2" spans="1:33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</row>
    <row r="3" spans="1:33" ht="15" customHeight="1">
      <c r="A3" s="524"/>
      <c r="B3" s="524"/>
      <c r="C3" s="524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524"/>
      <c r="Q3" s="524"/>
      <c r="R3" s="524"/>
      <c r="S3" s="524"/>
      <c r="T3" s="524"/>
      <c r="U3" s="524"/>
      <c r="V3" s="524"/>
      <c r="W3" s="524"/>
      <c r="X3" s="524"/>
      <c r="Y3" s="524"/>
      <c r="Z3" s="524"/>
    </row>
    <row r="4" spans="1:33" ht="19.5" thickBot="1">
      <c r="A4" s="524"/>
      <c r="B4" s="524"/>
      <c r="C4" s="524"/>
      <c r="D4" s="525" t="s">
        <v>186</v>
      </c>
      <c r="E4" s="526"/>
      <c r="F4" s="526"/>
      <c r="G4" s="527"/>
      <c r="H4" s="136"/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G4" s="135"/>
    </row>
    <row r="5" spans="1:33" ht="15.75" customHeight="1" thickBot="1">
      <c r="A5" s="524"/>
      <c r="B5" s="524"/>
      <c r="C5" s="524"/>
      <c r="D5" s="528"/>
      <c r="E5" s="137" t="s">
        <v>188</v>
      </c>
      <c r="F5" s="138" t="s">
        <v>187</v>
      </c>
      <c r="G5" s="530"/>
      <c r="H5" s="130"/>
      <c r="P5" s="524"/>
      <c r="Q5" s="524"/>
      <c r="R5" s="524"/>
      <c r="S5" s="524"/>
      <c r="T5" s="524"/>
      <c r="U5" s="524"/>
      <c r="V5" s="524"/>
      <c r="W5" s="524"/>
      <c r="X5" s="524"/>
      <c r="Y5" s="524"/>
      <c r="Z5" s="524"/>
      <c r="AG5" s="135"/>
    </row>
    <row r="6" spans="1:33" ht="15.75" customHeight="1" thickBot="1">
      <c r="A6" s="524"/>
      <c r="B6" s="524"/>
      <c r="C6" s="524"/>
      <c r="D6" s="529"/>
      <c r="E6" s="533"/>
      <c r="F6" s="533"/>
      <c r="G6" s="531"/>
      <c r="H6" s="130"/>
      <c r="P6" s="524"/>
      <c r="Q6" s="524"/>
      <c r="R6" s="524"/>
      <c r="S6" s="524"/>
      <c r="T6" s="524"/>
      <c r="U6" s="524"/>
      <c r="V6" s="524"/>
      <c r="W6" s="524"/>
      <c r="X6" s="524"/>
      <c r="Y6" s="524"/>
      <c r="Z6" s="524"/>
      <c r="AG6" s="135"/>
    </row>
    <row r="7" spans="1:33" ht="15.75" customHeight="1" thickBot="1">
      <c r="A7" s="524"/>
      <c r="B7" s="524"/>
      <c r="C7" s="524"/>
      <c r="D7" s="529"/>
      <c r="E7" s="139" t="s">
        <v>189</v>
      </c>
      <c r="F7" s="140">
        <v>100</v>
      </c>
      <c r="G7" s="531"/>
      <c r="H7" s="130"/>
      <c r="I7" s="141" t="s">
        <v>190</v>
      </c>
      <c r="J7" s="142" t="s">
        <v>187</v>
      </c>
      <c r="K7" s="143" t="s">
        <v>188</v>
      </c>
      <c r="L7" s="142" t="s">
        <v>191</v>
      </c>
      <c r="N7" s="141" t="s">
        <v>192</v>
      </c>
      <c r="P7" s="524"/>
      <c r="Q7" s="524"/>
      <c r="R7" s="524"/>
      <c r="S7" s="524"/>
      <c r="T7" s="524"/>
      <c r="U7" s="524"/>
      <c r="V7" s="524"/>
      <c r="W7" s="524"/>
      <c r="X7" s="524"/>
      <c r="Y7" s="524"/>
      <c r="Z7" s="524"/>
      <c r="AG7" s="135"/>
    </row>
    <row r="8" spans="1:33" ht="15.75" customHeight="1" thickBot="1">
      <c r="A8" s="524"/>
      <c r="B8" s="524"/>
      <c r="C8" s="524"/>
      <c r="D8" s="529"/>
      <c r="E8" s="534"/>
      <c r="F8" s="534"/>
      <c r="G8" s="531"/>
      <c r="H8" s="130"/>
      <c r="I8" s="144" t="s">
        <v>187</v>
      </c>
      <c r="J8" s="145"/>
      <c r="K8" s="146">
        <v>25</v>
      </c>
      <c r="L8" s="146">
        <v>40</v>
      </c>
      <c r="N8" s="144" t="s">
        <v>193</v>
      </c>
      <c r="O8" s="88">
        <f t="shared" ref="O8:O18" si="0">VALUE(MID(N8,3,LEN(N8)-3))</f>
        <v>0</v>
      </c>
      <c r="P8" s="524"/>
      <c r="Q8" s="524"/>
      <c r="R8" s="524"/>
      <c r="S8" s="524"/>
      <c r="T8" s="524"/>
      <c r="U8" s="524"/>
      <c r="V8" s="524"/>
      <c r="W8" s="524"/>
      <c r="X8" s="524"/>
      <c r="Y8" s="524"/>
      <c r="Z8" s="524"/>
      <c r="AG8" s="135"/>
    </row>
    <row r="9" spans="1:33" ht="15.75" customHeight="1" thickBot="1">
      <c r="A9" s="524"/>
      <c r="B9" s="524"/>
      <c r="C9" s="524"/>
      <c r="D9" s="529"/>
      <c r="E9" s="147" t="s">
        <v>194</v>
      </c>
      <c r="F9" s="148" t="s">
        <v>195</v>
      </c>
      <c r="G9" s="531"/>
      <c r="H9" s="149"/>
      <c r="I9" s="150" t="s">
        <v>188</v>
      </c>
      <c r="J9" s="151">
        <v>30</v>
      </c>
      <c r="K9" s="152">
        <v>0</v>
      </c>
      <c r="L9" s="151">
        <v>20</v>
      </c>
      <c r="N9" s="150" t="s">
        <v>196</v>
      </c>
      <c r="O9" s="88">
        <f t="shared" si="0"/>
        <v>0.01</v>
      </c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G9" s="135"/>
    </row>
    <row r="10" spans="1:33" ht="15" customHeight="1">
      <c r="A10" s="524"/>
      <c r="B10" s="524"/>
      <c r="C10" s="524"/>
      <c r="D10" s="529"/>
      <c r="E10" s="534"/>
      <c r="F10" s="534"/>
      <c r="G10" s="531"/>
      <c r="H10" s="130"/>
      <c r="I10" s="150" t="s">
        <v>197</v>
      </c>
      <c r="J10" s="151">
        <v>40</v>
      </c>
      <c r="K10" s="151">
        <v>20</v>
      </c>
      <c r="L10" s="153"/>
      <c r="N10" s="150" t="s">
        <v>198</v>
      </c>
      <c r="O10" s="88">
        <f t="shared" si="0"/>
        <v>0.02</v>
      </c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G10" s="135"/>
    </row>
    <row r="11" spans="1:33" ht="15" customHeight="1">
      <c r="A11" s="524"/>
      <c r="B11" s="524"/>
      <c r="C11" s="524"/>
      <c r="D11" s="529"/>
      <c r="E11" s="534"/>
      <c r="F11" s="534"/>
      <c r="G11" s="531"/>
      <c r="H11" s="136"/>
      <c r="N11" s="150" t="s">
        <v>199</v>
      </c>
      <c r="O11" s="88">
        <f t="shared" si="0"/>
        <v>0.03</v>
      </c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G11" s="135"/>
    </row>
    <row r="12" spans="1:33" ht="15.75" customHeight="1" thickBot="1">
      <c r="A12" s="524"/>
      <c r="B12" s="524"/>
      <c r="C12" s="524"/>
      <c r="D12" s="529"/>
      <c r="E12" s="534"/>
      <c r="F12" s="534"/>
      <c r="G12" s="531"/>
      <c r="H12" s="130"/>
      <c r="N12" s="150" t="s">
        <v>200</v>
      </c>
      <c r="O12" s="88">
        <f t="shared" si="0"/>
        <v>0.04</v>
      </c>
      <c r="P12" s="524"/>
      <c r="Q12" s="524"/>
      <c r="R12" s="524"/>
      <c r="S12" s="524"/>
      <c r="T12" s="524"/>
      <c r="U12" s="524"/>
      <c r="V12" s="524"/>
      <c r="W12" s="524"/>
      <c r="X12" s="524"/>
      <c r="Y12" s="524"/>
      <c r="Z12" s="524"/>
      <c r="AG12" s="135"/>
    </row>
    <row r="13" spans="1:33" ht="15.75" customHeight="1" thickBot="1">
      <c r="A13" s="524"/>
      <c r="B13" s="524"/>
      <c r="C13" s="524"/>
      <c r="D13" s="529"/>
      <c r="E13" s="154" t="s">
        <v>192</v>
      </c>
      <c r="F13" s="148">
        <v>0</v>
      </c>
      <c r="G13" s="531"/>
      <c r="H13" s="130"/>
      <c r="I13" s="141" t="s">
        <v>194</v>
      </c>
      <c r="N13" s="150" t="s">
        <v>201</v>
      </c>
      <c r="O13" s="88">
        <f t="shared" si="0"/>
        <v>0.05</v>
      </c>
      <c r="P13" s="524"/>
      <c r="Q13" s="524"/>
      <c r="R13" s="524"/>
      <c r="S13" s="524"/>
      <c r="T13" s="524"/>
      <c r="U13" s="524"/>
      <c r="V13" s="524"/>
      <c r="W13" s="524"/>
      <c r="X13" s="524"/>
      <c r="Y13" s="524"/>
      <c r="Z13" s="524"/>
      <c r="AG13" s="135"/>
    </row>
    <row r="14" spans="1:33" ht="15" customHeight="1">
      <c r="A14" s="524"/>
      <c r="B14" s="524"/>
      <c r="C14" s="524"/>
      <c r="D14" s="529"/>
      <c r="E14" s="534"/>
      <c r="F14" s="534"/>
      <c r="G14" s="531"/>
      <c r="H14" s="130"/>
      <c r="I14" s="144" t="s">
        <v>195</v>
      </c>
      <c r="N14" s="150" t="s">
        <v>202</v>
      </c>
      <c r="O14" s="88">
        <f t="shared" si="0"/>
        <v>0.06</v>
      </c>
      <c r="P14" s="524"/>
      <c r="Q14" s="524"/>
      <c r="R14" s="524"/>
      <c r="S14" s="524"/>
      <c r="T14" s="524"/>
      <c r="U14" s="524"/>
      <c r="V14" s="524"/>
      <c r="W14" s="524"/>
      <c r="X14" s="524"/>
      <c r="Y14" s="524"/>
      <c r="Z14" s="524"/>
      <c r="AG14" s="135"/>
    </row>
    <row r="15" spans="1:33" ht="15" customHeight="1">
      <c r="A15" s="524"/>
      <c r="B15" s="524"/>
      <c r="C15" s="524"/>
      <c r="D15" s="529"/>
      <c r="E15" s="534"/>
      <c r="F15" s="534"/>
      <c r="G15" s="531"/>
      <c r="H15" s="130"/>
      <c r="I15" s="150" t="s">
        <v>203</v>
      </c>
      <c r="N15" s="150" t="s">
        <v>204</v>
      </c>
      <c r="O15" s="88">
        <f t="shared" si="0"/>
        <v>7.0000000000000007E-2</v>
      </c>
      <c r="P15" s="524"/>
      <c r="Q15" s="524"/>
      <c r="R15" s="524"/>
      <c r="S15" s="524"/>
      <c r="T15" s="524"/>
      <c r="U15" s="524"/>
      <c r="V15" s="524"/>
      <c r="W15" s="524"/>
      <c r="X15" s="524"/>
      <c r="Y15" s="524"/>
      <c r="Z15" s="524"/>
      <c r="AG15" s="135"/>
    </row>
    <row r="16" spans="1:33" ht="15" customHeight="1">
      <c r="A16" s="524"/>
      <c r="B16" s="524"/>
      <c r="C16" s="524"/>
      <c r="D16" s="529"/>
      <c r="E16" s="534"/>
      <c r="F16" s="534"/>
      <c r="G16" s="531"/>
      <c r="H16" s="130"/>
      <c r="N16" s="150" t="s">
        <v>205</v>
      </c>
      <c r="O16" s="88">
        <f t="shared" si="0"/>
        <v>0.08</v>
      </c>
      <c r="P16" s="524"/>
      <c r="Q16" s="524"/>
      <c r="R16" s="524"/>
      <c r="S16" s="524"/>
      <c r="T16" s="524"/>
      <c r="U16" s="524"/>
      <c r="V16" s="524"/>
      <c r="W16" s="524"/>
      <c r="X16" s="524"/>
      <c r="Y16" s="524"/>
      <c r="Z16" s="524"/>
      <c r="AG16" s="135"/>
    </row>
    <row r="17" spans="1:33" ht="15.75" customHeight="1" thickBot="1">
      <c r="A17" s="524"/>
      <c r="B17" s="524"/>
      <c r="C17" s="524"/>
      <c r="D17" s="529"/>
      <c r="E17" s="534"/>
      <c r="F17" s="534"/>
      <c r="G17" s="531"/>
      <c r="H17" s="130"/>
      <c r="N17" s="150" t="s">
        <v>206</v>
      </c>
      <c r="O17" s="88">
        <f t="shared" si="0"/>
        <v>0.09</v>
      </c>
      <c r="P17" s="524"/>
      <c r="Q17" s="524"/>
      <c r="R17" s="524"/>
      <c r="S17" s="524"/>
      <c r="T17" s="524"/>
      <c r="U17" s="524"/>
      <c r="V17" s="524"/>
      <c r="W17" s="524"/>
      <c r="X17" s="524"/>
      <c r="Y17" s="524"/>
      <c r="Z17" s="524"/>
      <c r="AG17" s="135"/>
    </row>
    <row r="18" spans="1:33" ht="19.5" thickBot="1">
      <c r="A18" s="524"/>
      <c r="B18" s="524"/>
      <c r="C18" s="524"/>
      <c r="D18" s="529"/>
      <c r="E18" s="155" t="s">
        <v>207</v>
      </c>
      <c r="F18" s="156">
        <f>F7*(INDEX($J$8:$L$10,MATCH($E$5,$I$8:$I$10,0),MATCH($F$5,$J$7:$L$7,0))*(1-F13)*IF($F$9="dʼurgence (+ 50 %)",1.5,1))</f>
        <v>3000</v>
      </c>
      <c r="G18" s="531"/>
      <c r="H18" s="130"/>
      <c r="N18" s="150" t="s">
        <v>208</v>
      </c>
      <c r="O18" s="88">
        <f t="shared" si="0"/>
        <v>0.1</v>
      </c>
      <c r="P18" s="524"/>
      <c r="Q18" s="524"/>
      <c r="R18" s="524"/>
      <c r="S18" s="524"/>
      <c r="T18" s="524"/>
      <c r="U18" s="524"/>
      <c r="V18" s="524"/>
      <c r="W18" s="524"/>
      <c r="X18" s="524"/>
      <c r="Y18" s="524"/>
      <c r="Z18" s="524"/>
      <c r="AG18" s="135"/>
    </row>
    <row r="19" spans="1:33" ht="15.75" customHeight="1" thickBot="1">
      <c r="A19" s="524"/>
      <c r="B19" s="524"/>
      <c r="C19" s="524"/>
      <c r="D19" s="535"/>
      <c r="E19" s="536"/>
      <c r="F19" s="536"/>
      <c r="G19" s="532"/>
      <c r="H19" s="130"/>
      <c r="P19" s="524"/>
      <c r="Q19" s="524"/>
      <c r="R19" s="524"/>
      <c r="S19" s="524"/>
      <c r="T19" s="524"/>
      <c r="U19" s="524"/>
      <c r="V19" s="524"/>
      <c r="W19" s="524"/>
      <c r="X19" s="524"/>
      <c r="Y19" s="524"/>
      <c r="Z19" s="524"/>
      <c r="AG19" s="135"/>
    </row>
    <row r="20" spans="1:33" ht="15" hidden="1" customHeight="1">
      <c r="A20" s="524"/>
      <c r="B20" s="524"/>
      <c r="C20" s="524"/>
      <c r="D20" s="102" t="s">
        <v>209</v>
      </c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G20" s="135"/>
    </row>
    <row r="21" spans="1:33" ht="15" hidden="1" customHeight="1">
      <c r="A21" s="524"/>
      <c r="B21" s="524"/>
      <c r="C21" s="524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G21" s="135"/>
    </row>
    <row r="22" spans="1:33">
      <c r="A22" s="524"/>
      <c r="B22" s="524"/>
      <c r="C22" s="524"/>
      <c r="D22" s="523"/>
      <c r="E22" s="523"/>
      <c r="F22" s="523"/>
      <c r="G22" s="523"/>
      <c r="H22" s="523"/>
      <c r="I22" s="523"/>
      <c r="J22" s="523"/>
      <c r="K22" s="523"/>
      <c r="L22" s="523"/>
      <c r="M22" s="523"/>
      <c r="N22" s="523"/>
      <c r="O22" s="523"/>
      <c r="P22" s="523"/>
      <c r="Q22" s="523"/>
      <c r="R22" s="523"/>
      <c r="S22" s="523"/>
      <c r="T22" s="523"/>
      <c r="U22" s="523"/>
      <c r="V22" s="523"/>
      <c r="W22" s="523"/>
      <c r="X22" s="523"/>
      <c r="Y22" s="523"/>
      <c r="Z22" s="523"/>
      <c r="AG22" s="135"/>
    </row>
    <row r="23" spans="1:33">
      <c r="A23" s="524"/>
      <c r="B23" s="524"/>
      <c r="C23" s="524"/>
      <c r="D23" s="523"/>
      <c r="E23" s="523"/>
      <c r="F23" s="523"/>
      <c r="G23" s="523"/>
      <c r="H23" s="523"/>
      <c r="I23" s="523"/>
      <c r="J23" s="523"/>
      <c r="K23" s="523"/>
      <c r="L23" s="523"/>
      <c r="M23" s="523"/>
      <c r="N23" s="523"/>
      <c r="O23" s="523"/>
      <c r="P23" s="523"/>
      <c r="Q23" s="523"/>
      <c r="R23" s="523"/>
      <c r="S23" s="523"/>
      <c r="T23" s="523"/>
      <c r="U23" s="523"/>
      <c r="V23" s="523"/>
      <c r="W23" s="523"/>
      <c r="X23" s="523"/>
      <c r="Y23" s="523"/>
      <c r="Z23" s="523"/>
      <c r="AG23" s="135"/>
    </row>
    <row r="24" spans="1:33">
      <c r="A24" s="524"/>
      <c r="B24" s="524"/>
      <c r="C24" s="524"/>
      <c r="D24" s="523"/>
      <c r="E24" s="523"/>
      <c r="F24" s="523"/>
      <c r="G24" s="523"/>
      <c r="H24" s="523"/>
      <c r="I24" s="523"/>
      <c r="J24" s="523"/>
      <c r="K24" s="523"/>
      <c r="L24" s="523"/>
      <c r="M24" s="523"/>
      <c r="N24" s="523"/>
      <c r="O24" s="523"/>
      <c r="P24" s="523"/>
      <c r="Q24" s="523"/>
      <c r="R24" s="523"/>
      <c r="S24" s="523"/>
      <c r="T24" s="523"/>
      <c r="U24" s="523"/>
      <c r="V24" s="523"/>
      <c r="W24" s="523"/>
      <c r="X24" s="523"/>
      <c r="Y24" s="523"/>
      <c r="Z24" s="523"/>
      <c r="AG24" s="135"/>
    </row>
    <row r="25" spans="1:33">
      <c r="A25" s="523"/>
      <c r="B25" s="523"/>
      <c r="C25" s="523"/>
      <c r="D25" s="523"/>
      <c r="E25" s="523"/>
      <c r="F25" s="523"/>
      <c r="G25" s="523"/>
      <c r="H25" s="523"/>
      <c r="I25" s="523"/>
      <c r="J25" s="523"/>
      <c r="K25" s="523"/>
      <c r="L25" s="523"/>
      <c r="M25" s="523"/>
      <c r="N25" s="523"/>
      <c r="O25" s="523"/>
      <c r="P25" s="523"/>
      <c r="Q25" s="523"/>
      <c r="R25" s="523"/>
      <c r="S25" s="523"/>
      <c r="T25" s="523"/>
      <c r="U25" s="523"/>
      <c r="V25" s="523"/>
      <c r="W25" s="523"/>
      <c r="X25" s="523"/>
      <c r="Y25" s="523"/>
      <c r="Z25" s="523"/>
      <c r="AG25" s="135"/>
    </row>
    <row r="26" spans="1:33">
      <c r="A26" s="523"/>
      <c r="B26" s="523"/>
      <c r="C26" s="523"/>
      <c r="D26" s="523"/>
      <c r="E26" s="523"/>
      <c r="F26" s="523"/>
      <c r="G26" s="523"/>
      <c r="H26" s="523"/>
      <c r="I26" s="523"/>
      <c r="J26" s="523"/>
      <c r="K26" s="523"/>
      <c r="L26" s="523"/>
      <c r="M26" s="523"/>
      <c r="N26" s="523"/>
      <c r="O26" s="523"/>
      <c r="P26" s="523"/>
      <c r="Q26" s="523"/>
      <c r="R26" s="523"/>
      <c r="S26" s="523"/>
      <c r="T26" s="523"/>
      <c r="U26" s="523"/>
      <c r="V26" s="523"/>
      <c r="W26" s="523"/>
      <c r="X26" s="523"/>
      <c r="Y26" s="523"/>
      <c r="Z26" s="523"/>
      <c r="AG26" s="135"/>
    </row>
    <row r="27" spans="1:33">
      <c r="A27" s="523"/>
      <c r="B27" s="523"/>
      <c r="C27" s="523"/>
      <c r="D27" s="523"/>
      <c r="E27" s="523"/>
      <c r="F27" s="523"/>
      <c r="G27" s="523"/>
      <c r="H27" s="523"/>
      <c r="I27" s="523"/>
      <c r="J27" s="523"/>
      <c r="K27" s="523"/>
      <c r="L27" s="523"/>
      <c r="M27" s="523"/>
      <c r="N27" s="523"/>
      <c r="O27" s="523"/>
      <c r="P27" s="523"/>
      <c r="Q27" s="523"/>
      <c r="R27" s="523"/>
      <c r="S27" s="523"/>
      <c r="T27" s="523"/>
      <c r="U27" s="523"/>
      <c r="V27" s="523"/>
      <c r="W27" s="523"/>
      <c r="X27" s="523"/>
      <c r="Y27" s="523"/>
      <c r="Z27" s="523"/>
      <c r="AG27" s="135"/>
    </row>
    <row r="28" spans="1:33">
      <c r="A28" s="523"/>
      <c r="B28" s="523"/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3"/>
      <c r="T28" s="523"/>
      <c r="U28" s="523"/>
      <c r="V28" s="523"/>
      <c r="W28" s="523"/>
      <c r="X28" s="523"/>
      <c r="Y28" s="523"/>
      <c r="Z28" s="523"/>
      <c r="AG28" s="135"/>
    </row>
    <row r="29" spans="1:33">
      <c r="A29" s="523"/>
      <c r="B29" s="523"/>
      <c r="C29" s="523"/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3"/>
      <c r="T29" s="523"/>
      <c r="U29" s="523"/>
      <c r="V29" s="523"/>
      <c r="W29" s="523"/>
      <c r="X29" s="523"/>
      <c r="Y29" s="523"/>
      <c r="Z29" s="523"/>
      <c r="AG29" s="134"/>
    </row>
    <row r="30" spans="1:33">
      <c r="A30" s="523"/>
      <c r="B30" s="523"/>
      <c r="C30" s="523"/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3"/>
      <c r="T30" s="523"/>
      <c r="U30" s="523"/>
      <c r="V30" s="523"/>
      <c r="W30" s="523"/>
      <c r="X30" s="523"/>
      <c r="Y30" s="523"/>
      <c r="Z30" s="523"/>
      <c r="AG30" s="134"/>
    </row>
    <row r="31" spans="1:33">
      <c r="A31" s="523"/>
      <c r="B31" s="523"/>
      <c r="C31" s="523"/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3"/>
      <c r="T31" s="523"/>
      <c r="U31" s="523"/>
      <c r="V31" s="523"/>
      <c r="W31" s="523"/>
      <c r="X31" s="523"/>
      <c r="Y31" s="523"/>
      <c r="Z31" s="523"/>
    </row>
    <row r="32" spans="1:33">
      <c r="A32" s="523"/>
      <c r="B32" s="523"/>
      <c r="C32" s="523"/>
      <c r="D32" s="523"/>
      <c r="E32" s="523"/>
      <c r="F32" s="523"/>
      <c r="G32" s="523"/>
      <c r="H32" s="523"/>
      <c r="I32" s="523"/>
      <c r="J32" s="523"/>
      <c r="K32" s="523"/>
      <c r="L32" s="523"/>
      <c r="M32" s="523"/>
      <c r="N32" s="523"/>
      <c r="O32" s="523"/>
      <c r="P32" s="523"/>
      <c r="Q32" s="523"/>
      <c r="R32" s="523"/>
      <c r="S32" s="523"/>
      <c r="T32" s="523"/>
      <c r="U32" s="523"/>
      <c r="V32" s="523"/>
      <c r="W32" s="523"/>
      <c r="X32" s="523"/>
      <c r="Y32" s="523"/>
      <c r="Z32" s="523"/>
    </row>
    <row r="33" spans="1:26">
      <c r="A33" s="523"/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3"/>
      <c r="Q33" s="523"/>
      <c r="R33" s="523"/>
      <c r="S33" s="523"/>
      <c r="T33" s="523"/>
      <c r="U33" s="523"/>
      <c r="V33" s="523"/>
      <c r="W33" s="523"/>
      <c r="X33" s="523"/>
      <c r="Y33" s="523"/>
      <c r="Z33" s="523"/>
    </row>
    <row r="34" spans="1:26">
      <c r="A34" s="523"/>
      <c r="B34" s="523"/>
      <c r="C34" s="523"/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3"/>
      <c r="T34" s="523"/>
      <c r="U34" s="523"/>
      <c r="V34" s="523"/>
      <c r="W34" s="523"/>
      <c r="X34" s="523"/>
      <c r="Y34" s="523"/>
      <c r="Z34" s="523"/>
    </row>
    <row r="35" spans="1:26">
      <c r="A35" s="523"/>
      <c r="B35" s="523"/>
      <c r="C35" s="523"/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3"/>
      <c r="T35" s="523"/>
      <c r="U35" s="523"/>
      <c r="V35" s="523"/>
      <c r="W35" s="523"/>
      <c r="X35" s="523"/>
      <c r="Y35" s="523"/>
      <c r="Z35" s="523"/>
    </row>
    <row r="36" spans="1:26">
      <c r="A36" s="523"/>
      <c r="B36" s="523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3"/>
      <c r="T36" s="523"/>
      <c r="U36" s="523"/>
      <c r="V36" s="523"/>
      <c r="W36" s="523"/>
      <c r="X36" s="523"/>
      <c r="Y36" s="523"/>
      <c r="Z36" s="523"/>
    </row>
    <row r="37" spans="1:26">
      <c r="A37" s="523"/>
      <c r="B37" s="523"/>
      <c r="C37" s="523"/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3"/>
      <c r="T37" s="523"/>
      <c r="U37" s="523"/>
      <c r="V37" s="523"/>
      <c r="W37" s="523"/>
      <c r="X37" s="523"/>
      <c r="Y37" s="523"/>
      <c r="Z37" s="523"/>
    </row>
    <row r="38" spans="1:26">
      <c r="A38" s="523"/>
      <c r="B38" s="523"/>
      <c r="C38" s="523"/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3"/>
      <c r="T38" s="523"/>
      <c r="U38" s="523"/>
      <c r="V38" s="523"/>
      <c r="W38" s="523"/>
      <c r="X38" s="523"/>
      <c r="Y38" s="523"/>
      <c r="Z38" s="523"/>
    </row>
  </sheetData>
  <mergeCells count="15">
    <mergeCell ref="A25:Z38"/>
    <mergeCell ref="A1:X2"/>
    <mergeCell ref="A3:C24"/>
    <mergeCell ref="P3:Z19"/>
    <mergeCell ref="D4:G4"/>
    <mergeCell ref="D5:D13"/>
    <mergeCell ref="G5:G19"/>
    <mergeCell ref="E6:F6"/>
    <mergeCell ref="E8:F8"/>
    <mergeCell ref="E10:F12"/>
    <mergeCell ref="D14:F17"/>
    <mergeCell ref="D18:D19"/>
    <mergeCell ref="E19:F19"/>
    <mergeCell ref="D22:Z22"/>
    <mergeCell ref="D23:Z24"/>
  </mergeCells>
  <conditionalFormatting sqref="E5:F5">
    <cfRule type="expression" dxfId="0" priority="1">
      <formula>$E$5=$F$5</formula>
    </cfRule>
  </conditionalFormatting>
  <dataValidations count="3">
    <dataValidation type="list" allowBlank="1" showInputMessage="1" showErrorMessage="1" sqref="F13">
      <formula1>$O$8:$O$18</formula1>
    </dataValidation>
    <dataValidation type="list" allowBlank="1" showInputMessage="1" showErrorMessage="1" sqref="F9">
      <formula1>$I$14:$I$15</formula1>
    </dataValidation>
    <dataValidation type="list" allowBlank="1" showInputMessage="1" showErrorMessage="1" sqref="E5:F5">
      <formula1>$I$8:$I$10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  <pageSetUpPr fitToPage="1"/>
  </sheetPr>
  <dimension ref="A1:O66"/>
  <sheetViews>
    <sheetView showGridLines="0" zoomScaleNormal="100" workbookViewId="0">
      <selection activeCell="M3" sqref="M3"/>
    </sheetView>
  </sheetViews>
  <sheetFormatPr baseColWidth="10" defaultColWidth="17.140625" defaultRowHeight="12.75" customHeight="1"/>
  <cols>
    <col min="1" max="1" width="5.7109375" style="47" customWidth="1"/>
    <col min="2" max="2" width="2.7109375" style="1" customWidth="1"/>
    <col min="3" max="3" width="11.42578125" style="1" customWidth="1"/>
    <col min="4" max="4" width="30.140625" style="1" customWidth="1"/>
    <col min="5" max="5" width="4.5703125" style="1" bestFit="1" customWidth="1"/>
    <col min="6" max="6" width="9.140625" style="1" bestFit="1" customWidth="1"/>
    <col min="7" max="9" width="13.7109375" style="1" customWidth="1"/>
    <col min="10" max="10" width="2.7109375" style="1" customWidth="1"/>
    <col min="11" max="11" width="2.7109375" style="47" customWidth="1"/>
    <col min="12" max="13" width="10.85546875" style="47" customWidth="1"/>
    <col min="14" max="15" width="17.140625" style="47"/>
    <col min="16" max="16384" width="17.140625" style="1"/>
  </cols>
  <sheetData>
    <row r="1" spans="1:15">
      <c r="C1" s="2"/>
      <c r="D1" s="3"/>
      <c r="E1" s="3"/>
      <c r="F1" s="3"/>
      <c r="G1" s="3"/>
      <c r="H1" s="3"/>
      <c r="I1" s="3"/>
    </row>
    <row r="2" spans="1:15" ht="31.5">
      <c r="C2" s="45"/>
      <c r="D2" s="45"/>
      <c r="E2" s="45"/>
      <c r="F2" s="44"/>
      <c r="G2" s="45"/>
      <c r="H2" s="554" t="s">
        <v>236</v>
      </c>
      <c r="I2" s="554"/>
    </row>
    <row r="3" spans="1:15">
      <c r="C3" s="43"/>
      <c r="D3" s="43"/>
      <c r="E3" s="43"/>
      <c r="F3" s="42"/>
      <c r="G3" s="558" t="str">
        <f>CONCATENATE("Seria ",M4," Numarul ",M3)</f>
        <v>Seria BV Numarul 0001</v>
      </c>
      <c r="H3" s="558"/>
      <c r="I3" s="558"/>
      <c r="L3" s="35" t="s">
        <v>0</v>
      </c>
      <c r="M3" s="49" t="s">
        <v>1</v>
      </c>
      <c r="O3" s="88"/>
    </row>
    <row r="4" spans="1:15">
      <c r="C4" s="45"/>
      <c r="D4" s="45"/>
      <c r="E4" s="45"/>
      <c r="F4" s="44"/>
      <c r="G4" s="559" t="str">
        <f>CONCATENATE("Data (AAAA-LL-ZZ) ",TEXT(VLOOKUP(M3,Facturi!A:D,4,0),"YYYY-MM-DD"))</f>
        <v>Data (AAAA-LL-ZZ) YYYY-01-DD</v>
      </c>
      <c r="H4" s="559"/>
      <c r="I4" s="559"/>
      <c r="L4" s="41" t="s">
        <v>37</v>
      </c>
      <c r="M4" s="50" t="s">
        <v>100</v>
      </c>
      <c r="O4" s="135"/>
    </row>
    <row r="5" spans="1:15" s="12" customFormat="1">
      <c r="A5" s="48"/>
      <c r="C5" s="560"/>
      <c r="D5" s="560"/>
      <c r="E5" s="560"/>
      <c r="F5" s="560"/>
      <c r="G5" s="560"/>
      <c r="H5" s="560"/>
      <c r="I5" s="560"/>
      <c r="K5" s="48"/>
      <c r="L5" s="48"/>
      <c r="M5" s="48"/>
      <c r="N5" s="48"/>
      <c r="O5" s="135"/>
    </row>
    <row r="6" spans="1:15" ht="12.75" customHeight="1">
      <c r="C6" s="555" t="s">
        <v>2</v>
      </c>
      <c r="D6" s="556"/>
      <c r="E6" s="557"/>
      <c r="F6" s="46"/>
      <c r="G6" s="561" t="s">
        <v>222</v>
      </c>
      <c r="H6" s="562"/>
      <c r="I6" s="563"/>
      <c r="O6" s="135"/>
    </row>
    <row r="7" spans="1:15" ht="12.75" customHeight="1">
      <c r="C7" s="549" t="s">
        <v>227</v>
      </c>
      <c r="D7" s="549"/>
      <c r="E7" s="549"/>
      <c r="F7" s="46"/>
      <c r="G7" s="549" t="str">
        <f>VLOOKUP(M3,Facturi!A:F,6,0)</f>
        <v>ABC</v>
      </c>
      <c r="H7" s="549"/>
      <c r="I7" s="549"/>
      <c r="O7" s="135"/>
    </row>
    <row r="8" spans="1:15" ht="12.75" customHeight="1">
      <c r="C8" s="549" t="s">
        <v>90</v>
      </c>
      <c r="D8" s="549"/>
      <c r="E8" s="549"/>
      <c r="F8" s="46"/>
      <c r="G8" s="549" t="str">
        <f>CONCATENATE("Reg. Com.: ",VLOOKUP(G7,Clienti!A:C,3,0))</f>
        <v>Reg. Com.: J05/XXX/XXXX</v>
      </c>
      <c r="H8" s="549"/>
      <c r="I8" s="549"/>
      <c r="O8" s="135"/>
    </row>
    <row r="9" spans="1:15" ht="12.75" customHeight="1">
      <c r="C9" s="549" t="s">
        <v>91</v>
      </c>
      <c r="D9" s="549"/>
      <c r="E9" s="549"/>
      <c r="F9" s="46"/>
      <c r="G9" s="549" t="str">
        <f>CONCATENATE("CIF: ",VLOOKUP(G7,Clienti!A:F,2,0))</f>
        <v>CIF: RO XXXXXXXX</v>
      </c>
      <c r="H9" s="549"/>
      <c r="I9" s="549"/>
      <c r="O9" s="135"/>
    </row>
    <row r="10" spans="1:15" ht="12.75" customHeight="1">
      <c r="C10" s="566" t="s">
        <v>228</v>
      </c>
      <c r="D10" s="566"/>
      <c r="E10" s="566"/>
      <c r="F10" s="46"/>
      <c r="G10" s="567" t="str">
        <f>CONCATENATE("Adresa: ",VLOOKUP(G7,Clienti!A:F,4,0))</f>
        <v>Adresa: Ploiești</v>
      </c>
      <c r="H10" s="567"/>
      <c r="I10" s="567"/>
      <c r="O10" s="135"/>
    </row>
    <row r="11" spans="1:15" ht="12.75" customHeight="1">
      <c r="C11" s="566"/>
      <c r="D11" s="566"/>
      <c r="E11" s="566"/>
      <c r="F11" s="46"/>
      <c r="G11" s="567"/>
      <c r="H11" s="567"/>
      <c r="I11" s="567"/>
      <c r="O11" s="135"/>
    </row>
    <row r="12" spans="1:15" ht="12.75" customHeight="1">
      <c r="C12" s="549" t="s">
        <v>92</v>
      </c>
      <c r="D12" s="549"/>
      <c r="E12" s="549"/>
      <c r="F12" s="46"/>
      <c r="G12" s="549" t="str">
        <f>VLOOKUP(G7,Clienti!A:F,5,0)</f>
        <v>XXXX XXXX XXXX XXXX XXXX XXXX</v>
      </c>
      <c r="H12" s="549"/>
      <c r="I12" s="549"/>
      <c r="O12" s="135"/>
    </row>
    <row r="13" spans="1:15" ht="12.75" customHeight="1">
      <c r="C13" s="549" t="s">
        <v>122</v>
      </c>
      <c r="D13" s="549"/>
      <c r="E13" s="549"/>
      <c r="F13" s="46"/>
      <c r="G13" s="560" t="str">
        <f>VLOOKUP(G7,Clienti!A:F,6,0)</f>
        <v>Banca Transilvania</v>
      </c>
      <c r="H13" s="560"/>
      <c r="I13" s="560"/>
      <c r="O13" s="135"/>
    </row>
    <row r="14" spans="1:15" s="12" customFormat="1">
      <c r="A14" s="48"/>
      <c r="C14" s="569"/>
      <c r="D14" s="569"/>
      <c r="E14" s="569"/>
      <c r="F14" s="569"/>
      <c r="G14" s="569"/>
      <c r="H14" s="569"/>
      <c r="I14" s="569"/>
      <c r="K14" s="48"/>
      <c r="L14" s="47"/>
      <c r="M14" s="48"/>
      <c r="N14" s="48"/>
      <c r="O14" s="135"/>
    </row>
    <row r="15" spans="1:15" ht="12.75" customHeight="1">
      <c r="C15" s="550" t="s">
        <v>3</v>
      </c>
      <c r="D15" s="550" t="s">
        <v>116</v>
      </c>
      <c r="E15" s="550"/>
      <c r="F15" s="568" t="s">
        <v>4</v>
      </c>
      <c r="G15" s="550" t="s">
        <v>5</v>
      </c>
      <c r="H15" s="60" t="s">
        <v>6</v>
      </c>
      <c r="I15" s="60" t="s">
        <v>7</v>
      </c>
      <c r="O15" s="135"/>
    </row>
    <row r="16" spans="1:15">
      <c r="C16" s="550"/>
      <c r="D16" s="550"/>
      <c r="E16" s="550"/>
      <c r="F16" s="568"/>
      <c r="G16" s="550"/>
      <c r="H16" s="60" t="s">
        <v>8</v>
      </c>
      <c r="I16" s="60" t="s">
        <v>8</v>
      </c>
      <c r="O16" s="135"/>
    </row>
    <row r="17" spans="1:15">
      <c r="C17" s="57">
        <v>0</v>
      </c>
      <c r="D17" s="551">
        <v>1</v>
      </c>
      <c r="E17" s="551"/>
      <c r="F17" s="58">
        <v>2</v>
      </c>
      <c r="G17" s="59">
        <v>3</v>
      </c>
      <c r="H17" s="58">
        <v>4</v>
      </c>
      <c r="I17" s="59" t="s">
        <v>9</v>
      </c>
      <c r="O17" s="135"/>
    </row>
    <row r="18" spans="1:15" ht="15.75" customHeight="1">
      <c r="C18" s="207">
        <f>IFERROR(IF(VLOOKUP(CONCATENATE(M3,"-","1"),Facturi!C:E,1,0)&lt;&gt;0,1)," ")</f>
        <v>1</v>
      </c>
      <c r="D18" s="552" t="str">
        <f>IFERROR(VLOOKUP(CONCATENATE($M$3,"-",$C18),Facturi!$C:$L,3,0)," ")</f>
        <v xml:space="preserve">Traduceri bulgară cf. contract. </v>
      </c>
      <c r="E18" s="553"/>
      <c r="F18" s="208" t="str">
        <f>IFERROR(VLOOKUP(CONCATENATE($M$3,"-",$C18),Facturi!$C:$L,5,0)," ")</f>
        <v>pag</v>
      </c>
      <c r="G18" s="211">
        <f>IFERROR(VLOOKUP(CONCATENATE($M$3,"-",$C18),Facturi!$C:$L,6,0)," ")</f>
        <v>300</v>
      </c>
      <c r="H18" s="208">
        <f>IFERROR(VLOOKUP(CONCATENATE($M$3,"-",$C18),Facturi!$C:$L,7,0)," ")</f>
        <v>25</v>
      </c>
      <c r="I18" s="211">
        <f>IFERROR(VLOOKUP(CONCATENATE($M$3,"-",$C18),Facturi!$C:$L,8,0)," ")</f>
        <v>7500</v>
      </c>
      <c r="O18" s="135"/>
    </row>
    <row r="19" spans="1:15" ht="25.5" customHeight="1">
      <c r="C19" s="61" t="str">
        <f>IFERROR(IF(VLOOKUP(CONCATENATE(M3,"-","2"),Facturi!C:E,1,0)&lt;&gt;0,2)," ")</f>
        <v xml:space="preserve"> </v>
      </c>
      <c r="D19" s="552" t="str">
        <f>IFERROR(VLOOKUP(CONCATENATE($M$3,"-",$C19),Facturi!$C:$L,3,0)," ")</f>
        <v xml:space="preserve"> </v>
      </c>
      <c r="E19" s="553"/>
      <c r="F19" s="17" t="str">
        <f>IFERROR(VLOOKUP(CONCATENATE($M$3,"-",$C19),Facturi!$C:$L,5,0)," ")</f>
        <v xml:space="preserve"> </v>
      </c>
      <c r="G19" s="38" t="str">
        <f>IFERROR(VLOOKUP(CONCATENATE($M$3,"-",$C19),Facturi!$C:$L,6,0)," ")</f>
        <v xml:space="preserve"> </v>
      </c>
      <c r="H19" s="55" t="str">
        <f>IFERROR(VLOOKUP(CONCATENATE($M$3,"-",$C19),Facturi!$C:$L,7,0)," ")</f>
        <v xml:space="preserve"> </v>
      </c>
      <c r="I19" s="15" t="str">
        <f>IFERROR(VLOOKUP(CONCATENATE($M$3,"-",$C19),Facturi!$C:$L,8,0)," ")</f>
        <v xml:space="preserve"> </v>
      </c>
      <c r="O19" s="135"/>
    </row>
    <row r="20" spans="1:15" ht="25.5" customHeight="1">
      <c r="C20" s="16" t="str">
        <f>IFERROR(IF(VLOOKUP(CONCATENATE(M3,"-","3"),Facturi!C:E,1,0)&lt;&gt;0,3," ")," ")</f>
        <v xml:space="preserve"> </v>
      </c>
      <c r="D20" s="537" t="str">
        <f>IFERROR(VLOOKUP(CONCATENATE($M$3,"-",$C20),Facturi!$C:$L,3,0)," ")</f>
        <v xml:space="preserve"> </v>
      </c>
      <c r="E20" s="538"/>
      <c r="F20" s="17" t="str">
        <f>IFERROR(VLOOKUP(CONCATENATE($M$3,"-",$C20),Facturi!$C:$L,5,0)," ")</f>
        <v xml:space="preserve"> </v>
      </c>
      <c r="G20" s="38" t="str">
        <f>IFERROR(VLOOKUP(CONCATENATE($M$3,"-",$C20),Facturi!$C:$L,6,0)," ")</f>
        <v xml:space="preserve"> </v>
      </c>
      <c r="H20" s="54" t="str">
        <f>IFERROR(VLOOKUP(CONCATENATE($M$3,"-",$C20),Facturi!$C:$L,7,0)," ")</f>
        <v xml:space="preserve"> </v>
      </c>
      <c r="I20" s="15" t="str">
        <f>IFERROR(VLOOKUP(CONCATENATE($M$3,"-",$C20),Facturi!$C:$L,8,0)," ")</f>
        <v xml:space="preserve"> </v>
      </c>
      <c r="O20" s="135"/>
    </row>
    <row r="21" spans="1:15" ht="25.5" customHeight="1">
      <c r="C21" s="16" t="str">
        <f>IFERROR(IF(VLOOKUP(CONCATENATE(M3,"-","4"),Facturi!C:E,1,0)&lt;&gt;0,4," ")," ")</f>
        <v xml:space="preserve"> </v>
      </c>
      <c r="D21" s="537" t="str">
        <f>IFERROR(VLOOKUP(CONCATENATE($M$3,"-",$C21),Facturi!$C:$L,3,0)," ")</f>
        <v xml:space="preserve"> </v>
      </c>
      <c r="E21" s="538"/>
      <c r="F21" s="17" t="str">
        <f>IFERROR(VLOOKUP(CONCATENATE($M$3,"-",$C21),Facturi!$C:$L,5,0)," ")</f>
        <v xml:space="preserve"> </v>
      </c>
      <c r="G21" s="38" t="str">
        <f>IFERROR(VLOOKUP(CONCATENATE($M$3,"-",$C21),Facturi!$C:$L,6,0)," ")</f>
        <v xml:space="preserve"> </v>
      </c>
      <c r="H21" s="54" t="str">
        <f>IFERROR(VLOOKUP(CONCATENATE($M$3,"-",$C21),Facturi!$C:$L,7,0)," ")</f>
        <v xml:space="preserve"> </v>
      </c>
      <c r="I21" s="15" t="str">
        <f>IFERROR(VLOOKUP(CONCATENATE($M$3,"-",$C21),Facturi!$C:$L,8,0)," ")</f>
        <v xml:space="preserve"> </v>
      </c>
      <c r="O21" s="135"/>
    </row>
    <row r="22" spans="1:15" ht="25.5" customHeight="1">
      <c r="C22" s="16" t="str">
        <f>IFERROR(IF(VLOOKUP(CONCATENATE(M3,"-","5"),Facturi!C:E,1,0)&lt;&gt;0,5," ")," ")</f>
        <v xml:space="preserve"> </v>
      </c>
      <c r="D22" s="537" t="str">
        <f>IFERROR(VLOOKUP(CONCATENATE($M$3,"-",$C22),Facturi!$C:$L,3,0)," ")</f>
        <v xml:space="preserve"> </v>
      </c>
      <c r="E22" s="538"/>
      <c r="F22" s="17" t="str">
        <f>IFERROR(VLOOKUP(CONCATENATE($M$3,"-",$C22),Facturi!$C:$L,5,0)," ")</f>
        <v xml:space="preserve"> </v>
      </c>
      <c r="G22" s="38" t="str">
        <f>IFERROR(VLOOKUP(CONCATENATE($M$3,"-",$C22),Facturi!$C:$L,6,0)," ")</f>
        <v xml:space="preserve"> </v>
      </c>
      <c r="H22" s="54" t="str">
        <f>IFERROR(VLOOKUP(CONCATENATE($M$3,"-",$C22),Facturi!$C:$L,7,0)," ")</f>
        <v xml:space="preserve"> </v>
      </c>
      <c r="I22" s="15" t="str">
        <f>IFERROR(VLOOKUP(CONCATENATE($M$3,"-",$C22),Facturi!$C:$L,8,0)," ")</f>
        <v xml:space="preserve"> </v>
      </c>
      <c r="O22" s="135"/>
    </row>
    <row r="23" spans="1:15" ht="25.5" customHeight="1">
      <c r="C23" s="16" t="str">
        <f>IFERROR(IF(VLOOKUP(CONCATENATE(M3,"-","6"),Facturi!C:E,1,0)&lt;&gt;0,6," ")," ")</f>
        <v xml:space="preserve"> </v>
      </c>
      <c r="D23" s="537" t="str">
        <f>IFERROR(VLOOKUP(CONCATENATE($M$3,"-",$C23),Facturi!$C:$L,3,0)," ")</f>
        <v xml:space="preserve"> </v>
      </c>
      <c r="E23" s="538"/>
      <c r="F23" s="17" t="str">
        <f>IFERROR(VLOOKUP(CONCATENATE($M$3,"-",$C23),Facturi!$C:$L,5,0)," ")</f>
        <v xml:space="preserve"> </v>
      </c>
      <c r="G23" s="38" t="str">
        <f>IFERROR(VLOOKUP(CONCATENATE($M$3,"-",$C23),Facturi!$C:$L,6,0)," ")</f>
        <v xml:space="preserve"> </v>
      </c>
      <c r="H23" s="54" t="str">
        <f>IFERROR(VLOOKUP(CONCATENATE($M$3,"-",$C23),Facturi!$C:$L,7,0)," ")</f>
        <v xml:space="preserve"> </v>
      </c>
      <c r="I23" s="15" t="str">
        <f>IFERROR(VLOOKUP(CONCATENATE($M$3,"-",$C23),Facturi!$C:$L,8,0)," ")</f>
        <v xml:space="preserve"> </v>
      </c>
      <c r="O23" s="135"/>
    </row>
    <row r="24" spans="1:15" ht="25.5" customHeight="1">
      <c r="C24" s="16" t="str">
        <f>IFERROR(IF(VLOOKUP(CONCATENATE(M3,"-","7"),Facturi!C:E,1,0)&lt;&gt;0,7," ")," ")</f>
        <v xml:space="preserve"> </v>
      </c>
      <c r="D24" s="537" t="str">
        <f>IFERROR(VLOOKUP(CONCATENATE($M$3,"-",$C24),Facturi!$C:$L,3,0)," ")</f>
        <v xml:space="preserve"> </v>
      </c>
      <c r="E24" s="538"/>
      <c r="F24" s="17" t="str">
        <f>IFERROR(VLOOKUP(CONCATENATE($M$3,"-",$C24),Facturi!$C:$L,5,0)," ")</f>
        <v xml:space="preserve"> </v>
      </c>
      <c r="G24" s="38" t="str">
        <f>IFERROR(VLOOKUP(CONCATENATE($M$3,"-",$C24),Facturi!$C:$L,6,0)," ")</f>
        <v xml:space="preserve"> </v>
      </c>
      <c r="H24" s="54" t="str">
        <f>IFERROR(VLOOKUP(CONCATENATE($M$3,"-",$C24),Facturi!$C:$L,7,0)," ")</f>
        <v xml:space="preserve"> </v>
      </c>
      <c r="I24" s="15" t="str">
        <f>IFERROR(VLOOKUP(CONCATENATE($M$3,"-",$C24),Facturi!$C:$L,8,0)," ")</f>
        <v xml:space="preserve"> </v>
      </c>
      <c r="O24" s="135"/>
    </row>
    <row r="25" spans="1:15" ht="25.5" customHeight="1">
      <c r="C25" s="16" t="str">
        <f>IFERROR(IF(VLOOKUP(CONCATENATE(M3,"-","8"),Facturi!C:E,1,0)&lt;&gt;0,8," ")," ")</f>
        <v xml:space="preserve"> </v>
      </c>
      <c r="D25" s="537" t="str">
        <f>IFERROR(VLOOKUP(CONCATENATE($M$3,"-",$C25),Facturi!$C:$L,3,0)," ")</f>
        <v xml:space="preserve"> </v>
      </c>
      <c r="E25" s="538"/>
      <c r="F25" s="17" t="str">
        <f>IFERROR(VLOOKUP(CONCATENATE($M$3,"-",$C25),Facturi!$C:$L,5,0)," ")</f>
        <v xml:space="preserve"> </v>
      </c>
      <c r="G25" s="38" t="str">
        <f>IFERROR(VLOOKUP(CONCATENATE($M$3,"-",$C25),Facturi!$C:$L,6,0)," ")</f>
        <v xml:space="preserve"> </v>
      </c>
      <c r="H25" s="54" t="str">
        <f>IFERROR(VLOOKUP(CONCATENATE($M$3,"-",$C25),Facturi!$C:$L,7,0)," ")</f>
        <v xml:space="preserve"> </v>
      </c>
      <c r="I25" s="15" t="str">
        <f>IFERROR(VLOOKUP(CONCATENATE($M$3,"-",$C25),Facturi!$C:$L,8,0)," ")</f>
        <v xml:space="preserve"> </v>
      </c>
      <c r="O25" s="135"/>
    </row>
    <row r="26" spans="1:15" ht="25.5" customHeight="1">
      <c r="C26" s="16" t="str">
        <f>IFERROR(IF(VLOOKUP(CONCATENATE(M3,"-","9"),Facturi!C:E,1,0)&lt;&gt;0,9," ")," ")</f>
        <v xml:space="preserve"> </v>
      </c>
      <c r="D26" s="537" t="str">
        <f>IFERROR(VLOOKUP(CONCATENATE($M$3,"-",$C26),Facturi!$C:$L,3,0)," ")</f>
        <v xml:space="preserve"> </v>
      </c>
      <c r="E26" s="538"/>
      <c r="F26" s="17" t="str">
        <f>IFERROR(VLOOKUP(CONCATENATE($M$3,"-",$C26),Facturi!$C:$L,5,0)," ")</f>
        <v xml:space="preserve"> </v>
      </c>
      <c r="G26" s="38" t="str">
        <f>IFERROR(VLOOKUP(CONCATENATE($M$3,"-",$C26),Facturi!$C:$L,6,0)," ")</f>
        <v xml:space="preserve"> </v>
      </c>
      <c r="H26" s="54" t="str">
        <f>IFERROR(VLOOKUP(CONCATENATE($M$3,"-",$C26),Facturi!$C:$L,7,0)," ")</f>
        <v xml:space="preserve"> </v>
      </c>
      <c r="I26" s="15" t="str">
        <f>IFERROR(VLOOKUP(CONCATENATE($M$3,"-",$C26),Facturi!$C:$L,8,0)," ")</f>
        <v xml:space="preserve"> </v>
      </c>
      <c r="O26" s="135"/>
    </row>
    <row r="27" spans="1:15" ht="25.5" customHeight="1">
      <c r="C27" s="39" t="str">
        <f>IFERROR(IF(VLOOKUP(CONCATENATE(M3,"-","10"),Facturi!C:E,1,0)&lt;&gt;0,10," ")," ")</f>
        <v xml:space="preserve"> </v>
      </c>
      <c r="D27" s="539" t="str">
        <f>IFERROR(VLOOKUP(CONCATENATE($M$3,"-",$C27),Facturi!$C:$L,3,0)," ")</f>
        <v xml:space="preserve"> </v>
      </c>
      <c r="E27" s="540"/>
      <c r="F27" s="17" t="str">
        <f>IFERROR(VLOOKUP(CONCATENATE($M$3,"-",$C27),Facturi!$C:$L,5,0)," ")</f>
        <v xml:space="preserve"> </v>
      </c>
      <c r="G27" s="38" t="str">
        <f>IFERROR(VLOOKUP(CONCATENATE($M$3,"-",$C27),Facturi!$C:$L,6,0)," ")</f>
        <v xml:space="preserve"> </v>
      </c>
      <c r="H27" s="54" t="str">
        <f>IFERROR(VLOOKUP(CONCATENATE($M$3,"-",$C27),Facturi!$C:$L,7,0)," ")</f>
        <v xml:space="preserve"> </v>
      </c>
      <c r="I27" s="15" t="str">
        <f>IFERROR(VLOOKUP(CONCATENATE($M$3,"-",$C27),Facturi!$C:$L,8,0)," ")</f>
        <v xml:space="preserve"> </v>
      </c>
      <c r="O27" s="135"/>
    </row>
    <row r="28" spans="1:15" ht="12.75" customHeight="1">
      <c r="C28" s="576" t="s">
        <v>65</v>
      </c>
      <c r="D28" s="577"/>
      <c r="E28" s="577"/>
      <c r="F28" s="577"/>
      <c r="G28" s="577"/>
      <c r="H28" s="577"/>
      <c r="I28" s="53">
        <f>IF(VLOOKUP(M3,Facturi!A:K,11,0)=0," ",VLOOKUP(M3,Facturi!A:K,11,0))</f>
        <v>42394</v>
      </c>
      <c r="O28" s="135"/>
    </row>
    <row r="29" spans="1:15" s="52" customFormat="1" ht="39.950000000000003" customHeight="1">
      <c r="A29" s="51"/>
      <c r="C29" s="570" t="s">
        <v>83</v>
      </c>
      <c r="D29" s="571"/>
      <c r="E29" s="571"/>
      <c r="F29" s="572"/>
      <c r="G29" s="40" t="s">
        <v>95</v>
      </c>
      <c r="H29" s="547">
        <f>SUM(I18:I27)</f>
        <v>7500</v>
      </c>
      <c r="I29" s="548"/>
      <c r="K29" s="51"/>
      <c r="L29" s="51"/>
      <c r="M29" s="51"/>
      <c r="N29" s="51"/>
      <c r="O29" s="134"/>
    </row>
    <row r="30" spans="1:15" s="52" customFormat="1" ht="39.950000000000003" customHeight="1">
      <c r="A30" s="51"/>
      <c r="C30" s="570" t="s">
        <v>84</v>
      </c>
      <c r="D30" s="571"/>
      <c r="E30" s="571"/>
      <c r="F30" s="572"/>
      <c r="G30" s="541" t="s">
        <v>64</v>
      </c>
      <c r="H30" s="542"/>
      <c r="I30" s="543"/>
      <c r="K30" s="51"/>
      <c r="L30" s="51"/>
      <c r="M30" s="51"/>
      <c r="N30" s="51"/>
      <c r="O30" s="134"/>
    </row>
    <row r="31" spans="1:15" ht="31.5" customHeight="1">
      <c r="C31" s="573" t="s">
        <v>66</v>
      </c>
      <c r="D31" s="574"/>
      <c r="E31" s="574"/>
      <c r="F31" s="575"/>
      <c r="G31" s="544"/>
      <c r="H31" s="545"/>
      <c r="I31" s="546"/>
    </row>
    <row r="32" spans="1:15" ht="12.75" customHeight="1">
      <c r="C32" s="564" t="str">
        <f>C7</f>
        <v>PFA BV</v>
      </c>
      <c r="D32" s="564"/>
      <c r="E32" s="564"/>
      <c r="F32" s="564"/>
      <c r="G32" s="565"/>
      <c r="H32" s="565"/>
      <c r="I32" s="565"/>
    </row>
    <row r="34" spans="2:10" ht="12.75" customHeight="1">
      <c r="B34" s="47"/>
      <c r="C34" s="47"/>
      <c r="D34" s="47"/>
      <c r="E34" s="47"/>
      <c r="F34" s="47"/>
      <c r="G34" s="47"/>
      <c r="H34" s="47"/>
      <c r="I34" s="47"/>
      <c r="J34" s="47"/>
    </row>
    <row r="35" spans="2:10" ht="12.75" customHeight="1">
      <c r="B35" s="47"/>
      <c r="C35" s="47"/>
      <c r="D35" s="47"/>
      <c r="E35" s="47"/>
      <c r="F35" s="47"/>
      <c r="G35" s="47"/>
      <c r="H35" s="47"/>
      <c r="I35" s="47"/>
      <c r="J35" s="47"/>
    </row>
    <row r="36" spans="2:10" ht="12.75" customHeight="1">
      <c r="B36" s="47"/>
      <c r="C36" s="47"/>
      <c r="D36" s="47"/>
      <c r="E36" s="47"/>
      <c r="F36" s="47"/>
      <c r="G36" s="47"/>
      <c r="H36" s="47"/>
      <c r="I36" s="47"/>
      <c r="J36" s="47"/>
    </row>
    <row r="37" spans="2:10" ht="12.75" customHeight="1">
      <c r="B37" s="47"/>
      <c r="C37" s="47"/>
      <c r="D37" s="47"/>
      <c r="E37" s="47"/>
      <c r="F37" s="47"/>
      <c r="G37" s="47"/>
      <c r="H37" s="47"/>
      <c r="I37" s="47"/>
      <c r="J37" s="47"/>
    </row>
    <row r="38" spans="2:10" ht="12.75" customHeight="1">
      <c r="B38" s="47"/>
      <c r="C38" s="47"/>
      <c r="D38" s="47"/>
      <c r="E38" s="47"/>
      <c r="F38" s="47"/>
      <c r="G38" s="47"/>
      <c r="H38" s="47"/>
      <c r="I38" s="47"/>
      <c r="J38" s="47"/>
    </row>
    <row r="39" spans="2:10" ht="12.75" customHeight="1">
      <c r="B39" s="47"/>
      <c r="C39" s="47"/>
      <c r="D39" s="47"/>
      <c r="E39" s="47"/>
      <c r="F39" s="47"/>
      <c r="G39" s="47"/>
      <c r="H39" s="47"/>
      <c r="I39" s="47"/>
      <c r="J39" s="47"/>
    </row>
    <row r="40" spans="2:10" ht="12.75" customHeight="1">
      <c r="B40" s="47"/>
      <c r="C40" s="47"/>
      <c r="D40" s="47"/>
      <c r="E40" s="47"/>
      <c r="F40" s="47"/>
      <c r="G40" s="47"/>
      <c r="H40" s="47"/>
      <c r="I40" s="47"/>
      <c r="J40" s="47"/>
    </row>
    <row r="41" spans="2:10" ht="12.75" customHeight="1">
      <c r="B41" s="47"/>
      <c r="C41" s="47"/>
      <c r="D41" s="47"/>
      <c r="E41" s="47"/>
      <c r="F41" s="47"/>
      <c r="G41" s="47"/>
      <c r="H41" s="47"/>
      <c r="I41" s="47"/>
      <c r="J41" s="47"/>
    </row>
    <row r="42" spans="2:10" ht="12.75" customHeight="1">
      <c r="B42" s="47"/>
      <c r="C42" s="47"/>
      <c r="D42" s="47"/>
      <c r="E42" s="47"/>
      <c r="F42" s="47"/>
      <c r="G42" s="47"/>
      <c r="H42" s="47"/>
      <c r="I42" s="47"/>
      <c r="J42" s="47"/>
    </row>
    <row r="43" spans="2:10" ht="12.75" customHeight="1">
      <c r="B43" s="47"/>
      <c r="C43" s="47"/>
      <c r="D43" s="47"/>
      <c r="E43" s="47"/>
      <c r="F43" s="47"/>
      <c r="G43" s="47"/>
      <c r="H43" s="47"/>
      <c r="I43" s="47"/>
      <c r="J43" s="47"/>
    </row>
    <row r="44" spans="2:10" ht="12.75" customHeight="1">
      <c r="B44" s="47"/>
      <c r="C44" s="47"/>
      <c r="D44" s="47"/>
      <c r="E44" s="47"/>
      <c r="F44" s="47"/>
      <c r="G44" s="47"/>
      <c r="H44" s="47"/>
      <c r="I44" s="47"/>
      <c r="J44" s="47"/>
    </row>
    <row r="45" spans="2:10" ht="12.75" customHeight="1">
      <c r="B45" s="47"/>
      <c r="C45" s="47"/>
      <c r="D45" s="47"/>
      <c r="E45" s="47"/>
      <c r="F45" s="47"/>
      <c r="G45" s="47"/>
      <c r="H45" s="47"/>
      <c r="I45" s="47"/>
      <c r="J45" s="47"/>
    </row>
    <row r="46" spans="2:10" ht="12.75" customHeight="1">
      <c r="B46" s="47"/>
      <c r="C46" s="47"/>
      <c r="D46" s="47"/>
      <c r="E46" s="47"/>
      <c r="F46" s="47"/>
      <c r="G46" s="47"/>
      <c r="H46" s="47"/>
      <c r="I46" s="47"/>
      <c r="J46" s="47"/>
    </row>
    <row r="47" spans="2:10" ht="12.75" customHeight="1">
      <c r="B47" s="47"/>
      <c r="C47" s="47"/>
      <c r="D47" s="47"/>
      <c r="E47" s="47"/>
      <c r="F47" s="47"/>
      <c r="G47" s="47"/>
      <c r="H47" s="47"/>
      <c r="I47" s="47"/>
      <c r="J47" s="47"/>
    </row>
    <row r="48" spans="2:10" ht="12.75" customHeight="1">
      <c r="B48" s="47"/>
      <c r="C48" s="47"/>
      <c r="D48" s="47"/>
      <c r="E48" s="47"/>
      <c r="F48" s="47"/>
      <c r="G48" s="47"/>
      <c r="H48" s="47"/>
      <c r="I48" s="47"/>
      <c r="J48" s="47"/>
    </row>
    <row r="49" spans="2:10" ht="12.75" customHeight="1">
      <c r="B49" s="47"/>
      <c r="C49" s="47"/>
      <c r="D49" s="47"/>
      <c r="E49" s="47"/>
      <c r="F49" s="47"/>
      <c r="G49" s="47"/>
      <c r="H49" s="47"/>
      <c r="I49" s="47"/>
      <c r="J49" s="47"/>
    </row>
    <row r="50" spans="2:10" ht="12.75" customHeight="1">
      <c r="B50" s="47"/>
      <c r="C50" s="47"/>
      <c r="D50" s="47"/>
      <c r="E50" s="47"/>
      <c r="F50" s="47"/>
      <c r="G50" s="47"/>
      <c r="H50" s="47"/>
      <c r="I50" s="47"/>
      <c r="J50" s="47"/>
    </row>
    <row r="51" spans="2:10" ht="12.75" customHeight="1">
      <c r="B51" s="47"/>
      <c r="C51" s="47"/>
      <c r="D51" s="47"/>
      <c r="E51" s="47"/>
      <c r="F51" s="47"/>
      <c r="G51" s="47"/>
      <c r="H51" s="47"/>
      <c r="I51" s="47"/>
      <c r="J51" s="47"/>
    </row>
    <row r="52" spans="2:10" ht="12.75" customHeight="1">
      <c r="B52" s="47"/>
      <c r="C52" s="47"/>
      <c r="D52" s="47"/>
      <c r="E52" s="47"/>
      <c r="F52" s="47"/>
      <c r="G52" s="47"/>
      <c r="H52" s="47"/>
      <c r="I52" s="47"/>
      <c r="J52" s="47"/>
    </row>
    <row r="53" spans="2:10" ht="12.75" customHeight="1">
      <c r="B53" s="47"/>
      <c r="C53" s="47"/>
      <c r="D53" s="47"/>
      <c r="E53" s="47"/>
      <c r="F53" s="47"/>
      <c r="G53" s="47"/>
      <c r="H53" s="47"/>
      <c r="I53" s="47"/>
      <c r="J53" s="47"/>
    </row>
    <row r="54" spans="2:10" ht="12.75" customHeight="1">
      <c r="B54" s="47"/>
      <c r="C54" s="47"/>
      <c r="D54" s="47"/>
      <c r="E54" s="47"/>
      <c r="F54" s="47"/>
      <c r="G54" s="47"/>
      <c r="H54" s="47"/>
      <c r="I54" s="47"/>
      <c r="J54" s="47"/>
    </row>
    <row r="55" spans="2:10" ht="12.75" customHeight="1">
      <c r="B55" s="47"/>
      <c r="C55" s="47"/>
      <c r="D55" s="47"/>
      <c r="E55" s="47"/>
      <c r="F55" s="47"/>
      <c r="G55" s="47"/>
      <c r="H55" s="47"/>
      <c r="I55" s="47"/>
      <c r="J55" s="47"/>
    </row>
    <row r="56" spans="2:10" ht="12.75" customHeight="1">
      <c r="B56" s="47"/>
      <c r="C56" s="47"/>
      <c r="D56" s="47"/>
      <c r="E56" s="47"/>
      <c r="F56" s="47"/>
      <c r="G56" s="47"/>
      <c r="H56" s="47"/>
      <c r="I56" s="47"/>
      <c r="J56" s="47"/>
    </row>
    <row r="57" spans="2:10" ht="12.75" customHeight="1">
      <c r="B57" s="47"/>
      <c r="C57" s="47"/>
      <c r="D57" s="47"/>
      <c r="E57" s="47"/>
      <c r="F57" s="47"/>
      <c r="G57" s="47"/>
      <c r="H57" s="47"/>
      <c r="I57" s="47"/>
      <c r="J57" s="47"/>
    </row>
    <row r="58" spans="2:10" ht="12.75" customHeight="1">
      <c r="B58" s="47"/>
      <c r="C58" s="47"/>
      <c r="D58" s="47"/>
      <c r="E58" s="47"/>
      <c r="F58" s="47"/>
      <c r="G58" s="47"/>
      <c r="H58" s="47"/>
      <c r="I58" s="47"/>
      <c r="J58" s="47"/>
    </row>
    <row r="59" spans="2:10" ht="12.75" customHeight="1">
      <c r="B59" s="47"/>
      <c r="C59" s="47"/>
      <c r="D59" s="47"/>
      <c r="E59" s="47"/>
      <c r="F59" s="47"/>
      <c r="G59" s="47"/>
      <c r="H59" s="47"/>
      <c r="I59" s="47"/>
      <c r="J59" s="47"/>
    </row>
    <row r="60" spans="2:10" ht="12.75" customHeight="1">
      <c r="B60" s="47"/>
      <c r="C60" s="47"/>
      <c r="D60" s="47"/>
      <c r="E60" s="47"/>
      <c r="F60" s="47"/>
      <c r="G60" s="47"/>
      <c r="H60" s="47"/>
      <c r="I60" s="47"/>
      <c r="J60" s="47"/>
    </row>
    <row r="61" spans="2:10" ht="12.75" customHeight="1">
      <c r="B61" s="47"/>
      <c r="C61" s="47"/>
      <c r="D61" s="47"/>
      <c r="E61" s="47"/>
      <c r="F61" s="47"/>
      <c r="G61" s="47"/>
      <c r="H61" s="47"/>
      <c r="I61" s="47"/>
      <c r="J61" s="47"/>
    </row>
    <row r="62" spans="2:10" ht="12.75" customHeight="1">
      <c r="B62" s="47"/>
      <c r="C62" s="47"/>
      <c r="D62" s="47"/>
      <c r="E62" s="47"/>
      <c r="F62" s="47"/>
      <c r="G62" s="47"/>
      <c r="H62" s="47"/>
      <c r="I62" s="47"/>
      <c r="J62" s="47"/>
    </row>
    <row r="63" spans="2:10" ht="12.75" customHeight="1">
      <c r="B63" s="47"/>
      <c r="C63" s="47"/>
      <c r="D63" s="47"/>
      <c r="E63" s="47"/>
      <c r="F63" s="47"/>
      <c r="G63" s="47"/>
      <c r="H63" s="47"/>
      <c r="I63" s="47"/>
      <c r="J63" s="47"/>
    </row>
    <row r="64" spans="2:10" ht="12.75" customHeight="1">
      <c r="B64" s="47"/>
      <c r="C64" s="47"/>
      <c r="D64" s="47"/>
      <c r="E64" s="47"/>
      <c r="F64" s="47"/>
      <c r="G64" s="47"/>
      <c r="H64" s="47"/>
      <c r="I64" s="47"/>
      <c r="J64" s="47"/>
    </row>
    <row r="65" spans="2:10" ht="12.75" customHeight="1">
      <c r="B65" s="47"/>
      <c r="C65" s="47"/>
      <c r="D65" s="47"/>
      <c r="E65" s="47"/>
      <c r="F65" s="47"/>
      <c r="G65" s="47"/>
      <c r="H65" s="47"/>
      <c r="I65" s="47"/>
      <c r="J65" s="47"/>
    </row>
    <row r="66" spans="2:10" ht="12.75" customHeight="1">
      <c r="B66" s="47"/>
      <c r="C66" s="47"/>
      <c r="D66" s="47"/>
      <c r="E66" s="47"/>
      <c r="F66" s="47"/>
      <c r="G66" s="47"/>
      <c r="H66" s="47"/>
      <c r="I66" s="47"/>
      <c r="J66" s="47"/>
    </row>
  </sheetData>
  <mergeCells count="42">
    <mergeCell ref="C32:F32"/>
    <mergeCell ref="G32:I32"/>
    <mergeCell ref="C10:E11"/>
    <mergeCell ref="C12:E12"/>
    <mergeCell ref="C13:E13"/>
    <mergeCell ref="G13:I13"/>
    <mergeCell ref="G10:I11"/>
    <mergeCell ref="G12:I12"/>
    <mergeCell ref="C15:C16"/>
    <mergeCell ref="F15:F16"/>
    <mergeCell ref="G15:G16"/>
    <mergeCell ref="C14:I14"/>
    <mergeCell ref="C29:F29"/>
    <mergeCell ref="C30:F30"/>
    <mergeCell ref="C31:F31"/>
    <mergeCell ref="C28:H28"/>
    <mergeCell ref="H2:I2"/>
    <mergeCell ref="C6:E6"/>
    <mergeCell ref="C7:E7"/>
    <mergeCell ref="C8:E8"/>
    <mergeCell ref="C9:E9"/>
    <mergeCell ref="G3:I3"/>
    <mergeCell ref="G4:I4"/>
    <mergeCell ref="C5:I5"/>
    <mergeCell ref="G6:I6"/>
    <mergeCell ref="G7:I7"/>
    <mergeCell ref="G8:I8"/>
    <mergeCell ref="D26:E26"/>
    <mergeCell ref="D27:E27"/>
    <mergeCell ref="G30:I31"/>
    <mergeCell ref="H29:I29"/>
    <mergeCell ref="G9:I9"/>
    <mergeCell ref="D21:E21"/>
    <mergeCell ref="D22:E22"/>
    <mergeCell ref="D23:E23"/>
    <mergeCell ref="D24:E24"/>
    <mergeCell ref="D25:E25"/>
    <mergeCell ref="D15:E16"/>
    <mergeCell ref="D17:E17"/>
    <mergeCell ref="D18:E18"/>
    <mergeCell ref="D19:E19"/>
    <mergeCell ref="D20:E20"/>
  </mergeCells>
  <dataValidations count="1">
    <dataValidation type="list" allowBlank="1" showInputMessage="1" showErrorMessage="1" sqref="M3">
      <formula1>Nr</formula1>
    </dataValidation>
  </dataValidations>
  <printOptions horizontalCentered="1"/>
  <pageMargins left="0.23622047244094499" right="0.23622047244094499" top="0.25" bottom="0.72" header="0.31496062992126" footer="0.31496062992126"/>
  <pageSetup paperSize="9" scale="9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B1:S45"/>
  <sheetViews>
    <sheetView showGridLines="0" workbookViewId="0">
      <selection activeCell="D2" sqref="D2:L2"/>
    </sheetView>
  </sheetViews>
  <sheetFormatPr baseColWidth="10" defaultColWidth="9.140625" defaultRowHeight="12.75"/>
  <cols>
    <col min="1" max="1" width="2.7109375" style="18" customWidth="1"/>
    <col min="2" max="2" width="8.28515625" style="18" customWidth="1"/>
    <col min="3" max="3" width="9.140625" style="18" customWidth="1"/>
    <col min="4" max="4" width="6.5703125" style="18" customWidth="1"/>
    <col min="5" max="6" width="10.140625" style="18" customWidth="1"/>
    <col min="7" max="7" width="3.42578125" style="18" customWidth="1"/>
    <col min="8" max="8" width="5.5703125" style="18" customWidth="1"/>
    <col min="9" max="9" width="8.140625" style="18" customWidth="1"/>
    <col min="10" max="10" width="10.5703125" style="18" customWidth="1"/>
    <col min="11" max="11" width="12" style="18" bestFit="1" customWidth="1"/>
    <col min="12" max="12" width="3.42578125" style="18" customWidth="1"/>
    <col min="13" max="16384" width="9.140625" style="18"/>
  </cols>
  <sheetData>
    <row r="1" spans="2:19" ht="12" customHeight="1"/>
    <row r="2" spans="2:19">
      <c r="B2" s="581" t="s">
        <v>38</v>
      </c>
      <c r="C2" s="581"/>
      <c r="D2" s="578" t="s">
        <v>20</v>
      </c>
      <c r="E2" s="578"/>
      <c r="F2" s="578"/>
      <c r="G2" s="578"/>
      <c r="H2" s="578"/>
      <c r="I2" s="578"/>
      <c r="J2" s="578"/>
      <c r="K2" s="578"/>
      <c r="L2" s="578"/>
    </row>
    <row r="3" spans="2:19">
      <c r="B3" s="581" t="s">
        <v>56</v>
      </c>
      <c r="C3" s="581"/>
      <c r="D3" s="589">
        <v>15000</v>
      </c>
      <c r="E3" s="589">
        <v>3100</v>
      </c>
      <c r="F3" s="589">
        <v>3100</v>
      </c>
      <c r="G3" s="589">
        <v>3100</v>
      </c>
      <c r="H3" s="589">
        <v>3100</v>
      </c>
      <c r="I3" s="589">
        <v>3100</v>
      </c>
      <c r="J3" s="589">
        <v>3100</v>
      </c>
      <c r="K3" s="589">
        <v>3100</v>
      </c>
      <c r="L3" s="589">
        <v>3100</v>
      </c>
      <c r="S3" s="88"/>
    </row>
    <row r="4" spans="2:19">
      <c r="B4" s="581" t="s">
        <v>57</v>
      </c>
      <c r="C4" s="581"/>
      <c r="D4" s="578" t="s">
        <v>124</v>
      </c>
      <c r="E4" s="578"/>
      <c r="F4" s="578"/>
      <c r="G4" s="578"/>
      <c r="H4" s="578"/>
      <c r="I4" s="578"/>
      <c r="J4" s="578"/>
      <c r="K4" s="578"/>
      <c r="L4" s="578"/>
      <c r="S4" s="135" t="s">
        <v>210</v>
      </c>
    </row>
    <row r="5" spans="2:19">
      <c r="S5" s="135" t="s">
        <v>211</v>
      </c>
    </row>
    <row r="6" spans="2:19">
      <c r="B6" s="19" t="s">
        <v>51</v>
      </c>
      <c r="C6" s="20" t="s">
        <v>100</v>
      </c>
      <c r="D6" s="20" t="s">
        <v>32</v>
      </c>
      <c r="E6" s="579" t="str">
        <f>D2</f>
        <v>0004</v>
      </c>
      <c r="F6" s="579"/>
      <c r="G6" s="20"/>
      <c r="H6" s="20"/>
      <c r="I6" s="20"/>
      <c r="J6" s="20"/>
      <c r="K6" s="20"/>
      <c r="L6" s="21"/>
      <c r="S6" s="135" t="s">
        <v>212</v>
      </c>
    </row>
    <row r="7" spans="2:19">
      <c r="B7" s="22" t="s">
        <v>39</v>
      </c>
      <c r="C7" s="583" t="s">
        <v>227</v>
      </c>
      <c r="D7" s="583"/>
      <c r="E7" s="583"/>
      <c r="F7" s="583"/>
      <c r="G7" s="23"/>
      <c r="H7" s="585" t="s">
        <v>101</v>
      </c>
      <c r="I7" s="585"/>
      <c r="J7" s="585"/>
      <c r="K7" s="585"/>
      <c r="L7" s="24"/>
      <c r="S7" s="135" t="s">
        <v>213</v>
      </c>
    </row>
    <row r="8" spans="2:19">
      <c r="B8" s="22" t="s">
        <v>40</v>
      </c>
      <c r="C8" s="583" t="s">
        <v>41</v>
      </c>
      <c r="D8" s="583"/>
      <c r="E8" s="583"/>
      <c r="F8" s="583"/>
      <c r="G8" s="23"/>
      <c r="H8" s="585"/>
      <c r="I8" s="585"/>
      <c r="J8" s="585"/>
      <c r="K8" s="585"/>
      <c r="L8" s="24"/>
      <c r="S8" s="135" t="s">
        <v>214</v>
      </c>
    </row>
    <row r="9" spans="2:19">
      <c r="B9" s="22" t="s">
        <v>42</v>
      </c>
      <c r="C9" s="583" t="s">
        <v>43</v>
      </c>
      <c r="D9" s="583"/>
      <c r="E9" s="583"/>
      <c r="F9" s="583"/>
      <c r="G9" s="23"/>
      <c r="H9" s="585"/>
      <c r="I9" s="585"/>
      <c r="J9" s="585"/>
      <c r="K9" s="585"/>
      <c r="L9" s="24"/>
      <c r="S9" s="135" t="s">
        <v>215</v>
      </c>
    </row>
    <row r="10" spans="2:19" ht="12.75" customHeight="1">
      <c r="B10" s="22" t="s">
        <v>44</v>
      </c>
      <c r="C10" s="583" t="s">
        <v>230</v>
      </c>
      <c r="D10" s="583"/>
      <c r="E10" s="583"/>
      <c r="F10" s="583"/>
      <c r="G10" s="23"/>
      <c r="H10" s="585"/>
      <c r="I10" s="585"/>
      <c r="J10" s="585"/>
      <c r="K10" s="585"/>
      <c r="L10" s="24"/>
      <c r="S10" s="135" t="s">
        <v>216</v>
      </c>
    </row>
    <row r="11" spans="2:19">
      <c r="B11" s="22" t="s">
        <v>45</v>
      </c>
      <c r="C11" s="583" t="s">
        <v>98</v>
      </c>
      <c r="D11" s="583"/>
      <c r="E11" s="583"/>
      <c r="F11" s="583"/>
      <c r="G11" s="23"/>
      <c r="H11" s="584" t="s">
        <v>37</v>
      </c>
      <c r="I11" s="584"/>
      <c r="J11" s="78" t="s">
        <v>123</v>
      </c>
      <c r="K11" s="32" t="str">
        <f>D2</f>
        <v>0004</v>
      </c>
      <c r="L11" s="24"/>
      <c r="S11" s="135" t="s">
        <v>217</v>
      </c>
    </row>
    <row r="12" spans="2:19">
      <c r="B12" s="22" t="s">
        <v>46</v>
      </c>
      <c r="C12" s="583" t="s">
        <v>229</v>
      </c>
      <c r="D12" s="583"/>
      <c r="E12" s="583"/>
      <c r="F12" s="583"/>
      <c r="G12" s="583"/>
      <c r="H12" s="584" t="s">
        <v>54</v>
      </c>
      <c r="I12" s="584"/>
      <c r="J12" s="584"/>
      <c r="K12" s="33">
        <f>VLOOKUP(D2,Facturi!A:D,4,0)</f>
        <v>42396</v>
      </c>
      <c r="L12" s="24"/>
      <c r="S12" s="135" t="s">
        <v>218</v>
      </c>
    </row>
    <row r="13" spans="2:19">
      <c r="B13" s="22"/>
      <c r="C13" s="23"/>
      <c r="D13" s="23"/>
      <c r="E13" s="23"/>
      <c r="F13" s="23"/>
      <c r="G13" s="23"/>
      <c r="H13" s="23"/>
      <c r="I13" s="23"/>
      <c r="J13" s="23"/>
      <c r="K13" s="23"/>
      <c r="L13" s="24"/>
      <c r="S13" s="135" t="s">
        <v>219</v>
      </c>
    </row>
    <row r="14" spans="2:19">
      <c r="B14" s="582" t="s">
        <v>47</v>
      </c>
      <c r="C14" s="583"/>
      <c r="D14" s="583" t="str">
        <f>VLOOKUP(D2,Facturi!A:F,6,0)</f>
        <v>Translations</v>
      </c>
      <c r="E14" s="583"/>
      <c r="F14" s="583"/>
      <c r="G14" s="23" t="s">
        <v>42</v>
      </c>
      <c r="H14" s="583" t="str">
        <f>VLOOKUP(D14,Clienti!A:B,2,0)</f>
        <v>RO XXXXXXXX</v>
      </c>
      <c r="I14" s="583"/>
      <c r="J14" s="23" t="s">
        <v>40</v>
      </c>
      <c r="K14" s="23" t="str">
        <f>VLOOKUP(D14,Clienti!A:C,3,0)</f>
        <v>J05/XXX/XXXX</v>
      </c>
      <c r="L14" s="24"/>
      <c r="S14" s="135" t="s">
        <v>220</v>
      </c>
    </row>
    <row r="15" spans="2:19">
      <c r="B15" s="22" t="s">
        <v>12</v>
      </c>
      <c r="C15" s="583" t="str">
        <f>VLOOKUP(D14,Clienti!A:D,4,0)</f>
        <v>Craiova</v>
      </c>
      <c r="D15" s="583"/>
      <c r="E15" s="583"/>
      <c r="F15" s="583"/>
      <c r="G15" s="583"/>
      <c r="H15" s="583"/>
      <c r="I15" s="583"/>
      <c r="J15" s="583"/>
      <c r="K15" s="583"/>
      <c r="L15" s="24"/>
      <c r="S15" s="135" t="s">
        <v>221</v>
      </c>
    </row>
    <row r="16" spans="2:19">
      <c r="B16" s="22" t="s">
        <v>48</v>
      </c>
      <c r="C16" s="28">
        <f>D3</f>
        <v>15000</v>
      </c>
      <c r="D16" s="23" t="s">
        <v>53</v>
      </c>
      <c r="E16" s="588" t="str">
        <f>D4</f>
        <v>cincisprezece mii lei</v>
      </c>
      <c r="F16" s="583"/>
      <c r="G16" s="583"/>
      <c r="H16" s="583"/>
      <c r="I16" s="583"/>
      <c r="J16" s="583"/>
      <c r="K16" s="583"/>
      <c r="L16" s="24"/>
      <c r="S16" s="135" t="s">
        <v>138</v>
      </c>
    </row>
    <row r="17" spans="2:19">
      <c r="B17" s="586" t="s">
        <v>231</v>
      </c>
      <c r="C17" s="587"/>
      <c r="D17" s="587"/>
      <c r="E17" s="587"/>
      <c r="F17" s="587"/>
      <c r="G17" s="26" t="s">
        <v>49</v>
      </c>
      <c r="H17" s="29" t="str">
        <f>D2</f>
        <v>0004</v>
      </c>
      <c r="I17" s="31" t="s">
        <v>50</v>
      </c>
      <c r="J17" s="30">
        <f>VLOOKUP(D2,Facturi!A:D,4,0)</f>
        <v>42396</v>
      </c>
      <c r="K17" s="26"/>
      <c r="L17" s="27"/>
      <c r="S17" s="135" t="s">
        <v>140</v>
      </c>
    </row>
    <row r="18" spans="2:19">
      <c r="B18" s="36"/>
      <c r="C18" s="36"/>
      <c r="D18" s="36"/>
      <c r="E18" s="36"/>
      <c r="F18" s="36"/>
      <c r="G18" s="23"/>
      <c r="H18" s="37"/>
      <c r="I18" s="34"/>
      <c r="J18" s="33"/>
      <c r="K18" s="23"/>
      <c r="L18" s="23"/>
      <c r="S18" s="135" t="s">
        <v>142</v>
      </c>
    </row>
    <row r="19" spans="2:19">
      <c r="B19" s="36"/>
      <c r="C19" s="36"/>
      <c r="D19" s="36"/>
      <c r="E19" s="36"/>
      <c r="F19" s="36"/>
      <c r="G19" s="23"/>
      <c r="H19" s="37"/>
      <c r="I19" s="34"/>
      <c r="J19" s="33"/>
      <c r="K19" s="23"/>
      <c r="L19" s="23"/>
      <c r="S19" s="135" t="s">
        <v>144</v>
      </c>
    </row>
    <row r="20" spans="2:19">
      <c r="B20" s="36"/>
      <c r="C20" s="36"/>
      <c r="D20" s="36"/>
      <c r="E20" s="36"/>
      <c r="F20" s="36"/>
      <c r="G20" s="23"/>
      <c r="H20" s="37"/>
      <c r="I20" s="34"/>
      <c r="J20" s="33"/>
      <c r="K20" s="23"/>
      <c r="L20" s="23"/>
      <c r="S20" s="135" t="s">
        <v>146</v>
      </c>
    </row>
    <row r="21" spans="2:19">
      <c r="B21" s="36"/>
      <c r="C21" s="36"/>
      <c r="D21" s="36"/>
      <c r="E21" s="36"/>
      <c r="F21" s="36"/>
      <c r="G21" s="23"/>
      <c r="H21" s="37"/>
      <c r="I21" s="34"/>
      <c r="J21" s="33"/>
      <c r="K21" s="23"/>
      <c r="L21" s="23"/>
      <c r="S21" s="135" t="s">
        <v>148</v>
      </c>
    </row>
    <row r="22" spans="2:19">
      <c r="B22" s="36"/>
      <c r="C22" s="36"/>
      <c r="D22" s="36"/>
      <c r="E22" s="36"/>
      <c r="F22" s="36"/>
      <c r="G22" s="23"/>
      <c r="H22" s="37"/>
      <c r="I22" s="34"/>
      <c r="J22" s="33"/>
      <c r="K22" s="23"/>
      <c r="L22" s="23"/>
      <c r="S22" s="135" t="s">
        <v>150</v>
      </c>
    </row>
    <row r="23" spans="2:19">
      <c r="B23" s="36"/>
      <c r="C23" s="36"/>
      <c r="D23" s="36"/>
      <c r="E23" s="36"/>
      <c r="F23" s="36"/>
      <c r="G23" s="23"/>
      <c r="H23" s="37"/>
      <c r="I23" s="34"/>
      <c r="J23" s="33"/>
      <c r="K23" s="23"/>
      <c r="L23" s="23"/>
      <c r="S23" s="135" t="s">
        <v>151</v>
      </c>
    </row>
    <row r="24" spans="2:19">
      <c r="B24" s="36"/>
      <c r="C24" s="36"/>
      <c r="D24" s="36"/>
      <c r="E24" s="36"/>
      <c r="F24" s="36"/>
      <c r="G24" s="23"/>
      <c r="H24" s="37"/>
      <c r="I24" s="34"/>
      <c r="J24" s="33"/>
      <c r="K24" s="23"/>
      <c r="L24" s="23"/>
      <c r="S24" s="135" t="s">
        <v>151</v>
      </c>
    </row>
    <row r="25" spans="2:19">
      <c r="B25" s="36"/>
      <c r="C25" s="36"/>
      <c r="D25" s="36"/>
      <c r="E25" s="36"/>
      <c r="F25" s="36"/>
      <c r="G25" s="23"/>
      <c r="H25" s="37"/>
      <c r="I25" s="34"/>
      <c r="J25" s="33"/>
      <c r="K25" s="23"/>
      <c r="L25" s="23"/>
      <c r="S25" s="135" t="s">
        <v>152</v>
      </c>
    </row>
    <row r="26" spans="2:19">
      <c r="B26" s="36"/>
      <c r="C26" s="36"/>
      <c r="D26" s="36"/>
      <c r="E26" s="36"/>
      <c r="F26" s="36"/>
      <c r="G26" s="23"/>
      <c r="H26" s="37"/>
      <c r="I26" s="34"/>
      <c r="J26" s="33"/>
      <c r="K26" s="23"/>
      <c r="L26" s="23"/>
      <c r="S26" s="135" t="s">
        <v>153</v>
      </c>
    </row>
    <row r="27" spans="2:19">
      <c r="B27" s="36"/>
      <c r="C27" s="36"/>
      <c r="D27" s="36"/>
      <c r="E27" s="36"/>
      <c r="F27" s="36"/>
      <c r="G27" s="23"/>
      <c r="H27" s="37"/>
      <c r="I27" s="34"/>
      <c r="J27" s="33"/>
      <c r="K27" s="23"/>
      <c r="L27" s="23"/>
      <c r="S27" s="135" t="s">
        <v>154</v>
      </c>
    </row>
    <row r="28" spans="2:19">
      <c r="B28" s="36"/>
      <c r="C28" s="36"/>
      <c r="D28" s="36"/>
      <c r="E28" s="36"/>
      <c r="F28" s="36"/>
      <c r="G28" s="23"/>
      <c r="H28" s="37"/>
      <c r="I28" s="34"/>
      <c r="J28" s="33"/>
      <c r="K28" s="23"/>
      <c r="L28" s="23"/>
      <c r="S28" s="135" t="s">
        <v>155</v>
      </c>
    </row>
    <row r="29" spans="2:19">
      <c r="B29" s="36"/>
      <c r="C29" s="36"/>
      <c r="D29" s="36"/>
      <c r="E29" s="36"/>
      <c r="F29" s="36"/>
      <c r="G29" s="23"/>
      <c r="H29" s="37"/>
      <c r="I29" s="34"/>
      <c r="J29" s="33"/>
      <c r="K29" s="23"/>
      <c r="L29" s="23"/>
      <c r="S29" s="134" t="s">
        <v>184</v>
      </c>
    </row>
    <row r="30" spans="2:19">
      <c r="B30" s="36"/>
      <c r="C30" s="36"/>
      <c r="D30" s="36"/>
      <c r="E30" s="36"/>
      <c r="F30" s="36"/>
      <c r="G30" s="23"/>
      <c r="H30" s="37"/>
      <c r="I30" s="34"/>
      <c r="J30" s="33"/>
      <c r="K30" s="23"/>
      <c r="L30" s="23"/>
      <c r="S30" s="134" t="s">
        <v>185</v>
      </c>
    </row>
    <row r="31" spans="2:19">
      <c r="B31" s="36"/>
      <c r="C31" s="36"/>
      <c r="D31" s="36"/>
      <c r="E31" s="36"/>
      <c r="F31" s="36"/>
      <c r="G31" s="23"/>
      <c r="H31" s="37"/>
      <c r="I31" s="34"/>
      <c r="J31" s="33"/>
      <c r="K31" s="23"/>
      <c r="L31" s="23"/>
    </row>
    <row r="32" spans="2:19">
      <c r="B32" s="36"/>
      <c r="C32" s="36"/>
      <c r="D32" s="36"/>
      <c r="E32" s="36"/>
      <c r="F32" s="36"/>
      <c r="G32" s="23"/>
      <c r="H32" s="37"/>
      <c r="I32" s="34"/>
      <c r="J32" s="33"/>
      <c r="K32" s="23"/>
      <c r="L32" s="23"/>
    </row>
    <row r="34" spans="2:12">
      <c r="B34" s="19" t="s">
        <v>51</v>
      </c>
      <c r="C34" s="20" t="s">
        <v>52</v>
      </c>
      <c r="D34" s="20" t="s">
        <v>32</v>
      </c>
      <c r="E34" s="579" t="str">
        <f>D2</f>
        <v>0004</v>
      </c>
      <c r="F34" s="580"/>
      <c r="G34" s="20"/>
      <c r="H34" s="20"/>
      <c r="I34" s="20"/>
      <c r="J34" s="20"/>
      <c r="K34" s="20"/>
      <c r="L34" s="21"/>
    </row>
    <row r="35" spans="2:12" ht="12.75" customHeight="1">
      <c r="B35" s="22" t="s">
        <v>39</v>
      </c>
      <c r="C35" s="583"/>
      <c r="D35" s="583"/>
      <c r="E35" s="583"/>
      <c r="F35" s="583"/>
      <c r="G35" s="23"/>
      <c r="H35" s="585" t="s">
        <v>101</v>
      </c>
      <c r="I35" s="585"/>
      <c r="J35" s="585"/>
      <c r="K35" s="585"/>
      <c r="L35" s="24"/>
    </row>
    <row r="36" spans="2:12" ht="12.75" customHeight="1">
      <c r="B36" s="22" t="s">
        <v>40</v>
      </c>
      <c r="C36" s="583" t="s">
        <v>234</v>
      </c>
      <c r="D36" s="583"/>
      <c r="E36" s="583"/>
      <c r="F36" s="583"/>
      <c r="G36" s="23"/>
      <c r="H36" s="585"/>
      <c r="I36" s="585"/>
      <c r="J36" s="585"/>
      <c r="K36" s="585"/>
      <c r="L36" s="24"/>
    </row>
    <row r="37" spans="2:12" ht="12.75" customHeight="1">
      <c r="B37" s="22" t="s">
        <v>42</v>
      </c>
      <c r="C37" s="583" t="s">
        <v>43</v>
      </c>
      <c r="D37" s="583"/>
      <c r="E37" s="583"/>
      <c r="F37" s="583"/>
      <c r="G37" s="23"/>
      <c r="H37" s="585"/>
      <c r="I37" s="585"/>
      <c r="J37" s="585"/>
      <c r="K37" s="585"/>
      <c r="L37" s="24"/>
    </row>
    <row r="38" spans="2:12" ht="12.75" customHeight="1">
      <c r="B38" s="22" t="s">
        <v>44</v>
      </c>
      <c r="C38" s="583" t="s">
        <v>230</v>
      </c>
      <c r="D38" s="583"/>
      <c r="E38" s="583"/>
      <c r="F38" s="583"/>
      <c r="G38" s="23"/>
      <c r="H38" s="585"/>
      <c r="I38" s="585"/>
      <c r="J38" s="585"/>
      <c r="K38" s="585"/>
      <c r="L38" s="24"/>
    </row>
    <row r="39" spans="2:12">
      <c r="B39" s="22" t="s">
        <v>45</v>
      </c>
      <c r="C39" s="583" t="s">
        <v>33</v>
      </c>
      <c r="D39" s="583"/>
      <c r="E39" s="583"/>
      <c r="F39" s="583"/>
      <c r="G39" s="23"/>
      <c r="H39" s="584" t="s">
        <v>37</v>
      </c>
      <c r="I39" s="584"/>
      <c r="J39" s="25" t="s">
        <v>55</v>
      </c>
      <c r="K39" s="32" t="str">
        <f>D2</f>
        <v>0004</v>
      </c>
      <c r="L39" s="24"/>
    </row>
    <row r="40" spans="2:12">
      <c r="B40" s="22" t="s">
        <v>46</v>
      </c>
      <c r="C40" s="583" t="s">
        <v>233</v>
      </c>
      <c r="D40" s="583"/>
      <c r="E40" s="583"/>
      <c r="F40" s="583"/>
      <c r="G40" s="23"/>
      <c r="H40" s="584" t="s">
        <v>54</v>
      </c>
      <c r="I40" s="584"/>
      <c r="J40" s="584"/>
      <c r="K40" s="33">
        <f>VLOOKUP(D2,Facturi!A:D,4,0)</f>
        <v>42396</v>
      </c>
      <c r="L40" s="24"/>
    </row>
    <row r="41" spans="2:12">
      <c r="B41" s="22"/>
      <c r="C41" s="23"/>
      <c r="D41" s="23"/>
      <c r="E41" s="23"/>
      <c r="F41" s="23"/>
      <c r="G41" s="23"/>
      <c r="H41" s="23"/>
      <c r="I41" s="23"/>
      <c r="J41" s="23"/>
      <c r="K41" s="23"/>
      <c r="L41" s="24"/>
    </row>
    <row r="42" spans="2:12">
      <c r="B42" s="582" t="s">
        <v>47</v>
      </c>
      <c r="C42" s="583"/>
      <c r="D42" s="583" t="str">
        <f>VLOOKUP(D2,Facturi!A:F,6,0)</f>
        <v>Translations</v>
      </c>
      <c r="E42" s="583"/>
      <c r="F42" s="583"/>
      <c r="G42" s="23" t="s">
        <v>42</v>
      </c>
      <c r="H42" s="583" t="str">
        <f>VLOOKUP(D42,Clienti!A:B,2,0)</f>
        <v>RO XXXXXXXX</v>
      </c>
      <c r="I42" s="583"/>
      <c r="J42" s="23" t="s">
        <v>40</v>
      </c>
      <c r="K42" s="23" t="str">
        <f>VLOOKUP(D42,Clienti!A:C,3,0)</f>
        <v>J05/XXX/XXXX</v>
      </c>
      <c r="L42" s="24"/>
    </row>
    <row r="43" spans="2:12">
      <c r="B43" s="22" t="s">
        <v>12</v>
      </c>
      <c r="C43" s="583" t="str">
        <f>VLOOKUP(D42,Clienti!A:D,4,0)</f>
        <v>Craiova</v>
      </c>
      <c r="D43" s="583"/>
      <c r="E43" s="583"/>
      <c r="F43" s="583"/>
      <c r="G43" s="583"/>
      <c r="H43" s="583"/>
      <c r="I43" s="583"/>
      <c r="J43" s="583"/>
      <c r="K43" s="583"/>
      <c r="L43" s="24"/>
    </row>
    <row r="44" spans="2:12">
      <c r="B44" s="22" t="s">
        <v>48</v>
      </c>
      <c r="C44" s="28">
        <f>D3</f>
        <v>15000</v>
      </c>
      <c r="D44" s="23" t="s">
        <v>53</v>
      </c>
      <c r="E44" s="588" t="str">
        <f>D4</f>
        <v>cincisprezece mii lei</v>
      </c>
      <c r="F44" s="583"/>
      <c r="G44" s="583"/>
      <c r="H44" s="583"/>
      <c r="I44" s="583"/>
      <c r="J44" s="583"/>
      <c r="K44" s="583"/>
      <c r="L44" s="24"/>
    </row>
    <row r="45" spans="2:12">
      <c r="B45" s="586" t="s">
        <v>232</v>
      </c>
      <c r="C45" s="587"/>
      <c r="D45" s="587"/>
      <c r="E45" s="587"/>
      <c r="F45" s="587"/>
      <c r="G45" s="26" t="s">
        <v>49</v>
      </c>
      <c r="H45" s="29" t="str">
        <f>D2</f>
        <v>0004</v>
      </c>
      <c r="I45" s="31" t="s">
        <v>50</v>
      </c>
      <c r="J45" s="30">
        <f>VLOOKUP(D2,Facturi!A:D,4,0)</f>
        <v>42396</v>
      </c>
      <c r="K45" s="26"/>
      <c r="L45" s="27"/>
    </row>
  </sheetData>
  <mergeCells count="38">
    <mergeCell ref="E44:K44"/>
    <mergeCell ref="B45:F45"/>
    <mergeCell ref="B3:C3"/>
    <mergeCell ref="B4:C4"/>
    <mergeCell ref="D3:L3"/>
    <mergeCell ref="D4:L4"/>
    <mergeCell ref="C12:G12"/>
    <mergeCell ref="C40:F40"/>
    <mergeCell ref="H40:J40"/>
    <mergeCell ref="B42:C42"/>
    <mergeCell ref="D42:F42"/>
    <mergeCell ref="H42:I42"/>
    <mergeCell ref="C43:K43"/>
    <mergeCell ref="C35:F35"/>
    <mergeCell ref="H35:K38"/>
    <mergeCell ref="C36:F36"/>
    <mergeCell ref="C37:F37"/>
    <mergeCell ref="C38:F38"/>
    <mergeCell ref="C39:F39"/>
    <mergeCell ref="H39:I39"/>
    <mergeCell ref="E6:F6"/>
    <mergeCell ref="B17:F17"/>
    <mergeCell ref="H14:I14"/>
    <mergeCell ref="E16:K16"/>
    <mergeCell ref="D2:L2"/>
    <mergeCell ref="E34:F34"/>
    <mergeCell ref="B2:C2"/>
    <mergeCell ref="B14:C14"/>
    <mergeCell ref="D14:F14"/>
    <mergeCell ref="H12:J12"/>
    <mergeCell ref="H11:I11"/>
    <mergeCell ref="C15:K15"/>
    <mergeCell ref="C7:F7"/>
    <mergeCell ref="C8:F8"/>
    <mergeCell ref="C9:F9"/>
    <mergeCell ref="C10:F10"/>
    <mergeCell ref="H7:K10"/>
    <mergeCell ref="C11:F11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'Export chitanta'!A1" display="Export chitanta"/>
    <hyperlink ref="S10" location="Facturi!A1" display="Facturi"/>
    <hyperlink ref="S11" location="Clienti!A1" display="Clienti"/>
    <hyperlink ref="S12" location="'Incasat pe luna'!A1" display="Incasat pe luna"/>
    <hyperlink ref="S13" location="'Facturat pe luna'!A1" display="Facturat pe luna"/>
    <hyperlink ref="S14" location="'Incasari pe client'!A1" display="Incasari pe client"/>
    <hyperlink ref="S15" location="'Calculator pret traducere'!A1" display="Calculator pret traducere"/>
    <hyperlink ref="S16" location="Ianuarie!A1" display="Ianuarie"/>
    <hyperlink ref="S17" location="Februarie!A1" display="Februarie"/>
    <hyperlink ref="S18" location="Martie!A1" display="Martie"/>
    <hyperlink ref="S19" location="Aprilie!A1" display="Aprilie"/>
    <hyperlink ref="S20" location="Mai!A1" display="Mai"/>
    <hyperlink ref="S21" location="Iunie!A1" display="Iunie"/>
    <hyperlink ref="S22" location="Iulie!A1" display="Iulie"/>
    <hyperlink ref="S23" location="August!A1" display="August"/>
    <hyperlink ref="S24" location="August!A1" display="August"/>
    <hyperlink ref="S25" location="Septembrie!A1" display="Septembrie"/>
    <hyperlink ref="S26" location="Octombrie!A1" display="Octombrie"/>
    <hyperlink ref="S27" location="Noiembrie!A1" display="Noiembrie"/>
    <hyperlink ref="S28" location="Decembrie!A1" display="Decembrie"/>
    <hyperlink ref="S29" location="'Export chitanta'!Print_Area" display="'Export chitanta'!Print_Area"/>
    <hyperlink ref="S30" location="'Export factura'!Print_Area" display="'Export factura'!Print_Area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Facturi!$A:$A</xm:f>
          </x14:formula1>
          <xm:sqref>D2:L2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showGridLines="0" workbookViewId="0">
      <selection activeCell="H14" sqref="H14"/>
    </sheetView>
  </sheetViews>
  <sheetFormatPr baseColWidth="10" defaultColWidth="9.140625" defaultRowHeight="12.7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92D050"/>
  </sheetPr>
  <dimension ref="A1:O30"/>
  <sheetViews>
    <sheetView showGridLines="0" workbookViewId="0">
      <pane ySplit="1" topLeftCell="A2" activePane="bottomLeft" state="frozen"/>
      <selection pane="bottomLeft" activeCell="F21" sqref="F21"/>
    </sheetView>
  </sheetViews>
  <sheetFormatPr baseColWidth="10" defaultColWidth="17.140625" defaultRowHeight="12.75" customHeight="1"/>
  <cols>
    <col min="1" max="1" width="8" style="8" bestFit="1" customWidth="1"/>
    <col min="2" max="2" width="8.42578125" style="14" bestFit="1" customWidth="1"/>
    <col min="3" max="3" width="8.5703125" style="14" bestFit="1" customWidth="1"/>
    <col min="4" max="4" width="11.85546875" style="11" bestFit="1" customWidth="1"/>
    <col min="5" max="5" width="25.28515625" style="1" bestFit="1" customWidth="1"/>
    <col min="6" max="6" width="27.140625" style="1" customWidth="1"/>
    <col min="7" max="7" width="8.28515625" style="1" bestFit="1" customWidth="1"/>
    <col min="8" max="8" width="13.7109375" style="14" bestFit="1" customWidth="1"/>
    <col min="9" max="10" width="12.140625" style="7" customWidth="1"/>
    <col min="11" max="12" width="11.42578125" style="9" customWidth="1"/>
    <col min="13" max="13" width="9.5703125" style="1" bestFit="1" customWidth="1"/>
    <col min="14" max="14" width="6.42578125" style="1" customWidth="1"/>
    <col min="15" max="16384" width="17.140625" style="1"/>
  </cols>
  <sheetData>
    <row r="1" spans="1:15" s="52" customFormat="1" ht="32.25" customHeight="1">
      <c r="A1" s="62" t="s">
        <v>32</v>
      </c>
      <c r="B1" s="63" t="s">
        <v>67</v>
      </c>
      <c r="C1" s="63" t="s">
        <v>30</v>
      </c>
      <c r="D1" s="64" t="s">
        <v>68</v>
      </c>
      <c r="E1" s="65" t="s">
        <v>15</v>
      </c>
      <c r="F1" s="65" t="s">
        <v>125</v>
      </c>
      <c r="G1" s="65" t="s">
        <v>29</v>
      </c>
      <c r="H1" s="63" t="s">
        <v>5</v>
      </c>
      <c r="I1" s="66" t="s">
        <v>126</v>
      </c>
      <c r="J1" s="66" t="s">
        <v>16</v>
      </c>
      <c r="K1" s="67" t="s">
        <v>127</v>
      </c>
      <c r="L1" s="67" t="s">
        <v>128</v>
      </c>
      <c r="M1" s="65" t="s">
        <v>17</v>
      </c>
      <c r="O1" s="88"/>
    </row>
    <row r="2" spans="1:15">
      <c r="A2" s="73" t="s">
        <v>1</v>
      </c>
      <c r="B2" s="74">
        <v>1</v>
      </c>
      <c r="C2" s="74" t="str">
        <f>CONCATENATE(Table1[[#This Row],[Nr.]],"-",Table1[[#This Row],[Nr 
CRT]])</f>
        <v>0001-1</v>
      </c>
      <c r="D2" s="75">
        <v>42370</v>
      </c>
      <c r="E2" s="68" t="s">
        <v>121</v>
      </c>
      <c r="F2" s="68" t="s">
        <v>226</v>
      </c>
      <c r="G2" s="56" t="s">
        <v>97</v>
      </c>
      <c r="H2" s="74">
        <v>300</v>
      </c>
      <c r="I2" s="69">
        <v>25</v>
      </c>
      <c r="J2" s="69">
        <f>Table1[[#This Row],[Cantitatea]]*Table1[[#This Row],[Preț unitar]]</f>
        <v>7500</v>
      </c>
      <c r="K2" s="70">
        <v>42394</v>
      </c>
      <c r="L2" s="70">
        <v>42395</v>
      </c>
      <c r="M2" s="69" t="str">
        <f>IF(Table1[[#This Row],[Data 
încasării]]=0,"Neachitat","Achitat")</f>
        <v>Achitat</v>
      </c>
      <c r="O2" s="135" t="s">
        <v>210</v>
      </c>
    </row>
    <row r="3" spans="1:15">
      <c r="A3" s="73" t="s">
        <v>18</v>
      </c>
      <c r="B3" s="74">
        <v>1</v>
      </c>
      <c r="C3" s="74" t="str">
        <f>CONCATENATE(Table1[[#This Row],[Nr.]],"-",Table1[[#This Row],[Nr 
CRT]])</f>
        <v>0002-1</v>
      </c>
      <c r="D3" s="75">
        <v>42576</v>
      </c>
      <c r="E3" s="68" t="s">
        <v>121</v>
      </c>
      <c r="F3" s="68" t="s">
        <v>99</v>
      </c>
      <c r="G3" s="56" t="s">
        <v>97</v>
      </c>
      <c r="H3" s="74">
        <v>500</v>
      </c>
      <c r="I3" s="69">
        <v>25</v>
      </c>
      <c r="J3" s="69">
        <f>Table1[[#This Row],[Cantitatea]]*Table1[[#This Row],[Preț unitar]]</f>
        <v>12500</v>
      </c>
      <c r="K3" s="70">
        <v>42396</v>
      </c>
      <c r="L3" s="70"/>
      <c r="M3" s="69" t="str">
        <f>IF(Table1[[#This Row],[Data 
încasării]]=0,"Neachitat","Achitat")</f>
        <v>Neachitat</v>
      </c>
      <c r="O3" s="135" t="s">
        <v>211</v>
      </c>
    </row>
    <row r="4" spans="1:15">
      <c r="A4" s="73" t="s">
        <v>19</v>
      </c>
      <c r="B4" s="74">
        <v>1</v>
      </c>
      <c r="C4" s="76" t="str">
        <f>CONCATENATE(Table1[[#This Row],[Nr.]],"-",Table1[[#This Row],[Nr 
CRT]])</f>
        <v>0003-1</v>
      </c>
      <c r="D4" s="77">
        <v>42395</v>
      </c>
      <c r="E4" s="68" t="s">
        <v>121</v>
      </c>
      <c r="F4" s="68" t="s">
        <v>99</v>
      </c>
      <c r="G4" s="56" t="s">
        <v>97</v>
      </c>
      <c r="H4" s="76">
        <v>600</v>
      </c>
      <c r="I4" s="69">
        <v>25</v>
      </c>
      <c r="J4" s="71">
        <f>Table1[[#This Row],[Cantitatea]]*Table1[[#This Row],[Preț unitar]]</f>
        <v>15000</v>
      </c>
      <c r="K4" s="70">
        <v>42397</v>
      </c>
      <c r="L4" s="72"/>
      <c r="M4" s="71" t="str">
        <f>IF(Table1[[#This Row],[Data 
încasării]]=0,"Neachitat","Achitat")</f>
        <v>Neachitat</v>
      </c>
      <c r="O4" s="135" t="s">
        <v>212</v>
      </c>
    </row>
    <row r="5" spans="1:15">
      <c r="A5" s="73" t="s">
        <v>20</v>
      </c>
      <c r="B5" s="74">
        <v>1</v>
      </c>
      <c r="C5" s="76" t="str">
        <f>CONCATENATE(Table1[[#This Row],[Nr.]],"-",Table1[[#This Row],[Nr 
CRT]])</f>
        <v>0004-1</v>
      </c>
      <c r="D5" s="77">
        <v>42396</v>
      </c>
      <c r="E5" s="68" t="s">
        <v>121</v>
      </c>
      <c r="F5" s="68" t="s">
        <v>223</v>
      </c>
      <c r="G5" s="56" t="s">
        <v>97</v>
      </c>
      <c r="H5" s="76">
        <v>100</v>
      </c>
      <c r="I5" s="69">
        <v>25</v>
      </c>
      <c r="J5" s="71">
        <f>Table1[[#This Row],[Cantitatea]]*Table1[[#This Row],[Preț unitar]]</f>
        <v>2500</v>
      </c>
      <c r="K5" s="72">
        <v>42399</v>
      </c>
      <c r="L5" s="72"/>
      <c r="M5" s="71" t="str">
        <f>IF(Table1[[#This Row],[Data 
încasării]]=0,"Neachitat","Achitat")</f>
        <v>Neachitat</v>
      </c>
      <c r="O5" s="135" t="s">
        <v>213</v>
      </c>
    </row>
    <row r="6" spans="1:15">
      <c r="A6" s="73" t="s">
        <v>21</v>
      </c>
      <c r="B6" s="74">
        <v>1</v>
      </c>
      <c r="C6" s="76" t="str">
        <f>CONCATENATE(Table1[[#This Row],[Nr.]],"-",Table1[[#This Row],[Nr 
CRT]])</f>
        <v>0005-1</v>
      </c>
      <c r="D6" s="77">
        <v>42397</v>
      </c>
      <c r="E6" s="68" t="s">
        <v>121</v>
      </c>
      <c r="F6" s="210" t="s">
        <v>226</v>
      </c>
      <c r="G6" s="56" t="s">
        <v>97</v>
      </c>
      <c r="H6" s="76">
        <v>200</v>
      </c>
      <c r="I6" s="69">
        <v>25</v>
      </c>
      <c r="J6" s="71">
        <f>Table1[[#This Row],[Cantitatea]]*Table1[[#This Row],[Preț unitar]]</f>
        <v>5000</v>
      </c>
      <c r="K6" s="72">
        <v>42400</v>
      </c>
      <c r="L6" s="72">
        <v>42399</v>
      </c>
      <c r="M6" s="71" t="str">
        <f>IF(Table1[[#This Row],[Data 
încasării]]=0,"Neachitat","Achitat")</f>
        <v>Achitat</v>
      </c>
      <c r="N6" s="135" t="s">
        <v>214</v>
      </c>
    </row>
    <row r="7" spans="1:15">
      <c r="A7" s="73" t="s">
        <v>23</v>
      </c>
      <c r="B7" s="74">
        <v>1</v>
      </c>
      <c r="C7" s="76" t="str">
        <f>CONCATENATE(Table1[[#This Row],[Nr.]],"-",Table1[[#This Row],[Nr 
CRT]])</f>
        <v>0006-1</v>
      </c>
      <c r="D7" s="77">
        <v>42398</v>
      </c>
      <c r="E7" s="68" t="s">
        <v>121</v>
      </c>
      <c r="F7" s="210" t="s">
        <v>226</v>
      </c>
      <c r="G7" s="56" t="s">
        <v>97</v>
      </c>
      <c r="H7" s="76">
        <v>150</v>
      </c>
      <c r="I7" s="69">
        <v>25</v>
      </c>
      <c r="J7" s="71">
        <f>Table1[[#This Row],[Cantitatea]]*Table1[[#This Row],[Preț unitar]]</f>
        <v>3750</v>
      </c>
      <c r="K7" s="72">
        <v>42401</v>
      </c>
      <c r="L7" s="72"/>
      <c r="M7" s="71" t="str">
        <f>IF(Table1[[#This Row],[Data 
încasării]]=0,"Neachitat","Achitat")</f>
        <v>Neachitat</v>
      </c>
      <c r="N7" s="135" t="s">
        <v>215</v>
      </c>
    </row>
    <row r="8" spans="1:15">
      <c r="A8" s="5"/>
      <c r="B8" s="13"/>
      <c r="C8" s="13"/>
      <c r="D8" s="10"/>
      <c r="E8" s="4"/>
      <c r="F8" s="4"/>
      <c r="G8" s="13"/>
      <c r="H8" s="6"/>
      <c r="I8" s="6"/>
      <c r="J8" s="9"/>
      <c r="L8" s="1"/>
      <c r="N8" s="135" t="s">
        <v>216</v>
      </c>
    </row>
    <row r="9" spans="1:15">
      <c r="A9" s="5"/>
      <c r="B9" s="13"/>
      <c r="C9" s="13"/>
      <c r="D9" s="10"/>
      <c r="E9" s="4"/>
      <c r="F9" s="4"/>
      <c r="G9" s="13"/>
      <c r="H9" s="6"/>
      <c r="I9" s="6"/>
      <c r="J9" s="9"/>
      <c r="L9" s="1"/>
      <c r="N9" s="135" t="s">
        <v>217</v>
      </c>
    </row>
    <row r="10" spans="1:15">
      <c r="A10" s="5"/>
      <c r="B10" s="13"/>
      <c r="C10" s="13"/>
      <c r="D10" s="10"/>
      <c r="E10" s="4"/>
      <c r="F10" s="4"/>
      <c r="G10" s="13"/>
      <c r="H10" s="6"/>
      <c r="I10" s="6"/>
      <c r="J10" s="9"/>
      <c r="L10" s="1"/>
      <c r="N10" s="135" t="s">
        <v>218</v>
      </c>
    </row>
    <row r="11" spans="1:15">
      <c r="A11" s="5"/>
      <c r="B11" s="13"/>
      <c r="C11" s="13"/>
      <c r="D11" s="10"/>
      <c r="E11" s="4"/>
      <c r="F11" s="4"/>
      <c r="G11" s="13"/>
      <c r="H11" s="6"/>
      <c r="I11" s="6"/>
      <c r="J11" s="9"/>
      <c r="L11" s="1"/>
      <c r="N11" s="135" t="s">
        <v>219</v>
      </c>
    </row>
    <row r="12" spans="1:15">
      <c r="A12" s="5"/>
      <c r="B12" s="13"/>
      <c r="C12" s="13"/>
      <c r="D12" s="10"/>
      <c r="E12" s="4"/>
      <c r="F12" s="4"/>
      <c r="G12" s="13"/>
      <c r="H12" s="6"/>
      <c r="I12" s="6"/>
      <c r="J12" s="9"/>
      <c r="L12" s="1"/>
      <c r="N12" s="135" t="s">
        <v>220</v>
      </c>
    </row>
    <row r="13" spans="1:15">
      <c r="A13" s="5"/>
      <c r="B13" s="13"/>
      <c r="C13" s="13"/>
      <c r="D13" s="10"/>
      <c r="E13" s="4"/>
      <c r="F13" s="4"/>
      <c r="G13" s="13"/>
      <c r="H13" s="6"/>
      <c r="I13" s="6"/>
      <c r="J13" s="9"/>
      <c r="L13" s="1"/>
      <c r="N13" s="135" t="s">
        <v>221</v>
      </c>
    </row>
    <row r="14" spans="1:15">
      <c r="A14" s="5"/>
      <c r="B14" s="13"/>
      <c r="C14" s="13"/>
      <c r="D14" s="10"/>
      <c r="E14" s="4"/>
      <c r="F14" s="4"/>
      <c r="G14" s="13"/>
      <c r="H14" s="6"/>
      <c r="I14" s="6"/>
      <c r="J14" s="9"/>
      <c r="L14" s="1"/>
      <c r="N14" s="135" t="s">
        <v>138</v>
      </c>
    </row>
    <row r="15" spans="1:15">
      <c r="A15" s="5"/>
      <c r="B15" s="13"/>
      <c r="C15" s="13"/>
      <c r="D15" s="10"/>
      <c r="E15" s="4"/>
      <c r="F15" s="4"/>
      <c r="G15" s="13"/>
      <c r="H15" s="6"/>
      <c r="I15" s="6"/>
      <c r="J15" s="9"/>
      <c r="L15" s="1"/>
      <c r="N15" s="135" t="s">
        <v>140</v>
      </c>
    </row>
    <row r="16" spans="1:15">
      <c r="A16" s="5"/>
      <c r="B16" s="13"/>
      <c r="C16" s="13"/>
      <c r="D16" s="10"/>
      <c r="E16" s="4"/>
      <c r="F16" s="4"/>
      <c r="G16" s="13"/>
      <c r="H16" s="6"/>
      <c r="I16" s="6"/>
      <c r="J16" s="9"/>
      <c r="L16" s="1"/>
      <c r="N16" s="135" t="s">
        <v>142</v>
      </c>
    </row>
    <row r="17" spans="1:14">
      <c r="A17" s="5"/>
      <c r="B17" s="13"/>
      <c r="C17" s="13"/>
      <c r="D17" s="10"/>
      <c r="E17" s="4"/>
      <c r="F17" s="4"/>
      <c r="G17" s="13"/>
      <c r="H17" s="6"/>
      <c r="I17" s="6"/>
      <c r="J17" s="9"/>
      <c r="L17" s="1"/>
      <c r="N17" s="135" t="s">
        <v>144</v>
      </c>
    </row>
    <row r="18" spans="1:14">
      <c r="A18" s="5"/>
      <c r="B18" s="13"/>
      <c r="C18" s="13"/>
      <c r="D18" s="10"/>
      <c r="E18" s="4"/>
      <c r="F18" s="4"/>
      <c r="G18" s="13"/>
      <c r="H18" s="6"/>
      <c r="I18" s="6"/>
      <c r="J18" s="9"/>
      <c r="L18" s="1"/>
      <c r="N18" s="135" t="s">
        <v>146</v>
      </c>
    </row>
    <row r="19" spans="1:14">
      <c r="A19" s="5"/>
      <c r="B19" s="13"/>
      <c r="C19" s="13"/>
      <c r="D19" s="10"/>
      <c r="E19" s="4"/>
      <c r="F19" s="4"/>
      <c r="G19" s="13"/>
      <c r="H19" s="6"/>
      <c r="I19" s="6"/>
      <c r="J19" s="9"/>
      <c r="L19" s="1"/>
      <c r="N19" s="135" t="s">
        <v>148</v>
      </c>
    </row>
    <row r="20" spans="1:14">
      <c r="A20" s="5"/>
      <c r="B20" s="13"/>
      <c r="C20" s="13"/>
      <c r="D20" s="10"/>
      <c r="E20" s="4"/>
      <c r="F20" s="4"/>
      <c r="G20" s="13"/>
      <c r="H20" s="6"/>
      <c r="I20" s="6"/>
      <c r="J20" s="9"/>
      <c r="L20" s="1"/>
      <c r="N20" s="135" t="s">
        <v>150</v>
      </c>
    </row>
    <row r="21" spans="1:14">
      <c r="A21" s="5"/>
      <c r="B21" s="13"/>
      <c r="C21" s="13"/>
      <c r="D21" s="10"/>
      <c r="E21" s="4"/>
      <c r="F21" s="4"/>
      <c r="G21" s="13"/>
      <c r="H21" s="6"/>
      <c r="I21" s="6"/>
      <c r="J21" s="9"/>
      <c r="L21" s="1"/>
      <c r="N21" s="135" t="s">
        <v>151</v>
      </c>
    </row>
    <row r="22" spans="1:14">
      <c r="A22" s="5"/>
      <c r="B22" s="13"/>
      <c r="C22" s="13"/>
      <c r="D22" s="10"/>
      <c r="E22" s="4"/>
      <c r="F22" s="4"/>
      <c r="G22" s="13"/>
      <c r="H22" s="6"/>
      <c r="I22" s="6"/>
      <c r="J22" s="9"/>
      <c r="L22" s="1"/>
      <c r="N22" s="135" t="s">
        <v>151</v>
      </c>
    </row>
    <row r="23" spans="1:14">
      <c r="A23" s="5"/>
      <c r="B23" s="13"/>
      <c r="C23" s="13"/>
      <c r="D23" s="10"/>
      <c r="E23" s="4"/>
      <c r="F23" s="4"/>
      <c r="G23" s="13"/>
      <c r="H23" s="6"/>
      <c r="I23" s="6"/>
      <c r="J23" s="9"/>
      <c r="L23" s="1"/>
      <c r="N23" s="135" t="s">
        <v>152</v>
      </c>
    </row>
    <row r="24" spans="1:14">
      <c r="A24" s="5"/>
      <c r="B24" s="13"/>
      <c r="C24" s="13"/>
      <c r="D24" s="10"/>
      <c r="E24" s="4"/>
      <c r="F24" s="4"/>
      <c r="G24" s="13"/>
      <c r="H24" s="6"/>
      <c r="I24" s="6"/>
      <c r="J24" s="9"/>
      <c r="L24" s="1"/>
      <c r="N24" s="135" t="s">
        <v>153</v>
      </c>
    </row>
    <row r="25" spans="1:14">
      <c r="A25" s="5"/>
      <c r="B25" s="13"/>
      <c r="C25" s="13"/>
      <c r="D25" s="10"/>
      <c r="E25" s="4"/>
      <c r="F25" s="4"/>
      <c r="G25" s="13"/>
      <c r="H25" s="6"/>
      <c r="I25" s="6"/>
      <c r="J25" s="9"/>
      <c r="L25" s="1"/>
      <c r="N25" s="135" t="s">
        <v>154</v>
      </c>
    </row>
    <row r="26" spans="1:14">
      <c r="A26" s="5"/>
      <c r="B26" s="13"/>
      <c r="C26" s="13"/>
      <c r="D26" s="10"/>
      <c r="E26" s="4"/>
      <c r="F26" s="4"/>
      <c r="G26" s="13"/>
      <c r="H26" s="6"/>
      <c r="I26" s="6"/>
      <c r="J26" s="9"/>
      <c r="L26" s="1"/>
      <c r="N26" s="135" t="s">
        <v>155</v>
      </c>
    </row>
    <row r="27" spans="1:14">
      <c r="A27" s="5"/>
      <c r="B27" s="13"/>
      <c r="C27" s="13"/>
      <c r="D27" s="10"/>
      <c r="E27" s="4"/>
      <c r="F27" s="4"/>
      <c r="G27" s="13"/>
      <c r="H27" s="6"/>
      <c r="I27" s="6"/>
      <c r="J27" s="9"/>
      <c r="L27" s="1"/>
      <c r="N27" s="134" t="s">
        <v>184</v>
      </c>
    </row>
    <row r="28" spans="1:14">
      <c r="A28" s="5"/>
      <c r="B28" s="13"/>
      <c r="C28" s="13"/>
      <c r="D28" s="10"/>
      <c r="E28" s="4"/>
      <c r="F28" s="4"/>
      <c r="G28" s="13"/>
      <c r="H28" s="6"/>
      <c r="I28" s="6"/>
      <c r="J28" s="9"/>
      <c r="L28" s="1"/>
      <c r="N28" s="134" t="s">
        <v>185</v>
      </c>
    </row>
    <row r="29" spans="1:14" ht="12.75" customHeight="1">
      <c r="A29" s="5"/>
      <c r="B29" s="13"/>
      <c r="C29" s="13"/>
      <c r="D29" s="10"/>
      <c r="E29" s="4"/>
      <c r="F29" s="4"/>
      <c r="G29" s="13"/>
      <c r="H29" s="6"/>
      <c r="I29" s="6"/>
      <c r="J29" s="9"/>
      <c r="L29" s="1"/>
    </row>
    <row r="30" spans="1:14" ht="12.75" customHeight="1">
      <c r="A30" s="5"/>
      <c r="B30" s="13"/>
      <c r="C30" s="13"/>
      <c r="D30" s="10"/>
      <c r="E30" s="4"/>
      <c r="F30" s="4"/>
      <c r="G30" s="13"/>
      <c r="H30" s="6"/>
      <c r="I30" s="6"/>
      <c r="J30" s="9"/>
      <c r="L30" s="1"/>
    </row>
  </sheetData>
  <dataValidations count="1">
    <dataValidation type="list" allowBlank="1" showInputMessage="1" showErrorMessage="1" sqref="F2:F7">
      <formula1>NomClient</formula1>
    </dataValidation>
  </dataValidations>
  <hyperlinks>
    <hyperlink ref="O2" location="'Evidenta PFA'!A1" display="Evidenta PFA"/>
    <hyperlink ref="O3" location="RJIP!A1" display="RJIP"/>
    <hyperlink ref="O4" location="'Model RJIP'!A1" display="Model RJIP"/>
    <hyperlink ref="O5" location="'Registrul-Inventar'!A1" display="Registrul-Inventar"/>
    <hyperlink ref="N6" location="'Export factura'!A1" display="Export factura"/>
    <hyperlink ref="N7" location="'Export chitanta'!A1" display="Export chitanta"/>
    <hyperlink ref="N8" location="Facturi!A1" display="Facturi"/>
    <hyperlink ref="N9" location="Clienti!A1" display="Clienti"/>
    <hyperlink ref="N10" location="'Incasat pe luna'!A1" display="Incasat pe luna"/>
    <hyperlink ref="N11" location="'Facturat pe luna'!A1" display="Facturat pe luna"/>
    <hyperlink ref="N12" location="'Incasari pe client'!A1" display="Incasari pe client"/>
    <hyperlink ref="N13" location="'Calculator pret traducere'!A1" display="Calculator pret traducere"/>
    <hyperlink ref="N14" location="Ianuarie!A1" display="Ianuarie"/>
    <hyperlink ref="N15" location="Februarie!A1" display="Februarie"/>
    <hyperlink ref="N16" location="Martie!A1" display="Martie"/>
    <hyperlink ref="N17" location="Aprilie!A1" display="Aprilie"/>
    <hyperlink ref="N18" location="Mai!A1" display="Mai"/>
    <hyperlink ref="N19" location="Iunie!A1" display="Iunie"/>
    <hyperlink ref="N20" location="Iulie!A1" display="Iulie"/>
    <hyperlink ref="N21" location="August!A1" display="August"/>
    <hyperlink ref="N22" location="August!A1" display="August"/>
    <hyperlink ref="N23" location="Septembrie!A1" display="Septembrie"/>
    <hyperlink ref="N24" location="Octombrie!A1" display="Octombrie"/>
    <hyperlink ref="N25" location="Noiembrie!A1" display="Noiembrie"/>
    <hyperlink ref="N26" location="Decembrie!A1" display="Decembrie"/>
    <hyperlink ref="N27" location="'Export chitanta'!Print_Area" display="'Export chitanta'!Print_Area"/>
    <hyperlink ref="N28" location="'Export factura'!Print_Area" display="'Export factura'!Print_Area"/>
  </hyperlinks>
  <pageMargins left="0.7" right="0.7" top="0.75" bottom="0.75" header="0.3" footer="0.3"/>
  <pageSetup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Clienti!$A:$A</xm:f>
          </x14:formula1>
          <xm:sqref>F1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2060"/>
  </sheetPr>
  <dimension ref="A1:H29"/>
  <sheetViews>
    <sheetView showGridLines="0" workbookViewId="0">
      <pane ySplit="1" topLeftCell="A2" activePane="bottomLeft" state="frozen"/>
      <selection pane="bottomLeft" activeCell="D10" sqref="D10"/>
    </sheetView>
  </sheetViews>
  <sheetFormatPr baseColWidth="10" defaultColWidth="17.140625" defaultRowHeight="12.75"/>
  <cols>
    <col min="1" max="1" width="32.140625" style="4" customWidth="1"/>
    <col min="2" max="2" width="12.5703125" style="4" customWidth="1"/>
    <col min="3" max="3" width="14.140625" style="4" customWidth="1"/>
    <col min="4" max="4" width="54.7109375" style="4" customWidth="1"/>
    <col min="5" max="5" width="29.140625" style="4" customWidth="1"/>
    <col min="6" max="6" width="19.7109375" style="4" customWidth="1"/>
    <col min="7" max="16384" width="17.140625" style="4"/>
  </cols>
  <sheetData>
    <row r="1" spans="1:8">
      <c r="A1" s="4" t="s">
        <v>10</v>
      </c>
      <c r="B1" s="4" t="s">
        <v>11</v>
      </c>
      <c r="C1" s="4" t="s">
        <v>22</v>
      </c>
      <c r="D1" s="4" t="s">
        <v>12</v>
      </c>
      <c r="E1" s="4" t="s">
        <v>13</v>
      </c>
      <c r="F1" s="4" t="s">
        <v>14</v>
      </c>
    </row>
    <row r="2" spans="1:8">
      <c r="A2" s="4" t="s">
        <v>226</v>
      </c>
      <c r="B2" s="4" t="s">
        <v>80</v>
      </c>
      <c r="C2" s="4" t="s">
        <v>81</v>
      </c>
      <c r="D2" s="4" t="s">
        <v>119</v>
      </c>
      <c r="E2" s="4" t="s">
        <v>82</v>
      </c>
      <c r="F2" s="4" t="s">
        <v>117</v>
      </c>
      <c r="H2" s="88"/>
    </row>
    <row r="3" spans="1:8">
      <c r="A3" s="4" t="s">
        <v>99</v>
      </c>
      <c r="B3" s="4" t="s">
        <v>80</v>
      </c>
      <c r="C3" s="4" t="s">
        <v>81</v>
      </c>
      <c r="D3" s="4" t="s">
        <v>118</v>
      </c>
      <c r="E3" s="4" t="s">
        <v>82</v>
      </c>
      <c r="F3" s="4" t="s">
        <v>120</v>
      </c>
      <c r="H3" s="134" t="s">
        <v>254</v>
      </c>
    </row>
    <row r="4" spans="1:8">
      <c r="A4" s="157" t="s">
        <v>223</v>
      </c>
      <c r="B4" s="4" t="s">
        <v>80</v>
      </c>
      <c r="C4" s="4" t="s">
        <v>81</v>
      </c>
      <c r="D4" s="157" t="s">
        <v>224</v>
      </c>
      <c r="E4" s="4" t="s">
        <v>82</v>
      </c>
      <c r="F4" s="157" t="s">
        <v>225</v>
      </c>
      <c r="H4" s="135" t="s">
        <v>255</v>
      </c>
    </row>
    <row r="5" spans="1:8">
      <c r="H5" s="135"/>
    </row>
    <row r="6" spans="1:8">
      <c r="H6" s="135"/>
    </row>
    <row r="7" spans="1:8">
      <c r="H7" s="135"/>
    </row>
    <row r="8" spans="1:8">
      <c r="H8" s="135"/>
    </row>
    <row r="9" spans="1:8">
      <c r="H9" s="135"/>
    </row>
    <row r="10" spans="1:8">
      <c r="H10" s="135"/>
    </row>
    <row r="11" spans="1:8">
      <c r="H11" s="135"/>
    </row>
    <row r="12" spans="1:8">
      <c r="H12" s="135"/>
    </row>
    <row r="13" spans="1:8">
      <c r="H13" s="135"/>
    </row>
    <row r="14" spans="1:8">
      <c r="H14" s="135"/>
    </row>
    <row r="15" spans="1:8">
      <c r="H15" s="135"/>
    </row>
    <row r="16" spans="1:8">
      <c r="H16" s="135"/>
    </row>
    <row r="17" spans="8:8">
      <c r="H17" s="135"/>
    </row>
    <row r="18" spans="8:8">
      <c r="H18" s="135"/>
    </row>
    <row r="19" spans="8:8">
      <c r="H19" s="135"/>
    </row>
    <row r="20" spans="8:8">
      <c r="H20" s="135"/>
    </row>
    <row r="21" spans="8:8">
      <c r="H21" s="135"/>
    </row>
    <row r="22" spans="8:8">
      <c r="H22" s="135"/>
    </row>
    <row r="23" spans="8:8">
      <c r="H23" s="135"/>
    </row>
    <row r="24" spans="8:8">
      <c r="H24" s="135"/>
    </row>
    <row r="25" spans="8:8">
      <c r="H25" s="135"/>
    </row>
    <row r="26" spans="8:8">
      <c r="H26" s="135"/>
    </row>
    <row r="27" spans="8:8">
      <c r="H27" s="135"/>
    </row>
    <row r="28" spans="8:8">
      <c r="H28" s="134"/>
    </row>
    <row r="29" spans="8:8">
      <c r="H29" s="134"/>
    </row>
  </sheetData>
  <hyperlinks>
    <hyperlink ref="H3" location="'Export factura'!A1" display="'Export factura'!A1"/>
    <hyperlink ref="H4" location="Facturi!A1" display="Facturi!A1"/>
  </hyperlink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0000"/>
  </sheetPr>
  <dimension ref="A1:R36"/>
  <sheetViews>
    <sheetView showGridLines="0" workbookViewId="0">
      <selection activeCell="R10" sqref="R10"/>
    </sheetView>
  </sheetViews>
  <sheetFormatPr baseColWidth="10" defaultColWidth="9.140625" defaultRowHeight="12.75"/>
  <cols>
    <col min="1" max="1" width="12" style="1" customWidth="1"/>
    <col min="2" max="2" width="8.28515625" style="1" customWidth="1"/>
    <col min="3" max="16384" width="9.140625" style="1"/>
  </cols>
  <sheetData>
    <row r="1" spans="1:18">
      <c r="A1"/>
      <c r="B1"/>
    </row>
    <row r="2" spans="1:18">
      <c r="A2"/>
    </row>
    <row r="3" spans="1:18" ht="25.5">
      <c r="A3" s="79" t="s">
        <v>27</v>
      </c>
      <c r="B3" s="80" t="s">
        <v>86</v>
      </c>
      <c r="R3" s="88"/>
    </row>
    <row r="4" spans="1:18">
      <c r="A4" s="81" t="s">
        <v>85</v>
      </c>
      <c r="B4" s="82">
        <v>31363</v>
      </c>
      <c r="R4" s="135"/>
    </row>
    <row r="5" spans="1:18">
      <c r="A5" s="83" t="s">
        <v>85</v>
      </c>
      <c r="B5" s="82"/>
      <c r="R5" s="135"/>
    </row>
    <row r="6" spans="1:18">
      <c r="A6" s="83" t="s">
        <v>62</v>
      </c>
      <c r="B6" s="82">
        <v>6000</v>
      </c>
      <c r="R6" s="135"/>
    </row>
    <row r="7" spans="1:18">
      <c r="A7" s="83" t="s">
        <v>63</v>
      </c>
      <c r="B7" s="82">
        <v>25363</v>
      </c>
      <c r="R7" s="135"/>
    </row>
    <row r="8" spans="1:18">
      <c r="A8" s="81" t="s">
        <v>58</v>
      </c>
      <c r="B8" s="82">
        <v>580</v>
      </c>
      <c r="R8" s="135"/>
    </row>
    <row r="9" spans="1:18">
      <c r="A9" s="81" t="s">
        <v>59</v>
      </c>
      <c r="B9" s="82">
        <v>1292</v>
      </c>
      <c r="R9" s="135"/>
    </row>
    <row r="10" spans="1:18">
      <c r="A10" s="81" t="s">
        <v>60</v>
      </c>
      <c r="B10" s="82">
        <v>2450</v>
      </c>
      <c r="R10" s="135"/>
    </row>
    <row r="11" spans="1:18">
      <c r="A11" s="81" t="s">
        <v>61</v>
      </c>
      <c r="B11" s="82">
        <v>4155</v>
      </c>
      <c r="R11" s="135"/>
    </row>
    <row r="12" spans="1:18">
      <c r="A12" s="81" t="s">
        <v>62</v>
      </c>
      <c r="B12" s="82">
        <v>5000</v>
      </c>
      <c r="R12" s="135"/>
    </row>
    <row r="13" spans="1:18">
      <c r="A13" s="81" t="s">
        <v>28</v>
      </c>
      <c r="B13" s="82">
        <v>44840</v>
      </c>
      <c r="R13" s="135"/>
    </row>
    <row r="14" spans="1:18">
      <c r="A14"/>
      <c r="B14"/>
      <c r="R14" s="135"/>
    </row>
    <row r="15" spans="1:18">
      <c r="A15"/>
      <c r="B15"/>
      <c r="R15" s="135"/>
    </row>
    <row r="16" spans="1:18">
      <c r="A16"/>
      <c r="B16"/>
      <c r="R16" s="135"/>
    </row>
    <row r="17" spans="1:18">
      <c r="A17"/>
      <c r="B17"/>
      <c r="R17" s="135"/>
    </row>
    <row r="18" spans="1:18">
      <c r="A18"/>
      <c r="B18"/>
      <c r="R18" s="135"/>
    </row>
    <row r="19" spans="1:18">
      <c r="A19"/>
      <c r="B19"/>
      <c r="R19" s="135"/>
    </row>
    <row r="20" spans="1:18">
      <c r="A20"/>
      <c r="B20"/>
      <c r="R20" s="135"/>
    </row>
    <row r="21" spans="1:18">
      <c r="A21"/>
      <c r="B21"/>
      <c r="R21" s="135"/>
    </row>
    <row r="22" spans="1:18">
      <c r="A22"/>
      <c r="B22"/>
      <c r="R22" s="135"/>
    </row>
    <row r="23" spans="1:18">
      <c r="A23"/>
      <c r="B23"/>
      <c r="R23" s="135"/>
    </row>
    <row r="24" spans="1:18">
      <c r="A24"/>
      <c r="B24"/>
      <c r="R24" s="135"/>
    </row>
    <row r="25" spans="1:18">
      <c r="A25"/>
      <c r="B25"/>
      <c r="R25" s="135"/>
    </row>
    <row r="26" spans="1:18">
      <c r="A26"/>
      <c r="B26"/>
      <c r="R26" s="135"/>
    </row>
    <row r="27" spans="1:18">
      <c r="A27"/>
      <c r="B27"/>
      <c r="R27" s="135"/>
    </row>
    <row r="28" spans="1:18">
      <c r="A28"/>
      <c r="B28"/>
      <c r="R28" s="135"/>
    </row>
    <row r="29" spans="1:18">
      <c r="A29"/>
      <c r="B29"/>
      <c r="R29" s="134"/>
    </row>
    <row r="30" spans="1:18">
      <c r="A30"/>
      <c r="B30"/>
      <c r="R30" s="134"/>
    </row>
    <row r="31" spans="1:18">
      <c r="A31"/>
      <c r="B31"/>
    </row>
    <row r="32" spans="1:18">
      <c r="A32"/>
      <c r="B32"/>
    </row>
    <row r="33" spans="1:2">
      <c r="A33"/>
      <c r="B33"/>
    </row>
    <row r="34" spans="1:2">
      <c r="A34"/>
      <c r="B34"/>
    </row>
    <row r="35" spans="1:2">
      <c r="A35"/>
      <c r="B35"/>
    </row>
    <row r="36" spans="1:2">
      <c r="A36"/>
      <c r="B36"/>
    </row>
  </sheetData>
  <pageMargins left="0.7" right="0.7" top="0.75" bottom="0.75" header="0.3" footer="0.3"/>
  <pageSetup orientation="portrait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92D050"/>
  </sheetPr>
  <dimension ref="A1:Q29"/>
  <sheetViews>
    <sheetView showGridLines="0" workbookViewId="0">
      <selection activeCell="N16" sqref="N16"/>
    </sheetView>
  </sheetViews>
  <sheetFormatPr baseColWidth="10" defaultColWidth="9.140625" defaultRowHeight="12.75"/>
  <cols>
    <col min="1" max="1" width="12" style="1" customWidth="1"/>
    <col min="2" max="2" width="16" style="1" customWidth="1"/>
    <col min="3" max="9" width="9.140625" style="1"/>
    <col min="10" max="10" width="23.42578125" style="1" bestFit="1" customWidth="1"/>
    <col min="11" max="16384" width="9.140625" style="1"/>
  </cols>
  <sheetData>
    <row r="1" spans="1:17">
      <c r="A1" s="79" t="s">
        <v>17</v>
      </c>
      <c r="B1" s="80" t="s">
        <v>88</v>
      </c>
    </row>
    <row r="2" spans="1:17">
      <c r="A2"/>
      <c r="B2"/>
      <c r="Q2" s="88"/>
    </row>
    <row r="3" spans="1:17">
      <c r="A3" s="79" t="s">
        <v>27</v>
      </c>
      <c r="B3" s="80" t="s">
        <v>87</v>
      </c>
      <c r="Q3" s="135" t="s">
        <v>210</v>
      </c>
    </row>
    <row r="4" spans="1:17">
      <c r="A4" s="81" t="s">
        <v>129</v>
      </c>
      <c r="B4" s="82">
        <v>1265</v>
      </c>
      <c r="Q4" s="135" t="s">
        <v>211</v>
      </c>
    </row>
    <row r="5" spans="1:17">
      <c r="A5" s="81" t="s">
        <v>130</v>
      </c>
      <c r="B5" s="82">
        <v>2607</v>
      </c>
      <c r="Q5" s="135" t="s">
        <v>212</v>
      </c>
    </row>
    <row r="6" spans="1:17">
      <c r="A6" s="83" t="s">
        <v>131</v>
      </c>
      <c r="B6" s="82">
        <v>2607</v>
      </c>
      <c r="Q6" s="135" t="s">
        <v>213</v>
      </c>
    </row>
    <row r="7" spans="1:17">
      <c r="A7" s="81" t="s">
        <v>60</v>
      </c>
      <c r="B7" s="82">
        <v>2030</v>
      </c>
      <c r="Q7" s="135" t="s">
        <v>214</v>
      </c>
    </row>
    <row r="8" spans="1:17">
      <c r="A8" s="83" t="s">
        <v>131</v>
      </c>
      <c r="B8" s="82">
        <v>2030</v>
      </c>
      <c r="Q8" s="135" t="s">
        <v>215</v>
      </c>
    </row>
    <row r="9" spans="1:17">
      <c r="A9" s="81" t="s">
        <v>61</v>
      </c>
      <c r="B9" s="82">
        <v>2575</v>
      </c>
      <c r="Q9" s="135" t="s">
        <v>216</v>
      </c>
    </row>
    <row r="10" spans="1:17">
      <c r="A10" s="83" t="s">
        <v>131</v>
      </c>
      <c r="B10" s="82">
        <v>2575</v>
      </c>
      <c r="Q10" s="135" t="s">
        <v>217</v>
      </c>
    </row>
    <row r="11" spans="1:17">
      <c r="A11" s="81" t="s">
        <v>62</v>
      </c>
      <c r="B11" s="82">
        <v>11000</v>
      </c>
      <c r="Q11" s="135" t="s">
        <v>218</v>
      </c>
    </row>
    <row r="12" spans="1:17">
      <c r="A12" s="81" t="s">
        <v>63</v>
      </c>
      <c r="B12" s="82">
        <v>25363</v>
      </c>
      <c r="Q12" s="135" t="s">
        <v>219</v>
      </c>
    </row>
    <row r="13" spans="1:17">
      <c r="A13" s="81" t="s">
        <v>28</v>
      </c>
      <c r="B13" s="82">
        <v>44840</v>
      </c>
      <c r="Q13" s="135" t="s">
        <v>220</v>
      </c>
    </row>
    <row r="14" spans="1:17">
      <c r="A14"/>
      <c r="B14"/>
      <c r="Q14" s="135" t="s">
        <v>221</v>
      </c>
    </row>
    <row r="15" spans="1:17">
      <c r="A15"/>
      <c r="B15"/>
      <c r="Q15" s="135" t="s">
        <v>138</v>
      </c>
    </row>
    <row r="16" spans="1:17">
      <c r="A16"/>
      <c r="B16"/>
      <c r="Q16" s="135" t="s">
        <v>140</v>
      </c>
    </row>
    <row r="17" spans="1:17">
      <c r="A17"/>
      <c r="B17"/>
      <c r="Q17" s="135" t="s">
        <v>142</v>
      </c>
    </row>
    <row r="18" spans="1:17">
      <c r="A18"/>
      <c r="B18"/>
      <c r="Q18" s="135" t="s">
        <v>144</v>
      </c>
    </row>
    <row r="19" spans="1:17">
      <c r="Q19" s="135" t="s">
        <v>146</v>
      </c>
    </row>
    <row r="20" spans="1:17">
      <c r="Q20" s="135" t="s">
        <v>148</v>
      </c>
    </row>
    <row r="21" spans="1:17">
      <c r="Q21" s="135" t="s">
        <v>150</v>
      </c>
    </row>
    <row r="22" spans="1:17">
      <c r="Q22" s="135" t="s">
        <v>151</v>
      </c>
    </row>
    <row r="23" spans="1:17">
      <c r="Q23" s="135" t="s">
        <v>151</v>
      </c>
    </row>
    <row r="24" spans="1:17">
      <c r="Q24" s="135" t="s">
        <v>152</v>
      </c>
    </row>
    <row r="25" spans="1:17">
      <c r="Q25" s="135" t="s">
        <v>153</v>
      </c>
    </row>
    <row r="26" spans="1:17">
      <c r="Q26" s="135" t="s">
        <v>154</v>
      </c>
    </row>
    <row r="27" spans="1:17">
      <c r="Q27" s="135" t="s">
        <v>155</v>
      </c>
    </row>
    <row r="28" spans="1:17">
      <c r="Q28" s="134" t="s">
        <v>184</v>
      </c>
    </row>
    <row r="29" spans="1:17">
      <c r="Q29" s="134" t="s">
        <v>185</v>
      </c>
    </row>
  </sheetData>
  <hyperlinks>
    <hyperlink ref="Q3" location="'Evidenta PFA'!A1" display="Evidenta PFA"/>
    <hyperlink ref="Q4" location="RJIP!A1" display="RJIP"/>
    <hyperlink ref="Q5" location="'Model RJIP'!A1" display="Model RJIP"/>
    <hyperlink ref="Q6" location="'Registrul-Inventar'!A1" display="Registrul-Inventar"/>
    <hyperlink ref="Q7" location="'Export factura'!A1" display="Export factura"/>
    <hyperlink ref="Q8" location="'Export chitanta'!A1" display="Export chitanta"/>
    <hyperlink ref="Q9" location="Facturi!A1" display="Facturi"/>
    <hyperlink ref="Q10" location="Clienti!A1" display="Clienti"/>
    <hyperlink ref="Q11" location="'Incasat pe luna'!A1" display="Incasat pe luna"/>
    <hyperlink ref="Q12" location="'Facturat pe luna'!A1" display="Facturat pe luna"/>
    <hyperlink ref="Q13" location="'Incasari pe client'!A1" display="Incasari pe client"/>
    <hyperlink ref="Q14" location="'Calculator pret traducere'!A1" display="Calculator pret traducere"/>
    <hyperlink ref="Q15" location="Ianuarie!A1" display="Ianuarie"/>
    <hyperlink ref="Q16" location="Februarie!A1" display="Februarie"/>
    <hyperlink ref="Q17" location="Martie!A1" display="Martie"/>
    <hyperlink ref="Q18" location="Aprilie!A1" display="Aprilie"/>
    <hyperlink ref="Q19" location="Mai!A1" display="Mai"/>
    <hyperlink ref="Q20" location="Iunie!A1" display="Iunie"/>
    <hyperlink ref="Q21" location="Iulie!A1" display="Iulie"/>
    <hyperlink ref="Q22" location="August!A1" display="August"/>
    <hyperlink ref="Q23" location="August!A1" display="August"/>
    <hyperlink ref="Q24" location="Septembrie!A1" display="Septembrie"/>
    <hyperlink ref="Q25" location="Octombrie!A1" display="Octombrie"/>
    <hyperlink ref="Q26" location="Noiembrie!A1" display="Noiembrie"/>
    <hyperlink ref="Q27" location="Decembrie!A1" display="Decembrie"/>
    <hyperlink ref="Q28" location="'Export chitanta'!Print_Area" display="'Export chitanta'!Print_Area"/>
    <hyperlink ref="Q29" location="'Export factura'!Print_Area" display="'Export factura'!Print_Area"/>
  </hyperlinks>
  <pageMargins left="0.7" right="0.7" top="0.75" bottom="0.75" header="0.3" footer="0.3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2060"/>
  </sheetPr>
  <dimension ref="A1:R114"/>
  <sheetViews>
    <sheetView showGridLines="0" workbookViewId="0">
      <selection activeCell="N7" sqref="N7"/>
    </sheetView>
  </sheetViews>
  <sheetFormatPr baseColWidth="10" defaultColWidth="9.140625" defaultRowHeight="12.75"/>
  <cols>
    <col min="1" max="1" width="20.85546875" style="1" customWidth="1"/>
    <col min="2" max="2" width="7.5703125" style="1" bestFit="1" customWidth="1"/>
    <col min="3" max="16384" width="9.140625" style="1"/>
  </cols>
  <sheetData>
    <row r="1" spans="1:18" ht="25.5">
      <c r="A1" s="79" t="s">
        <v>27</v>
      </c>
      <c r="B1" s="80" t="s">
        <v>89</v>
      </c>
    </row>
    <row r="2" spans="1:18">
      <c r="A2" s="81" t="s">
        <v>96</v>
      </c>
      <c r="B2" s="82">
        <v>23450</v>
      </c>
      <c r="R2" s="88"/>
    </row>
    <row r="3" spans="1:18">
      <c r="A3" s="83">
        <v>1</v>
      </c>
      <c r="B3" s="82">
        <v>20450</v>
      </c>
      <c r="R3" s="135" t="s">
        <v>210</v>
      </c>
    </row>
    <row r="4" spans="1:18">
      <c r="A4" s="84" t="s">
        <v>23</v>
      </c>
      <c r="B4" s="82">
        <v>450</v>
      </c>
      <c r="R4" s="135" t="s">
        <v>211</v>
      </c>
    </row>
    <row r="5" spans="1:18">
      <c r="A5" s="85" t="s">
        <v>102</v>
      </c>
      <c r="B5" s="82">
        <v>450</v>
      </c>
      <c r="R5" s="135" t="s">
        <v>212</v>
      </c>
    </row>
    <row r="6" spans="1:18">
      <c r="A6" s="86" t="s">
        <v>60</v>
      </c>
      <c r="B6" s="82">
        <v>450</v>
      </c>
      <c r="R6" s="135" t="s">
        <v>213</v>
      </c>
    </row>
    <row r="7" spans="1:18">
      <c r="A7" s="87">
        <v>450</v>
      </c>
      <c r="B7" s="82">
        <v>450</v>
      </c>
      <c r="R7" s="135" t="s">
        <v>214</v>
      </c>
    </row>
    <row r="8" spans="1:18">
      <c r="A8" s="84" t="s">
        <v>94</v>
      </c>
      <c r="B8" s="82">
        <v>20000</v>
      </c>
      <c r="R8" s="135" t="s">
        <v>215</v>
      </c>
    </row>
    <row r="9" spans="1:18">
      <c r="A9" s="83">
        <v>2</v>
      </c>
      <c r="B9" s="82">
        <v>3000</v>
      </c>
      <c r="R9" s="135" t="s">
        <v>216</v>
      </c>
    </row>
    <row r="10" spans="1:18">
      <c r="A10" s="84" t="s">
        <v>94</v>
      </c>
      <c r="B10" s="82">
        <v>3000</v>
      </c>
      <c r="R10" s="135" t="s">
        <v>217</v>
      </c>
    </row>
    <row r="11" spans="1:18">
      <c r="A11" s="81" t="s">
        <v>78</v>
      </c>
      <c r="B11" s="82">
        <v>6000</v>
      </c>
      <c r="R11" s="135" t="s">
        <v>218</v>
      </c>
    </row>
    <row r="12" spans="1:18">
      <c r="A12" s="83">
        <v>1</v>
      </c>
      <c r="B12" s="82">
        <v>6000</v>
      </c>
      <c r="R12" s="135" t="s">
        <v>219</v>
      </c>
    </row>
    <row r="13" spans="1:18">
      <c r="A13" s="84" t="s">
        <v>34</v>
      </c>
      <c r="B13" s="82">
        <v>6000</v>
      </c>
      <c r="R13" s="135" t="s">
        <v>220</v>
      </c>
    </row>
    <row r="14" spans="1:18">
      <c r="A14" s="85" t="s">
        <v>103</v>
      </c>
      <c r="B14" s="82">
        <v>6000</v>
      </c>
      <c r="R14" s="135" t="s">
        <v>221</v>
      </c>
    </row>
    <row r="15" spans="1:18">
      <c r="A15" s="86" t="s">
        <v>62</v>
      </c>
      <c r="B15" s="82">
        <v>6000</v>
      </c>
      <c r="R15" s="135" t="s">
        <v>138</v>
      </c>
    </row>
    <row r="16" spans="1:18">
      <c r="A16" s="87">
        <v>6000</v>
      </c>
      <c r="B16" s="82">
        <v>6000</v>
      </c>
      <c r="R16" s="135" t="s">
        <v>140</v>
      </c>
    </row>
    <row r="17" spans="1:18">
      <c r="A17" s="81" t="s">
        <v>77</v>
      </c>
      <c r="B17" s="82">
        <v>5000</v>
      </c>
      <c r="R17" s="135" t="s">
        <v>142</v>
      </c>
    </row>
    <row r="18" spans="1:18">
      <c r="A18" s="83">
        <v>1</v>
      </c>
      <c r="B18" s="82">
        <v>5000</v>
      </c>
      <c r="R18" s="135" t="s">
        <v>144</v>
      </c>
    </row>
    <row r="19" spans="1:18">
      <c r="A19" s="84" t="s">
        <v>31</v>
      </c>
      <c r="B19" s="82">
        <v>5000</v>
      </c>
      <c r="R19" s="135" t="s">
        <v>146</v>
      </c>
    </row>
    <row r="20" spans="1:18">
      <c r="A20" s="85" t="s">
        <v>104</v>
      </c>
      <c r="B20" s="82">
        <v>5000</v>
      </c>
      <c r="R20" s="135" t="s">
        <v>148</v>
      </c>
    </row>
    <row r="21" spans="1:18">
      <c r="A21" s="86" t="s">
        <v>62</v>
      </c>
      <c r="B21" s="82">
        <v>5000</v>
      </c>
      <c r="R21" s="135" t="s">
        <v>150</v>
      </c>
    </row>
    <row r="22" spans="1:18">
      <c r="A22" s="87">
        <v>5000</v>
      </c>
      <c r="B22" s="82">
        <v>5000</v>
      </c>
      <c r="R22" s="135" t="s">
        <v>151</v>
      </c>
    </row>
    <row r="23" spans="1:18">
      <c r="A23" s="81" t="s">
        <v>73</v>
      </c>
      <c r="B23" s="82">
        <v>2888</v>
      </c>
      <c r="R23" s="135" t="s">
        <v>151</v>
      </c>
    </row>
    <row r="24" spans="1:18">
      <c r="A24" s="83">
        <v>1</v>
      </c>
      <c r="B24" s="82">
        <v>2888</v>
      </c>
      <c r="R24" s="135" t="s">
        <v>152</v>
      </c>
    </row>
    <row r="25" spans="1:18">
      <c r="A25" s="84" t="s">
        <v>21</v>
      </c>
      <c r="B25" s="82">
        <v>2000</v>
      </c>
      <c r="R25" s="135" t="s">
        <v>153</v>
      </c>
    </row>
    <row r="26" spans="1:18">
      <c r="A26" s="85" t="s">
        <v>105</v>
      </c>
      <c r="B26" s="82">
        <v>2000</v>
      </c>
      <c r="R26" s="135" t="s">
        <v>154</v>
      </c>
    </row>
    <row r="27" spans="1:18">
      <c r="A27" s="86" t="s">
        <v>59</v>
      </c>
      <c r="B27" s="82">
        <v>2000</v>
      </c>
      <c r="R27" s="135" t="s">
        <v>155</v>
      </c>
    </row>
    <row r="28" spans="1:18">
      <c r="A28" s="87">
        <v>2000</v>
      </c>
      <c r="B28" s="82">
        <v>2000</v>
      </c>
      <c r="R28" s="134" t="s">
        <v>184</v>
      </c>
    </row>
    <row r="29" spans="1:18">
      <c r="A29" s="84" t="s">
        <v>93</v>
      </c>
      <c r="B29" s="82">
        <v>888</v>
      </c>
      <c r="R29" s="134" t="s">
        <v>185</v>
      </c>
    </row>
    <row r="30" spans="1:18">
      <c r="A30" s="85" t="s">
        <v>106</v>
      </c>
      <c r="B30" s="82">
        <v>888</v>
      </c>
    </row>
    <row r="31" spans="1:18">
      <c r="A31" s="86" t="s">
        <v>63</v>
      </c>
      <c r="B31" s="82">
        <v>888</v>
      </c>
    </row>
    <row r="32" spans="1:18">
      <c r="A32" s="87">
        <v>888</v>
      </c>
      <c r="B32" s="82">
        <v>888</v>
      </c>
    </row>
    <row r="33" spans="1:2">
      <c r="A33" s="81" t="s">
        <v>75</v>
      </c>
      <c r="B33" s="82">
        <v>2200</v>
      </c>
    </row>
    <row r="34" spans="1:2">
      <c r="A34" s="83">
        <v>1</v>
      </c>
      <c r="B34" s="82">
        <v>2200</v>
      </c>
    </row>
    <row r="35" spans="1:2">
      <c r="A35" s="84" t="s">
        <v>25</v>
      </c>
      <c r="B35" s="82">
        <v>2200</v>
      </c>
    </row>
    <row r="36" spans="1:2">
      <c r="A36" s="85" t="s">
        <v>107</v>
      </c>
      <c r="B36" s="82">
        <v>2200</v>
      </c>
    </row>
    <row r="37" spans="1:2">
      <c r="A37" s="86" t="s">
        <v>61</v>
      </c>
      <c r="B37" s="82">
        <v>2200</v>
      </c>
    </row>
    <row r="38" spans="1:2">
      <c r="A38" s="87">
        <v>2200</v>
      </c>
      <c r="B38" s="82">
        <v>2200</v>
      </c>
    </row>
    <row r="39" spans="1:2">
      <c r="A39" s="81" t="s">
        <v>74</v>
      </c>
      <c r="B39" s="82">
        <v>1580</v>
      </c>
    </row>
    <row r="40" spans="1:2">
      <c r="A40" s="83">
        <v>1</v>
      </c>
      <c r="B40" s="82">
        <v>1580</v>
      </c>
    </row>
    <row r="41" spans="1:2">
      <c r="A41" s="84" t="s">
        <v>24</v>
      </c>
      <c r="B41" s="82">
        <v>1580</v>
      </c>
    </row>
    <row r="42" spans="1:2">
      <c r="A42" s="85" t="s">
        <v>108</v>
      </c>
      <c r="B42" s="82">
        <v>1580</v>
      </c>
    </row>
    <row r="43" spans="1:2">
      <c r="A43" s="86" t="s">
        <v>60</v>
      </c>
      <c r="B43" s="82">
        <v>1580</v>
      </c>
    </row>
    <row r="44" spans="1:2">
      <c r="A44" s="87">
        <v>1580</v>
      </c>
      <c r="B44" s="82">
        <v>1580</v>
      </c>
    </row>
    <row r="45" spans="1:2">
      <c r="A45" s="81" t="s">
        <v>71</v>
      </c>
      <c r="B45" s="82">
        <v>1285</v>
      </c>
    </row>
    <row r="46" spans="1:2">
      <c r="A46" s="83">
        <v>1</v>
      </c>
      <c r="B46" s="82">
        <v>1285</v>
      </c>
    </row>
    <row r="47" spans="1:2">
      <c r="A47" s="84" t="s">
        <v>19</v>
      </c>
      <c r="B47" s="82">
        <v>685</v>
      </c>
    </row>
    <row r="48" spans="1:2">
      <c r="A48" s="85" t="s">
        <v>109</v>
      </c>
      <c r="B48" s="82">
        <v>685</v>
      </c>
    </row>
    <row r="49" spans="1:2">
      <c r="A49" s="86" t="s">
        <v>58</v>
      </c>
      <c r="B49" s="82">
        <v>685</v>
      </c>
    </row>
    <row r="50" spans="1:2">
      <c r="A50" s="87">
        <v>685</v>
      </c>
      <c r="B50" s="82">
        <v>685</v>
      </c>
    </row>
    <row r="51" spans="1:2">
      <c r="A51" s="84" t="s">
        <v>36</v>
      </c>
      <c r="B51" s="82">
        <v>600</v>
      </c>
    </row>
    <row r="52" spans="1:2">
      <c r="A52" s="85" t="s">
        <v>110</v>
      </c>
      <c r="B52" s="82">
        <v>600</v>
      </c>
    </row>
    <row r="53" spans="1:2">
      <c r="A53" s="86" t="s">
        <v>63</v>
      </c>
      <c r="B53" s="82">
        <v>600</v>
      </c>
    </row>
    <row r="54" spans="1:2">
      <c r="A54" s="87">
        <v>600</v>
      </c>
      <c r="B54" s="82">
        <v>600</v>
      </c>
    </row>
    <row r="55" spans="1:2">
      <c r="A55" s="81" t="s">
        <v>79</v>
      </c>
      <c r="B55" s="82">
        <v>875</v>
      </c>
    </row>
    <row r="56" spans="1:2">
      <c r="A56" s="83">
        <v>1</v>
      </c>
      <c r="B56" s="82">
        <v>875</v>
      </c>
    </row>
    <row r="57" spans="1:2">
      <c r="A57" s="84" t="s">
        <v>35</v>
      </c>
      <c r="B57" s="82">
        <v>875</v>
      </c>
    </row>
    <row r="58" spans="1:2">
      <c r="A58" s="85" t="s">
        <v>111</v>
      </c>
      <c r="B58" s="82">
        <v>875</v>
      </c>
    </row>
    <row r="59" spans="1:2">
      <c r="A59" s="86" t="s">
        <v>63</v>
      </c>
      <c r="B59" s="82">
        <v>875</v>
      </c>
    </row>
    <row r="60" spans="1:2">
      <c r="A60" s="87">
        <v>875</v>
      </c>
      <c r="B60" s="82">
        <v>875</v>
      </c>
    </row>
    <row r="61" spans="1:2">
      <c r="A61" s="81" t="s">
        <v>72</v>
      </c>
      <c r="B61" s="82">
        <v>607</v>
      </c>
    </row>
    <row r="62" spans="1:2">
      <c r="A62" s="83">
        <v>1</v>
      </c>
      <c r="B62" s="82">
        <v>607</v>
      </c>
    </row>
    <row r="63" spans="1:2">
      <c r="A63" s="84" t="s">
        <v>20</v>
      </c>
      <c r="B63" s="82">
        <v>607</v>
      </c>
    </row>
    <row r="64" spans="1:2">
      <c r="A64" s="85" t="s">
        <v>112</v>
      </c>
      <c r="B64" s="82">
        <v>607</v>
      </c>
    </row>
    <row r="65" spans="1:2">
      <c r="A65" s="86" t="s">
        <v>59</v>
      </c>
      <c r="B65" s="82">
        <v>607</v>
      </c>
    </row>
    <row r="66" spans="1:2">
      <c r="A66" s="87">
        <v>607</v>
      </c>
      <c r="B66" s="82">
        <v>607</v>
      </c>
    </row>
    <row r="67" spans="1:2">
      <c r="A67" s="81" t="s">
        <v>70</v>
      </c>
      <c r="B67" s="82">
        <v>440</v>
      </c>
    </row>
    <row r="68" spans="1:2">
      <c r="A68" s="83">
        <v>1</v>
      </c>
      <c r="B68" s="82">
        <v>440</v>
      </c>
    </row>
    <row r="69" spans="1:2">
      <c r="A69" s="84" t="s">
        <v>18</v>
      </c>
      <c r="B69" s="82">
        <v>440</v>
      </c>
    </row>
    <row r="70" spans="1:2">
      <c r="A70" s="85" t="s">
        <v>113</v>
      </c>
      <c r="B70" s="82">
        <v>440</v>
      </c>
    </row>
    <row r="71" spans="1:2">
      <c r="A71" s="86" t="s">
        <v>58</v>
      </c>
      <c r="B71" s="82">
        <v>440</v>
      </c>
    </row>
    <row r="72" spans="1:2">
      <c r="A72" s="87">
        <v>440</v>
      </c>
      <c r="B72" s="82">
        <v>440</v>
      </c>
    </row>
    <row r="73" spans="1:2">
      <c r="A73" s="81" t="s">
        <v>76</v>
      </c>
      <c r="B73" s="82">
        <v>375</v>
      </c>
    </row>
    <row r="74" spans="1:2">
      <c r="A74" s="83">
        <v>1</v>
      </c>
      <c r="B74" s="82">
        <v>375</v>
      </c>
    </row>
    <row r="75" spans="1:2">
      <c r="A75" s="84" t="s">
        <v>26</v>
      </c>
      <c r="B75" s="82">
        <v>375</v>
      </c>
    </row>
    <row r="76" spans="1:2">
      <c r="A76" s="85" t="s">
        <v>114</v>
      </c>
      <c r="B76" s="82">
        <v>375</v>
      </c>
    </row>
    <row r="77" spans="1:2">
      <c r="A77" s="86" t="s">
        <v>61</v>
      </c>
      <c r="B77" s="82">
        <v>375</v>
      </c>
    </row>
    <row r="78" spans="1:2">
      <c r="A78" s="87">
        <v>375</v>
      </c>
      <c r="B78" s="82">
        <v>375</v>
      </c>
    </row>
    <row r="79" spans="1:2">
      <c r="A79" s="81" t="s">
        <v>69</v>
      </c>
      <c r="B79" s="82">
        <v>140</v>
      </c>
    </row>
    <row r="80" spans="1:2">
      <c r="A80" s="83">
        <v>1</v>
      </c>
      <c r="B80" s="82">
        <v>140</v>
      </c>
    </row>
    <row r="81" spans="1:2">
      <c r="A81" s="84" t="s">
        <v>1</v>
      </c>
      <c r="B81" s="82">
        <v>140</v>
      </c>
    </row>
    <row r="82" spans="1:2">
      <c r="A82" s="85" t="s">
        <v>115</v>
      </c>
      <c r="B82" s="82">
        <v>140</v>
      </c>
    </row>
    <row r="83" spans="1:2">
      <c r="A83" s="86" t="s">
        <v>58</v>
      </c>
      <c r="B83" s="82">
        <v>140</v>
      </c>
    </row>
    <row r="84" spans="1:2">
      <c r="A84" s="87">
        <v>140</v>
      </c>
      <c r="B84" s="82">
        <v>140</v>
      </c>
    </row>
    <row r="85" spans="1:2">
      <c r="A85" s="81" t="s">
        <v>85</v>
      </c>
      <c r="B85" s="82"/>
    </row>
    <row r="86" spans="1:2">
      <c r="A86" s="83" t="s">
        <v>85</v>
      </c>
      <c r="B86" s="82"/>
    </row>
    <row r="87" spans="1:2">
      <c r="A87" s="84" t="s">
        <v>85</v>
      </c>
      <c r="B87" s="82"/>
    </row>
    <row r="88" spans="1:2">
      <c r="A88" s="85" t="s">
        <v>85</v>
      </c>
      <c r="B88" s="82"/>
    </row>
    <row r="89" spans="1:2">
      <c r="A89" s="86" t="s">
        <v>85</v>
      </c>
      <c r="B89" s="82"/>
    </row>
    <row r="90" spans="1:2">
      <c r="A90" s="87" t="s">
        <v>85</v>
      </c>
      <c r="B90" s="82"/>
    </row>
    <row r="91" spans="1:2">
      <c r="A91" s="81" t="s">
        <v>28</v>
      </c>
      <c r="B91" s="82">
        <v>44840</v>
      </c>
    </row>
    <row r="92" spans="1:2">
      <c r="A92"/>
      <c r="B92"/>
    </row>
    <row r="93" spans="1:2">
      <c r="A93"/>
      <c r="B93"/>
    </row>
    <row r="94" spans="1:2">
      <c r="A94"/>
      <c r="B94"/>
    </row>
    <row r="95" spans="1:2">
      <c r="A95"/>
      <c r="B95"/>
    </row>
    <row r="96" spans="1:2">
      <c r="A96"/>
      <c r="B96"/>
    </row>
    <row r="97" spans="1:2">
      <c r="A97"/>
      <c r="B97"/>
    </row>
    <row r="98" spans="1:2">
      <c r="A98"/>
      <c r="B98"/>
    </row>
    <row r="99" spans="1:2">
      <c r="A99"/>
      <c r="B99"/>
    </row>
    <row r="100" spans="1:2">
      <c r="A100"/>
      <c r="B100"/>
    </row>
    <row r="101" spans="1:2">
      <c r="A101"/>
      <c r="B101"/>
    </row>
    <row r="102" spans="1:2">
      <c r="A102"/>
      <c r="B102"/>
    </row>
    <row r="103" spans="1:2">
      <c r="A103"/>
      <c r="B103"/>
    </row>
    <row r="104" spans="1:2">
      <c r="A104"/>
      <c r="B104"/>
    </row>
    <row r="105" spans="1:2">
      <c r="A105"/>
      <c r="B105"/>
    </row>
    <row r="106" spans="1:2">
      <c r="A106"/>
      <c r="B106"/>
    </row>
    <row r="107" spans="1:2">
      <c r="A107"/>
      <c r="B107"/>
    </row>
    <row r="108" spans="1:2">
      <c r="A108"/>
      <c r="B108"/>
    </row>
    <row r="109" spans="1:2">
      <c r="A109"/>
      <c r="B109"/>
    </row>
    <row r="110" spans="1:2">
      <c r="A110"/>
      <c r="B110"/>
    </row>
    <row r="111" spans="1:2">
      <c r="A111"/>
      <c r="B111"/>
    </row>
    <row r="112" spans="1:2">
      <c r="A112"/>
      <c r="B112"/>
    </row>
    <row r="113" spans="1:2">
      <c r="A113"/>
      <c r="B113"/>
    </row>
    <row r="114" spans="1:2">
      <c r="A114"/>
      <c r="B114"/>
    </row>
  </sheetData>
  <hyperlinks>
    <hyperlink ref="R3" location="'Evidenta PFA'!A1" display="Evidenta PFA"/>
    <hyperlink ref="R4" location="RJIP!A1" display="RJIP"/>
    <hyperlink ref="R5" location="'Model RJIP'!A1" display="Model RJIP"/>
    <hyperlink ref="R6" location="'Registrul-Inventar'!A1" display="Registrul-Inventar"/>
    <hyperlink ref="R7" location="'Export factura'!A1" display="Export factura"/>
    <hyperlink ref="R8" location="'Export chitanta'!A1" display="Export chitanta"/>
    <hyperlink ref="R9" location="Facturi!A1" display="Facturi"/>
    <hyperlink ref="R10" location="Clienti!A1" display="Clienti"/>
    <hyperlink ref="R11" location="'Incasat pe luna'!A1" display="Incasat pe luna"/>
    <hyperlink ref="R12" location="'Facturat pe luna'!A1" display="Facturat pe luna"/>
    <hyperlink ref="R13" location="'Incasari pe client'!A1" display="Incasari pe client"/>
    <hyperlink ref="R14" location="'Calculator pret traducere'!A1" display="Calculator pret traducere"/>
    <hyperlink ref="R15" location="Ianuarie!A1" display="Ianuarie"/>
    <hyperlink ref="R16" location="Februarie!A1" display="Februarie"/>
    <hyperlink ref="R17" location="Martie!A1" display="Martie"/>
    <hyperlink ref="R18" location="Aprilie!A1" display="Aprilie"/>
    <hyperlink ref="R19" location="Mai!A1" display="Mai"/>
    <hyperlink ref="R20" location="Iunie!A1" display="Iunie"/>
    <hyperlink ref="R21" location="Iulie!A1" display="Iulie"/>
    <hyperlink ref="R22" location="August!A1" display="August"/>
    <hyperlink ref="R23" location="August!A1" display="August"/>
    <hyperlink ref="R24" location="Septembrie!A1" display="Septembrie"/>
    <hyperlink ref="R25" location="Octombrie!A1" display="Octombrie"/>
    <hyperlink ref="R26" location="Noiembrie!A1" display="Noiembrie"/>
    <hyperlink ref="R27" location="Decembrie!A1" display="Decembrie"/>
    <hyperlink ref="R28" location="'Export chitanta'!Print_Area" display="'Export chitanta'!Print_Area"/>
    <hyperlink ref="R29" location="'Export factura'!Print_Area" display="'Export factura'!Print_Area"/>
  </hyperlinks>
  <pageMargins left="0.7" right="0.7" top="0.75" bottom="0.75" header="0.3" footer="0.3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/>
  <dimension ref="A1:K7"/>
  <sheetViews>
    <sheetView workbookViewId="0">
      <selection activeCell="C8" sqref="C8"/>
    </sheetView>
  </sheetViews>
  <sheetFormatPr baseColWidth="10" defaultColWidth="9.140625" defaultRowHeight="12.75"/>
  <cols>
    <col min="7" max="7" width="6.5703125" bestFit="1" customWidth="1"/>
    <col min="8" max="8" width="11.5703125" bestFit="1" customWidth="1"/>
  </cols>
  <sheetData>
    <row r="1" spans="1:11" ht="51" customHeight="1">
      <c r="A1" s="234" t="s">
        <v>161</v>
      </c>
      <c r="B1" s="235" t="s">
        <v>244</v>
      </c>
      <c r="C1" s="235" t="s">
        <v>243</v>
      </c>
      <c r="D1" s="235" t="s">
        <v>261</v>
      </c>
      <c r="E1" s="235" t="s">
        <v>242</v>
      </c>
      <c r="F1" s="236" t="s">
        <v>262</v>
      </c>
      <c r="G1" s="233" t="s">
        <v>263</v>
      </c>
      <c r="H1" s="236" t="s">
        <v>264</v>
      </c>
      <c r="I1" s="236" t="s">
        <v>265</v>
      </c>
      <c r="J1" s="236" t="s">
        <v>266</v>
      </c>
      <c r="K1" s="236" t="s">
        <v>267</v>
      </c>
    </row>
    <row r="2" spans="1:11">
      <c r="A2" s="222">
        <v>42370</v>
      </c>
      <c r="B2" s="224">
        <v>2016</v>
      </c>
      <c r="C2" s="224">
        <f>MONTH(A2)</f>
        <v>1</v>
      </c>
      <c r="D2" s="223">
        <f>WEEKNUM(Data,2)</f>
        <v>1</v>
      </c>
      <c r="E2" s="224">
        <f>DAY(A2)</f>
        <v>1</v>
      </c>
      <c r="F2" s="225" t="s">
        <v>268</v>
      </c>
      <c r="G2" s="226">
        <v>581</v>
      </c>
      <c r="H2" s="227">
        <v>100</v>
      </c>
      <c r="I2" s="225">
        <v>0</v>
      </c>
      <c r="J2" s="225">
        <v>0</v>
      </c>
      <c r="K2" s="228">
        <f>H2</f>
        <v>100</v>
      </c>
    </row>
    <row r="3" spans="1:11">
      <c r="A3" s="222">
        <v>42400</v>
      </c>
      <c r="B3" s="224">
        <v>2016</v>
      </c>
      <c r="C3" s="224">
        <v>1</v>
      </c>
      <c r="D3" s="223">
        <v>5</v>
      </c>
      <c r="E3" s="224">
        <v>31</v>
      </c>
      <c r="F3" s="225" t="s">
        <v>269</v>
      </c>
      <c r="G3" s="226"/>
      <c r="H3" s="227">
        <f>K2</f>
        <v>100</v>
      </c>
      <c r="I3" s="225">
        <v>400</v>
      </c>
      <c r="J3" s="225">
        <v>0</v>
      </c>
      <c r="K3" s="228">
        <f>H3+I3-J3</f>
        <v>500</v>
      </c>
    </row>
    <row r="4" spans="1:11">
      <c r="A4" s="222">
        <v>42400</v>
      </c>
      <c r="B4" s="224">
        <v>2016</v>
      </c>
      <c r="C4" s="224">
        <v>1</v>
      </c>
      <c r="D4" s="223">
        <v>5</v>
      </c>
      <c r="E4" s="224">
        <v>31</v>
      </c>
      <c r="F4" s="225" t="s">
        <v>269</v>
      </c>
      <c r="G4" s="226"/>
      <c r="H4" s="227">
        <f>K3</f>
        <v>500</v>
      </c>
      <c r="I4" s="225">
        <v>500</v>
      </c>
      <c r="J4" s="225">
        <v>0</v>
      </c>
      <c r="K4" s="228">
        <f>H4+I4-J4</f>
        <v>1000</v>
      </c>
    </row>
    <row r="5" spans="1:11">
      <c r="A5" s="222">
        <v>42400</v>
      </c>
      <c r="B5" s="224">
        <v>2016</v>
      </c>
      <c r="C5" s="224">
        <v>1</v>
      </c>
      <c r="D5" s="223">
        <v>5</v>
      </c>
      <c r="E5" s="224">
        <v>31</v>
      </c>
      <c r="F5" s="225" t="s">
        <v>269</v>
      </c>
      <c r="G5" s="226"/>
      <c r="H5" s="227">
        <f>K4</f>
        <v>1000</v>
      </c>
      <c r="I5" s="225">
        <v>650</v>
      </c>
      <c r="J5" s="225">
        <v>0</v>
      </c>
      <c r="K5" s="228">
        <f>H5+I5-J5</f>
        <v>1650</v>
      </c>
    </row>
    <row r="6" spans="1:11">
      <c r="A6" s="222">
        <v>42400</v>
      </c>
      <c r="B6" s="224">
        <v>2016</v>
      </c>
      <c r="C6" s="224">
        <v>1</v>
      </c>
      <c r="D6" s="223">
        <v>5</v>
      </c>
      <c r="E6" s="224">
        <v>31</v>
      </c>
      <c r="F6" s="225" t="s">
        <v>270</v>
      </c>
      <c r="G6" s="226"/>
      <c r="H6" s="227">
        <f>K5</f>
        <v>1650</v>
      </c>
      <c r="I6" s="225">
        <v>0</v>
      </c>
      <c r="J6" s="225">
        <v>500</v>
      </c>
      <c r="K6" s="228">
        <f>H6+I6-J6</f>
        <v>1150</v>
      </c>
    </row>
    <row r="7" spans="1:11" s="232" customFormat="1">
      <c r="A7" s="229" t="s">
        <v>271</v>
      </c>
      <c r="B7" s="230"/>
      <c r="C7" s="230"/>
      <c r="D7" s="230"/>
      <c r="E7" s="230"/>
      <c r="F7" s="231"/>
      <c r="G7" s="231"/>
      <c r="H7" s="231"/>
      <c r="I7" s="231"/>
      <c r="J7" s="231"/>
      <c r="K7" s="23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InsererUneLigne">
                <anchor moveWithCells="1" sizeWithCells="1">
                  <from>
                    <xdr:col>14</xdr:col>
                    <xdr:colOff>114300</xdr:colOff>
                    <xdr:row>1</xdr:row>
                    <xdr:rowOff>0</xdr:rowOff>
                  </from>
                  <to>
                    <xdr:col>16</xdr:col>
                    <xdr:colOff>104775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6</vt:i4>
      </vt:variant>
    </vt:vector>
  </HeadingPairs>
  <TitlesOfParts>
    <vt:vector size="23" baseType="lpstr">
      <vt:lpstr>REG CASA LUNA - PAR MOIS</vt:lpstr>
      <vt:lpstr>REG CASA ZI - PAR JOUR</vt:lpstr>
      <vt:lpstr>RON - MONTANT</vt:lpstr>
      <vt:lpstr>Panou</vt:lpstr>
      <vt:lpstr>Evidenta PFA</vt:lpstr>
      <vt:lpstr>RJIP</vt:lpstr>
      <vt:lpstr>Registrul-Inventar</vt:lpstr>
      <vt:lpstr>Calculator pret traducere</vt:lpstr>
      <vt:lpstr>Export factura</vt:lpstr>
      <vt:lpstr>Export chitanta</vt:lpstr>
      <vt:lpstr>.</vt:lpstr>
      <vt:lpstr>Facturi</vt:lpstr>
      <vt:lpstr>Clienti</vt:lpstr>
      <vt:lpstr>Incasat pe luna</vt:lpstr>
      <vt:lpstr>Facturat pe luna</vt:lpstr>
      <vt:lpstr>Incasari pe client</vt:lpstr>
      <vt:lpstr>MONTANT-RON</vt:lpstr>
      <vt:lpstr>Data</vt:lpstr>
      <vt:lpstr>'RON - MONTANT'!Impression_des_titres</vt:lpstr>
      <vt:lpstr>'Export chitanta'!Zone_d_impression</vt:lpstr>
      <vt:lpstr>'Export factura'!Zone_d_impression</vt:lpstr>
      <vt:lpstr>'REG CASA LUNA - PAR MOIS'!Zone_d_impression</vt:lpstr>
      <vt:lpstr>'REG CASA ZI - PAR JOUR'!Zone_d_impression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Radu</dc:creator>
  <cp:lastModifiedBy>gmb</cp:lastModifiedBy>
  <cp:lastPrinted>2016-02-01T17:21:09Z</cp:lastPrinted>
  <dcterms:created xsi:type="dcterms:W3CDTF">2013-09-04T12:02:22Z</dcterms:created>
  <dcterms:modified xsi:type="dcterms:W3CDTF">2016-02-01T17:25:43Z</dcterms:modified>
</cp:coreProperties>
</file>