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drawings/drawing5.xml" ContentType="application/vnd.openxmlformats-officedocument.drawing+xml"/>
  <Override PartName="/xl/ctrlProps/ctrlProp7.xml" ContentType="application/vnd.ms-excel.controlproperties+xml"/>
  <Override PartName="/xl/drawings/drawing6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35" windowHeight="8595" tabRatio="716"/>
  </bookViews>
  <sheets>
    <sheet name="ACCUEIL" sheetId="49" r:id="rId1"/>
    <sheet name="PATRIMOIHOM" sheetId="45" r:id="rId2"/>
    <sheet name="PATRIMOIFEM" sheetId="47" r:id="rId3"/>
    <sheet name="PENSALIMENF" sheetId="40" r:id="rId4"/>
    <sheet name="PRESTACOMP" sheetId="42" r:id="rId5"/>
    <sheet name="CLIENTS" sheetId="28" r:id="rId6"/>
    <sheet name="Feuil1" sheetId="50" r:id="rId7"/>
    <sheet name="GRILLES" sheetId="41" state="hidden" r:id="rId8"/>
    <sheet name="ALLOC" sheetId="37" state="hidden" r:id="rId9"/>
  </sheets>
  <definedNames>
    <definedName name="_xlnm._FilterDatabase" localSheetId="2" hidden="1">PATRIMOIFEM!$G$9:$G$13</definedName>
    <definedName name="_xlnm._FilterDatabase" localSheetId="1" hidden="1">PATRIMOIHOM!$G$9:$G$13</definedName>
    <definedName name="_xlnm._FilterDatabase" localSheetId="3" hidden="1">PENSALIMENF!$G$9:$G$16</definedName>
    <definedName name="_xlnm._FilterDatabase" localSheetId="4" hidden="1">PRESTACOMP!$G$9:$G$16</definedName>
    <definedName name="NOM_CLIENTS">CLIENTS!$BK$2:$BK$51</definedName>
    <definedName name="NUM_COUPLE">CLIENTS!$A$2:$A$51</definedName>
    <definedName name="typedegarde" comment="Choisir un type de Garde" localSheetId="8">ALLOC!$A$10:$A$13</definedName>
  </definedNames>
  <calcPr calcId="162913"/>
</workbook>
</file>

<file path=xl/calcChain.xml><?xml version="1.0" encoding="utf-8"?>
<calcChain xmlns="http://schemas.openxmlformats.org/spreadsheetml/2006/main">
  <c r="A3" i="28" l="1"/>
  <c r="A4" i="28"/>
  <c r="A5" i="28"/>
  <c r="A6" i="28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A28" i="28"/>
  <c r="A29" i="28"/>
  <c r="A30" i="28"/>
  <c r="A31" i="28"/>
  <c r="A32" i="28"/>
  <c r="A33" i="28"/>
  <c r="A34" i="28"/>
  <c r="A35" i="28"/>
  <c r="A36" i="28"/>
  <c r="A37" i="28"/>
  <c r="A38" i="28"/>
  <c r="A39" i="28"/>
  <c r="A40" i="28"/>
  <c r="A41" i="28"/>
  <c r="A42" i="28"/>
  <c r="A43" i="28"/>
  <c r="A44" i="28"/>
  <c r="A45" i="28"/>
  <c r="A46" i="28"/>
  <c r="A47" i="28"/>
  <c r="A48" i="28"/>
  <c r="A49" i="28"/>
  <c r="A50" i="28"/>
  <c r="A51" i="28"/>
  <c r="A2" i="28"/>
  <c r="C36" i="28" l="1"/>
  <c r="C37" i="28"/>
  <c r="C38" i="28"/>
  <c r="C39" i="28"/>
  <c r="C40" i="28"/>
  <c r="C41" i="28"/>
  <c r="C42" i="28"/>
  <c r="C43" i="28"/>
  <c r="C44" i="28"/>
  <c r="C45" i="28"/>
  <c r="C46" i="28"/>
  <c r="C47" i="28"/>
  <c r="C48" i="28"/>
  <c r="C49" i="28"/>
  <c r="C50" i="28"/>
  <c r="C51" i="28"/>
  <c r="C12" i="28"/>
  <c r="C13" i="28"/>
  <c r="C28" i="28"/>
  <c r="C31" i="28"/>
  <c r="C32" i="28"/>
  <c r="C33" i="28"/>
  <c r="C34" i="28"/>
  <c r="C35" i="28"/>
  <c r="AE38" i="28" l="1"/>
  <c r="X38" i="28"/>
  <c r="O38" i="28"/>
  <c r="AK35" i="28"/>
  <c r="AE35" i="28"/>
  <c r="X35" i="28"/>
  <c r="O35" i="28"/>
  <c r="AK33" i="28"/>
  <c r="AE33" i="28"/>
  <c r="X33" i="28"/>
  <c r="O33" i="28"/>
  <c r="AK32" i="28"/>
  <c r="AE32" i="28"/>
  <c r="X32" i="28"/>
  <c r="O32" i="28"/>
  <c r="AQ31" i="28"/>
  <c r="AK31" i="28"/>
  <c r="AE31" i="28"/>
  <c r="X31" i="28"/>
  <c r="O31" i="28"/>
  <c r="BC28" i="28"/>
  <c r="AW28" i="28"/>
  <c r="AQ28" i="28"/>
  <c r="AK28" i="28"/>
  <c r="AE28" i="28"/>
  <c r="X28" i="28"/>
  <c r="O28" i="28"/>
  <c r="AK11" i="28"/>
  <c r="AE11" i="28"/>
  <c r="X11" i="28"/>
  <c r="O11" i="28"/>
  <c r="AW7" i="28"/>
  <c r="AQ7" i="28"/>
  <c r="AK7" i="28"/>
  <c r="AE7" i="28"/>
  <c r="X7" i="28"/>
  <c r="O7" i="28"/>
  <c r="X3" i="28"/>
  <c r="O3" i="28"/>
  <c r="O2" i="28"/>
  <c r="B5" i="45" l="1"/>
  <c r="B3" i="45"/>
  <c r="F2" i="47"/>
  <c r="E2" i="47"/>
  <c r="F2" i="45"/>
  <c r="E2" i="45"/>
  <c r="B5" i="47"/>
  <c r="D3" i="47"/>
  <c r="C3" i="47"/>
  <c r="B3" i="47"/>
  <c r="E10" i="47"/>
  <c r="G8" i="47" s="1"/>
  <c r="C5" i="47" s="1"/>
  <c r="E8" i="47"/>
  <c r="E10" i="45"/>
  <c r="E8" i="45"/>
  <c r="D3" i="45"/>
  <c r="C3" i="45"/>
  <c r="C15" i="28"/>
  <c r="C14" i="28"/>
  <c r="I3" i="42"/>
  <c r="H3" i="42"/>
  <c r="G3" i="42"/>
  <c r="I5" i="42" s="1"/>
  <c r="F3" i="42"/>
  <c r="E5" i="42"/>
  <c r="E3" i="42"/>
  <c r="B5" i="42"/>
  <c r="D3" i="42"/>
  <c r="H5" i="42" s="1"/>
  <c r="C3" i="42"/>
  <c r="B3" i="42"/>
  <c r="F21" i="40"/>
  <c r="C21" i="40"/>
  <c r="C20" i="40"/>
  <c r="F20" i="40" s="1"/>
  <c r="B3" i="40"/>
  <c r="F10" i="40"/>
  <c r="E10" i="40"/>
  <c r="D10" i="40"/>
  <c r="C10" i="40"/>
  <c r="B10" i="40"/>
  <c r="A10" i="40"/>
  <c r="C19" i="40" s="1"/>
  <c r="F19" i="40" s="1"/>
  <c r="F9" i="40"/>
  <c r="D9" i="40"/>
  <c r="C9" i="40"/>
  <c r="B9" i="40"/>
  <c r="A9" i="40"/>
  <c r="F8" i="40"/>
  <c r="D8" i="40"/>
  <c r="C8" i="40"/>
  <c r="B8" i="40"/>
  <c r="A8" i="40"/>
  <c r="F7" i="40"/>
  <c r="D7" i="40"/>
  <c r="C7" i="40"/>
  <c r="B7" i="40"/>
  <c r="A7" i="40"/>
  <c r="F6" i="40"/>
  <c r="D6" i="40"/>
  <c r="C6" i="40"/>
  <c r="B6" i="40"/>
  <c r="A6" i="40"/>
  <c r="F5" i="40"/>
  <c r="D5" i="40"/>
  <c r="C5" i="40"/>
  <c r="B5" i="40"/>
  <c r="A5" i="40"/>
  <c r="E9" i="40"/>
  <c r="E8" i="40"/>
  <c r="E7" i="40"/>
  <c r="C30" i="28"/>
  <c r="C29" i="28"/>
  <c r="C27" i="28"/>
  <c r="B26" i="28"/>
  <c r="C26" i="28" s="1"/>
  <c r="B25" i="28"/>
  <c r="C25" i="28" s="1"/>
  <c r="B24" i="28"/>
  <c r="C24" i="28" s="1"/>
  <c r="B23" i="28"/>
  <c r="C23" i="28" s="1"/>
  <c r="B22" i="28"/>
  <c r="C22" i="28" s="1"/>
  <c r="B21" i="28"/>
  <c r="C21" i="28" s="1"/>
  <c r="B20" i="28"/>
  <c r="C20" i="28" s="1"/>
  <c r="B19" i="28"/>
  <c r="C19" i="28" s="1"/>
  <c r="B18" i="28"/>
  <c r="C18" i="28" s="1"/>
  <c r="B17" i="28"/>
  <c r="C17" i="28" s="1"/>
  <c r="B16" i="28"/>
  <c r="C16" i="28" s="1"/>
  <c r="B11" i="28"/>
  <c r="C11" i="28" s="1"/>
  <c r="B10" i="28"/>
  <c r="C10" i="28" s="1"/>
  <c r="B9" i="28"/>
  <c r="B8" i="28"/>
  <c r="B7" i="28"/>
  <c r="B6" i="28"/>
  <c r="B5" i="28"/>
  <c r="B4" i="28"/>
  <c r="B3" i="28"/>
  <c r="B2" i="28"/>
  <c r="C2" i="28" s="1"/>
  <c r="C9" i="28"/>
  <c r="C8" i="28"/>
  <c r="C7" i="28"/>
  <c r="C6" i="28"/>
  <c r="C5" i="28"/>
  <c r="C4" i="28"/>
  <c r="C3" i="28"/>
  <c r="C3" i="40"/>
  <c r="E3" i="40"/>
  <c r="D3" i="40"/>
  <c r="F3" i="40" l="1"/>
  <c r="E6" i="40"/>
  <c r="C15" i="40" s="1"/>
  <c r="G8" i="45"/>
  <c r="C8" i="42"/>
  <c r="F8" i="42" s="1"/>
  <c r="C17" i="40"/>
  <c r="E5" i="40"/>
  <c r="C14" i="40" s="1"/>
  <c r="C16" i="40"/>
  <c r="C18" i="40"/>
  <c r="G5" i="42" l="1"/>
  <c r="F5" i="42"/>
  <c r="C5" i="45"/>
  <c r="C5" i="42"/>
  <c r="D5" i="47"/>
  <c r="H3" i="40" l="1"/>
  <c r="D5" i="45"/>
  <c r="D5" i="42"/>
  <c r="C11" i="42" s="1"/>
  <c r="G3" i="40"/>
  <c r="A14" i="40" s="1"/>
  <c r="F18" i="40" s="1"/>
  <c r="F14" i="40" l="1"/>
  <c r="F17" i="40"/>
  <c r="C7" i="42"/>
  <c r="F7" i="42" s="1"/>
  <c r="G8" i="42" s="1"/>
  <c r="C16" i="42"/>
  <c r="F16" i="42" s="1"/>
  <c r="G18" i="42" s="1"/>
  <c r="F11" i="42"/>
  <c r="G13" i="42" s="1"/>
  <c r="F16" i="40"/>
  <c r="F15" i="40"/>
  <c r="G14" i="40" l="1"/>
</calcChain>
</file>

<file path=xl/sharedStrings.xml><?xml version="1.0" encoding="utf-8"?>
<sst xmlns="http://schemas.openxmlformats.org/spreadsheetml/2006/main" count="734" uniqueCount="418">
  <si>
    <t>Prénom</t>
  </si>
  <si>
    <t>Date de naissance</t>
  </si>
  <si>
    <t>n°du COUPLE</t>
  </si>
  <si>
    <t>Statut scolaire</t>
  </si>
  <si>
    <t>Type de garde</t>
  </si>
  <si>
    <t>Classique</t>
  </si>
  <si>
    <t>Alternée</t>
  </si>
  <si>
    <t>Réduite</t>
  </si>
  <si>
    <t xml:space="preserve">PLANTADE </t>
  </si>
  <si>
    <t>MARMELADE</t>
  </si>
  <si>
    <t>BOUBIES</t>
  </si>
  <si>
    <t>RIBAUD</t>
  </si>
  <si>
    <t>LEGRAND</t>
  </si>
  <si>
    <t>BRUSTOLAN</t>
  </si>
  <si>
    <t>CASTI</t>
  </si>
  <si>
    <t>ROMAIN</t>
  </si>
  <si>
    <t>LIES</t>
  </si>
  <si>
    <t>VERDOT</t>
  </si>
  <si>
    <t>COURTIADE</t>
  </si>
  <si>
    <t>Adresse</t>
  </si>
  <si>
    <t>CP</t>
  </si>
  <si>
    <t>VILLE</t>
  </si>
  <si>
    <t>Robert</t>
  </si>
  <si>
    <t>67, boulevard de la république</t>
  </si>
  <si>
    <t>AGEN</t>
  </si>
  <si>
    <t>Marcel</t>
  </si>
  <si>
    <t>18, rue de la gare</t>
  </si>
  <si>
    <t>BRIVE</t>
  </si>
  <si>
    <t>Albert</t>
  </si>
  <si>
    <t>92 rue Anatole France</t>
  </si>
  <si>
    <t>PARIS</t>
  </si>
  <si>
    <t>25 rue françois Moriac</t>
  </si>
  <si>
    <t>BORDEAUX</t>
  </si>
  <si>
    <t>Julien</t>
  </si>
  <si>
    <t>32,avenue du midi</t>
  </si>
  <si>
    <t>ORTHEZ</t>
  </si>
  <si>
    <t>Gabriel</t>
  </si>
  <si>
    <t>45 rue de l'arsenal</t>
  </si>
  <si>
    <t>BREST</t>
  </si>
  <si>
    <t>Julie</t>
  </si>
  <si>
    <t xml:space="preserve">25 rue de la petite pendule </t>
  </si>
  <si>
    <t>LAYRAC</t>
  </si>
  <si>
    <t>Gisèle</t>
  </si>
  <si>
    <t>44 rue jean JAURES</t>
  </si>
  <si>
    <t>LIMOGES</t>
  </si>
  <si>
    <t>Berthe</t>
  </si>
  <si>
    <t>29 rue Georges SAND</t>
  </si>
  <si>
    <t>Sophie</t>
  </si>
  <si>
    <t>13 avenue Paul Bert</t>
  </si>
  <si>
    <t>MARMANDE</t>
  </si>
  <si>
    <t>Lucie</t>
  </si>
  <si>
    <t>68,route d'Espagne</t>
  </si>
  <si>
    <t>BAYONNE</t>
  </si>
  <si>
    <t>Josette</t>
  </si>
  <si>
    <t>24, rue Victor Hugo</t>
  </si>
  <si>
    <t>NANTES</t>
  </si>
  <si>
    <t>PLANTADE</t>
  </si>
  <si>
    <t>Basile</t>
  </si>
  <si>
    <t>Univ</t>
  </si>
  <si>
    <t>Blaise</t>
  </si>
  <si>
    <t>Lycée</t>
  </si>
  <si>
    <t>Aubin</t>
  </si>
  <si>
    <t>Hugues</t>
  </si>
  <si>
    <t>Judith</t>
  </si>
  <si>
    <t>primaire</t>
  </si>
  <si>
    <t>BOULBIES</t>
  </si>
  <si>
    <t>Thomas</t>
  </si>
  <si>
    <t>Frédéric</t>
  </si>
  <si>
    <t>Adrien</t>
  </si>
  <si>
    <t>Primaire</t>
  </si>
  <si>
    <t>Blandine</t>
  </si>
  <si>
    <t>Audrey</t>
  </si>
  <si>
    <t>Martial</t>
  </si>
  <si>
    <t>Thibaut</t>
  </si>
  <si>
    <t>BRUSTULAN</t>
  </si>
  <si>
    <t>Juliette</t>
  </si>
  <si>
    <t>Pourcentage</t>
  </si>
  <si>
    <t>Collège</t>
  </si>
  <si>
    <t>Montant de l'allocation par enfent</t>
  </si>
  <si>
    <t>TOTAL</t>
  </si>
  <si>
    <t>NOMBRE D'ENFANTS</t>
  </si>
  <si>
    <t>R</t>
  </si>
  <si>
    <t>C</t>
  </si>
  <si>
    <t>A</t>
  </si>
  <si>
    <t>TYPE</t>
  </si>
  <si>
    <t>POURCENTAGE FONCTION DU NOMBRE D'ENFANTS ET DU TYPE DE GARDE</t>
  </si>
  <si>
    <t>TYPE de GARDE</t>
  </si>
  <si>
    <t>N° Couple</t>
  </si>
  <si>
    <t>NOM de l'HOMME</t>
  </si>
  <si>
    <t>NOM du PÈRE</t>
  </si>
  <si>
    <t>Jérémie</t>
  </si>
  <si>
    <t>Jacques</t>
  </si>
  <si>
    <t>Alain</t>
  </si>
  <si>
    <t>maternelle</t>
  </si>
  <si>
    <t>Rapahel</t>
  </si>
  <si>
    <t>Nb Enfants</t>
  </si>
  <si>
    <t>Pas de Garde</t>
  </si>
  <si>
    <t>Jean</t>
  </si>
  <si>
    <t>05/11/1968</t>
  </si>
  <si>
    <t>Augustine</t>
  </si>
  <si>
    <t>BRAM</t>
  </si>
  <si>
    <t>ROUGEMONT</t>
  </si>
  <si>
    <t>Jules</t>
  </si>
  <si>
    <t>32,avenue de l'océan</t>
  </si>
  <si>
    <t>MIMIZAN</t>
  </si>
  <si>
    <t>CLEMENT</t>
  </si>
  <si>
    <t>TOULOUSE</t>
  </si>
  <si>
    <t>Chantal</t>
  </si>
  <si>
    <t>12, rue des vignes</t>
  </si>
  <si>
    <t>SAUTERNES</t>
  </si>
  <si>
    <t>6 rue des vers</t>
  </si>
  <si>
    <t>SCALPA</t>
  </si>
  <si>
    <t>CRANET</t>
  </si>
  <si>
    <t>12 rue des rouges</t>
  </si>
  <si>
    <t>NOM de la FEMME</t>
  </si>
  <si>
    <t>Date du Mariage</t>
  </si>
  <si>
    <t>Droit de Garde</t>
  </si>
  <si>
    <t>Date de Séparation</t>
  </si>
  <si>
    <t>D-G</t>
  </si>
  <si>
    <t>K-DG</t>
  </si>
  <si>
    <t>Date du Divorce</t>
  </si>
  <si>
    <t>FEMME</t>
  </si>
  <si>
    <t>HOMME</t>
  </si>
  <si>
    <t>BAUMERT</t>
  </si>
  <si>
    <t>Charles</t>
  </si>
  <si>
    <t>15/07/1959</t>
  </si>
  <si>
    <t>12 rue du hameau</t>
  </si>
  <si>
    <t>TARBES</t>
  </si>
  <si>
    <t>ROMUVAC</t>
  </si>
  <si>
    <t>Christine</t>
  </si>
  <si>
    <t>45 avenue de l'église</t>
  </si>
  <si>
    <t/>
  </si>
  <si>
    <t>1er Enfant</t>
  </si>
  <si>
    <t>2eme Enfant</t>
  </si>
  <si>
    <t>3eme Enfant</t>
  </si>
  <si>
    <t>4eme Enfant</t>
  </si>
  <si>
    <t>5eme Enfant</t>
  </si>
  <si>
    <t>6eme Enfant</t>
  </si>
  <si>
    <t>12/09/1967</t>
  </si>
  <si>
    <t>21/12/1970</t>
  </si>
  <si>
    <t>47500</t>
  </si>
  <si>
    <t>14/10/1990</t>
  </si>
  <si>
    <t>09/07/2013</t>
  </si>
  <si>
    <t>Nombre d'Enfants</t>
  </si>
  <si>
    <t>n° de l'Enfant</t>
  </si>
  <si>
    <t>Prénom de l'Enfant</t>
  </si>
  <si>
    <t>Age de l'Enfant</t>
  </si>
  <si>
    <t>Satut scolaire</t>
  </si>
  <si>
    <t>Prenom</t>
  </si>
  <si>
    <t>Age</t>
  </si>
  <si>
    <t>n° naiss ENFE</t>
  </si>
  <si>
    <t>Adresses</t>
  </si>
  <si>
    <t>College</t>
  </si>
  <si>
    <t>Durée du Mariage en années =</t>
  </si>
  <si>
    <t>GRILLE de L'AGE du CREANCIER</t>
  </si>
  <si>
    <t>TRANCHES d'AGES</t>
  </si>
  <si>
    <t>NOMBRE de POINTS</t>
  </si>
  <si>
    <t>DUREE du MARIAGE</t>
  </si>
  <si>
    <t>Nombre de points</t>
  </si>
  <si>
    <t>16 à 30 ans = 1</t>
  </si>
  <si>
    <t>31 à 35 ans = 2</t>
  </si>
  <si>
    <t>36 à 40 ans= 3</t>
  </si>
  <si>
    <t>41 à 45 ans= 4</t>
  </si>
  <si>
    <t>46 à 50 ans= 5</t>
  </si>
  <si>
    <t>51 à 55 ans= 6</t>
  </si>
  <si>
    <t>56 à 60 ans= 7</t>
  </si>
  <si>
    <t>61 à 65 ans= 8</t>
  </si>
  <si>
    <t>De 0 à 4 ans = 3</t>
  </si>
  <si>
    <t>De 5 à 9 ans = 6</t>
  </si>
  <si>
    <t>De 10 à 14 ans = 9</t>
  </si>
  <si>
    <t>De 15 à 19 ans = 12</t>
  </si>
  <si>
    <t>De 20 à 14 ans = 15</t>
  </si>
  <si>
    <t>De 25 à 29 ans = 18</t>
  </si>
  <si>
    <t>De 30 à 34 ans = 21</t>
  </si>
  <si>
    <t>De 35 à 39 ans ) 24</t>
  </si>
  <si>
    <t>De 40 à 44 ans = 27</t>
  </si>
  <si>
    <t>De 45 à 49 ans = 30</t>
  </si>
  <si>
    <t>De 50 à 54 ans = 33</t>
  </si>
  <si>
    <t>De 55 à 59 ans = 36</t>
  </si>
  <si>
    <t>De 60 à 64 ans = 39</t>
  </si>
  <si>
    <t>De 65 à 69 ans = 42</t>
  </si>
  <si>
    <t>De 70 à74 ans = 45</t>
  </si>
  <si>
    <t>De 75 à 79 ans = 49</t>
  </si>
  <si>
    <t>De 80 à 84 ans = 50</t>
  </si>
  <si>
    <t>De 85 à 89 ans = 51</t>
  </si>
  <si>
    <t>1 ere méthode de calcul</t>
  </si>
  <si>
    <t>Valeur de l'unité de mesure=</t>
  </si>
  <si>
    <t>Montant de la PRESTATION en €uro</t>
  </si>
  <si>
    <t>3 eme méthode de calcul</t>
  </si>
  <si>
    <t>PATRIMOINE</t>
  </si>
  <si>
    <t>Actifs</t>
  </si>
  <si>
    <t>Propriétés immobilièrs</t>
  </si>
  <si>
    <t>Propriétés foncières</t>
  </si>
  <si>
    <t>Propriétés professionnelles</t>
  </si>
  <si>
    <t>Parts d'entreprises</t>
  </si>
  <si>
    <t>Placements financiers</t>
  </si>
  <si>
    <t>Valeurs mobilieres</t>
  </si>
  <si>
    <t>Meubles, véhicules, Equipements domestiques</t>
  </si>
  <si>
    <t>Objets d'Arts et de Collections</t>
  </si>
  <si>
    <t>propriété intellectuelle (brevets, droits d'auteur)</t>
  </si>
  <si>
    <t>Rentes et Pensions</t>
  </si>
  <si>
    <t>Passifs</t>
  </si>
  <si>
    <t>Emprunts(Consommation, immobilier)</t>
  </si>
  <si>
    <t>Dettes fiscales et sociales</t>
  </si>
  <si>
    <t>Dettes envers des tierces personnes</t>
  </si>
  <si>
    <t>Emprunts d’investissement</t>
  </si>
  <si>
    <t>Dettes latentes</t>
  </si>
  <si>
    <t>Valeur Actuarielle</t>
  </si>
  <si>
    <t>Propriétés immobilièrs en location</t>
  </si>
  <si>
    <t>Propriétés foncières en location</t>
  </si>
  <si>
    <t>% de rapport du Capital</t>
  </si>
  <si>
    <t>Revenus  Locatifs</t>
  </si>
  <si>
    <t xml:space="preserve">CALCUL DES REVENUS MENSUELS NETS du PATRIMONE de L'HOMME en €URO  </t>
  </si>
  <si>
    <t>Revenus du Capital</t>
  </si>
  <si>
    <t>Revenus du Patrimoine</t>
  </si>
  <si>
    <t>BILAN</t>
  </si>
  <si>
    <t xml:space="preserve">CALCUL DES REVENUS MENSUELS NETS du PATRIMONE de La FEMME en €URO  </t>
  </si>
  <si>
    <t>REVENU TOTAL</t>
  </si>
  <si>
    <t>Revenus  du travail</t>
  </si>
  <si>
    <t>CALCUL DE LA PENSION ALIMENTAIRE MENSUELLE  pour  les ENFANTS ( Valeurs en €uro et Nettes)</t>
  </si>
  <si>
    <t>REVEN TOTAL de L'HOMME</t>
  </si>
  <si>
    <t>REVENU TOTAL de la FEMME</t>
  </si>
  <si>
    <t>QUI a le DROIT de GARDE</t>
  </si>
  <si>
    <t>Revenu/Calcul</t>
  </si>
  <si>
    <t>CALCUL DE LA PRESTATION COMPENSATOIRE ( Valeurs en €uro et Nettes)</t>
  </si>
  <si>
    <t>Revenus du travail</t>
  </si>
  <si>
    <t>Revenus du patrimoine</t>
  </si>
  <si>
    <t xml:space="preserve">Un tiers de la difference desREVENUS = </t>
  </si>
  <si>
    <t>Montant de la PRESTATION</t>
  </si>
  <si>
    <t>La moitié de la durée du mariage =</t>
  </si>
  <si>
    <t>Difference des REVENUS par mois</t>
  </si>
  <si>
    <t>Age de L'HOMME</t>
  </si>
  <si>
    <t>Age de la FEMME</t>
  </si>
  <si>
    <t xml:space="preserve">Points dus à la tranche d'age = </t>
  </si>
  <si>
    <t xml:space="preserve">Points dus à la durée du mariage = </t>
  </si>
  <si>
    <t>Difference des REVENUS sur un an</t>
  </si>
  <si>
    <t>Difference des REVENUS ANNUELS</t>
  </si>
  <si>
    <t>20% de la Différence des RENENUS</t>
  </si>
  <si>
    <t>REVENU TOTAL mois Net-H</t>
  </si>
  <si>
    <t>Revenus du travail mois Net-H</t>
  </si>
  <si>
    <t>Revenus du patrimoine mois Nets - F</t>
  </si>
  <si>
    <t>REVENU TOTAL mois Net-F</t>
  </si>
  <si>
    <t>Revenus du travail mois Nets-F</t>
  </si>
  <si>
    <t>Revenus du patrim mois Nets- H</t>
  </si>
  <si>
    <t>2 eme méthode de calcul</t>
  </si>
  <si>
    <t>AZELIEU</t>
  </si>
  <si>
    <t>Claude</t>
  </si>
  <si>
    <t>73 avenue  Jean JAURES</t>
  </si>
  <si>
    <t>LAVELANET</t>
  </si>
  <si>
    <t>GROUT</t>
  </si>
  <si>
    <t>Françoise</t>
  </si>
  <si>
    <t>38 rue Albert Landolfi</t>
  </si>
  <si>
    <t>LANGON</t>
  </si>
  <si>
    <t>BOIPEIRT</t>
  </si>
  <si>
    <t>13 Rue Diderot</t>
  </si>
  <si>
    <t>PERPIGNAN</t>
  </si>
  <si>
    <t>GUFFLET</t>
  </si>
  <si>
    <t>Jacqueline</t>
  </si>
  <si>
    <t>7 rue des Saules</t>
  </si>
  <si>
    <t>PLAISANCE du TOUCH</t>
  </si>
  <si>
    <t>BOMALON</t>
  </si>
  <si>
    <t>Henri</t>
  </si>
  <si>
    <t>CHU de Rangueil, 1 Av J.Poulhes</t>
  </si>
  <si>
    <t>BORIGAS</t>
  </si>
  <si>
    <t>Georges</t>
  </si>
  <si>
    <t>Quai Sadi Carnot</t>
  </si>
  <si>
    <t>PERY</t>
  </si>
  <si>
    <t>Christiane</t>
  </si>
  <si>
    <t>71 rue Capens</t>
  </si>
  <si>
    <t>AUTERIVE</t>
  </si>
  <si>
    <t>MINET</t>
  </si>
  <si>
    <t>BOULET</t>
  </si>
  <si>
    <t xml:space="preserve">Jean-Jacques </t>
  </si>
  <si>
    <t>22 rue de verdun</t>
  </si>
  <si>
    <t>FOIX</t>
  </si>
  <si>
    <t>FLANC</t>
  </si>
  <si>
    <t>Pauline</t>
  </si>
  <si>
    <t>20 rue Frayssinet</t>
  </si>
  <si>
    <t>BOUMATEL</t>
  </si>
  <si>
    <t>René</t>
  </si>
  <si>
    <t>422 Rue de la Dalbade</t>
  </si>
  <si>
    <t>SOLIES</t>
  </si>
  <si>
    <t>Henriette</t>
  </si>
  <si>
    <t>8 rue du mont Vallier</t>
  </si>
  <si>
    <t>TOURNEFEUILLE</t>
  </si>
  <si>
    <t>BOURIGNAC</t>
  </si>
  <si>
    <t>116 Place Carnot</t>
  </si>
  <si>
    <t>CARCASSONNE</t>
  </si>
  <si>
    <t>MOSC</t>
  </si>
  <si>
    <t>Pierrette</t>
  </si>
  <si>
    <t>MILHARS</t>
  </si>
  <si>
    <t>CORDES</t>
  </si>
  <si>
    <t>CALMANT</t>
  </si>
  <si>
    <t xml:space="preserve">Françis </t>
  </si>
  <si>
    <t>La ferme A Lacroix</t>
  </si>
  <si>
    <t>COLAYRAC St CIRQ</t>
  </si>
  <si>
    <t>JOURDIN</t>
  </si>
  <si>
    <t>Ségolène</t>
  </si>
  <si>
    <t>CAMPONIEUX</t>
  </si>
  <si>
    <t>Armand</t>
  </si>
  <si>
    <t>RABANIE</t>
  </si>
  <si>
    <t>Solange</t>
  </si>
  <si>
    <t>CARMILANO</t>
  </si>
  <si>
    <t>Manuel</t>
  </si>
  <si>
    <t>131 avenue du Maréchal Foch</t>
  </si>
  <si>
    <t>SASTAN</t>
  </si>
  <si>
    <t>Nicole</t>
  </si>
  <si>
    <t>CARTAZE</t>
  </si>
  <si>
    <t>25 Qua Lavie</t>
  </si>
  <si>
    <t>SALIES de BEARN</t>
  </si>
  <si>
    <t>PAVELA</t>
  </si>
  <si>
    <t>Alphonsine</t>
  </si>
  <si>
    <t>CHARIER</t>
  </si>
  <si>
    <t>Pierre</t>
  </si>
  <si>
    <t>85 rue Georges Magnoac</t>
  </si>
  <si>
    <t>BACHER</t>
  </si>
  <si>
    <t>Bernadette</t>
  </si>
  <si>
    <t>DARIMONTY</t>
  </si>
  <si>
    <t>10 bis rue Gambetta</t>
  </si>
  <si>
    <t>GAILLAC</t>
  </si>
  <si>
    <t>MACHAYOU</t>
  </si>
  <si>
    <t>Andrée</t>
  </si>
  <si>
    <t>DINAN</t>
  </si>
  <si>
    <t>91 route de Capens</t>
  </si>
  <si>
    <t>LANCHORLE</t>
  </si>
  <si>
    <t>Marie-Jeanne</t>
  </si>
  <si>
    <t>DULAU</t>
  </si>
  <si>
    <t>TOULON</t>
  </si>
  <si>
    <t>BARONNIER</t>
  </si>
  <si>
    <t>Sylvie</t>
  </si>
  <si>
    <t>8 rue du Docteur PRESSAC</t>
  </si>
  <si>
    <t>BLAGNAC</t>
  </si>
  <si>
    <t>DUPONT</t>
  </si>
  <si>
    <t>47 En Guillou</t>
  </si>
  <si>
    <t>AYGUESVIVES</t>
  </si>
  <si>
    <t>PONSO</t>
  </si>
  <si>
    <t>Albertine</t>
  </si>
  <si>
    <t>CUGNAUX</t>
  </si>
  <si>
    <t>FROBANPIN</t>
  </si>
  <si>
    <t>André</t>
  </si>
  <si>
    <t>37 chemin du carreau de .LANES</t>
  </si>
  <si>
    <t>NIMES</t>
  </si>
  <si>
    <t>ALIBERT</t>
  </si>
  <si>
    <t>FROJER</t>
  </si>
  <si>
    <t>72 rue du pont neuf</t>
  </si>
  <si>
    <t>ARUDY</t>
  </si>
  <si>
    <t>NATCHA</t>
  </si>
  <si>
    <t>Claudette</t>
  </si>
  <si>
    <t>GRENADE</t>
  </si>
  <si>
    <t>LIMOZOUDE</t>
  </si>
  <si>
    <t>Maurice</t>
  </si>
  <si>
    <t>Lieu dit «  Le Moulin »</t>
  </si>
  <si>
    <t>TALAZAC</t>
  </si>
  <si>
    <t>BAREGE</t>
  </si>
  <si>
    <t>Margarette</t>
  </si>
  <si>
    <t>55 rue du Général  BOUBOLIE</t>
  </si>
  <si>
    <t>LOUPAGNE</t>
  </si>
  <si>
    <t>Bernard</t>
  </si>
  <si>
    <t>27 Rue Noyers</t>
  </si>
  <si>
    <t>BARTHELEMY</t>
  </si>
  <si>
    <t>Renée</t>
  </si>
  <si>
    <t>17 avenue Caramoun</t>
  </si>
  <si>
    <t>LEUCATE</t>
  </si>
  <si>
    <t>MANBAT</t>
  </si>
  <si>
    <t>Christian</t>
  </si>
  <si>
    <t>68 Route de Gaure</t>
  </si>
  <si>
    <t xml:space="preserve">POMPIGNAN </t>
  </si>
  <si>
    <t>BEDIEE</t>
  </si>
  <si>
    <t>Yvette</t>
  </si>
  <si>
    <t>MARCORELLES</t>
  </si>
  <si>
    <t>Bruno</t>
  </si>
  <si>
    <t>BALMA</t>
  </si>
  <si>
    <t>NOTTOLI</t>
  </si>
  <si>
    <t>PAOLO</t>
  </si>
  <si>
    <t>Francis</t>
  </si>
  <si>
    <t>15 Cours Bosquet</t>
  </si>
  <si>
    <t>PAU</t>
  </si>
  <si>
    <t>QAIGNAN</t>
  </si>
  <si>
    <t>Michelle</t>
  </si>
  <si>
    <t>1 allée de la Gélise</t>
  </si>
  <si>
    <t>COLOMIERS</t>
  </si>
  <si>
    <t>PUIBERT</t>
  </si>
  <si>
    <t>65 Rue de l'Eglise</t>
  </si>
  <si>
    <t>BEAUZELLE</t>
  </si>
  <si>
    <t>CUFFY</t>
  </si>
  <si>
    <t>Jean-Claude</t>
  </si>
  <si>
    <t>Mas TARDIEU, Le Village</t>
  </si>
  <si>
    <t>BROUILLA</t>
  </si>
  <si>
    <t>PUIROT</t>
  </si>
  <si>
    <t>152 Rue de la Pomme</t>
  </si>
  <si>
    <t xml:space="preserve">CULIE </t>
  </si>
  <si>
    <t>32 cami de la Boulbeno</t>
  </si>
  <si>
    <t>09600</t>
  </si>
  <si>
    <t>LARROQUE D'OLMES</t>
  </si>
  <si>
    <t>ROVETEAU</t>
  </si>
  <si>
    <t>84 Place Aristide Briand</t>
  </si>
  <si>
    <t>SAINT GIRONS</t>
  </si>
  <si>
    <t>FOURTEAU</t>
  </si>
  <si>
    <t>1 pl du bataillon d'Armagnac</t>
  </si>
  <si>
    <t>CONDOM</t>
  </si>
  <si>
    <t>TACELIER</t>
  </si>
  <si>
    <t>72 Rue Bouriotte</t>
  </si>
  <si>
    <t>REALMONT</t>
  </si>
  <si>
    <t>GUILHEM</t>
  </si>
  <si>
    <t>catherine</t>
  </si>
  <si>
    <t>73 rue Gilet</t>
  </si>
  <si>
    <t>TAVONIER</t>
  </si>
  <si>
    <t>Roger</t>
  </si>
  <si>
    <t>31 Espira de l'Agly</t>
  </si>
  <si>
    <t>RIVESALTES</t>
  </si>
  <si>
    <t>HUBIN</t>
  </si>
  <si>
    <t>Denise</t>
  </si>
  <si>
    <t>10 rue du pont Montaudran</t>
  </si>
  <si>
    <t>H</t>
  </si>
  <si>
    <t>F</t>
  </si>
  <si>
    <t>SHANON</t>
  </si>
  <si>
    <t>Cécile</t>
  </si>
  <si>
    <t>NOM_CLIENTS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</si>
</sst>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/m/yy;@"/>
    <numFmt numFmtId="165" formatCode="0.0"/>
    <numFmt numFmtId="166" formatCode="dd/mm/yy;@"/>
    <numFmt numFmtId="167" formatCode="#,##0_ ;\-#,##0\ "/>
  </numFmts>
  <fonts count="3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996633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CC0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0"/>
      <name val="Calibri"/>
      <family val="2"/>
      <scheme val="minor"/>
    </font>
    <font>
      <b/>
      <sz val="11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2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99FF"/>
        <bgColor rgb="FFFF99FF"/>
      </patternFill>
    </fill>
    <fill>
      <patternFill patternType="solid">
        <fgColor rgb="FF66FFCC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66CC"/>
        <bgColor rgb="FFFF99FF"/>
      </patternFill>
    </fill>
    <fill>
      <patternFill patternType="solid">
        <fgColor rgb="FF66FF66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66CC"/>
        <bgColor indexed="64"/>
      </patternFill>
    </fill>
  </fills>
  <borders count="3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 style="dashed">
        <color indexed="64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16" fillId="0" borderId="0"/>
  </cellStyleXfs>
  <cellXfs count="365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 applyBorder="1"/>
    <xf numFmtId="0" fontId="0" fillId="4" borderId="3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2" fontId="0" fillId="0" borderId="0" xfId="0" applyNumberFormat="1" applyFill="1"/>
    <xf numFmtId="0" fontId="5" fillId="0" borderId="0" xfId="0" applyFont="1" applyBorder="1" applyAlignment="1">
      <alignment horizontal="center"/>
    </xf>
    <xf numFmtId="165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165" fontId="7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165" fontId="9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6" xfId="0" applyBorder="1"/>
    <xf numFmtId="165" fontId="5" fillId="0" borderId="8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65" fontId="9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5" fontId="10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165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5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165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165" fontId="9" fillId="0" borderId="0" xfId="0" applyNumberFormat="1" applyFont="1" applyFill="1" applyBorder="1" applyAlignment="1">
      <alignment horizontal="center"/>
    </xf>
    <xf numFmtId="1" fontId="9" fillId="0" borderId="0" xfId="0" applyNumberFormat="1" applyFon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165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" fontId="16" fillId="0" borderId="0" xfId="0" applyNumberFormat="1" applyFont="1" applyFill="1" applyBorder="1" applyAlignment="1">
      <alignment horizontal="center"/>
    </xf>
    <xf numFmtId="1" fontId="14" fillId="0" borderId="0" xfId="0" applyNumberFormat="1" applyFont="1" applyBorder="1" applyAlignment="1">
      <alignment horizontal="center"/>
    </xf>
    <xf numFmtId="0" fontId="1" fillId="8" borderId="7" xfId="0" applyFont="1" applyFill="1" applyBorder="1"/>
    <xf numFmtId="0" fontId="1" fillId="5" borderId="10" xfId="0" applyFont="1" applyFill="1" applyBorder="1"/>
    <xf numFmtId="0" fontId="1" fillId="5" borderId="10" xfId="0" applyFont="1" applyFill="1" applyBorder="1" applyAlignment="1">
      <alignment horizontal="center"/>
    </xf>
    <xf numFmtId="0" fontId="1" fillId="9" borderId="14" xfId="0" applyFont="1" applyFill="1" applyBorder="1"/>
    <xf numFmtId="0" fontId="1" fillId="10" borderId="14" xfId="0" applyFont="1" applyFill="1" applyBorder="1"/>
    <xf numFmtId="0" fontId="1" fillId="8" borderId="2" xfId="0" applyFont="1" applyFill="1" applyBorder="1"/>
    <xf numFmtId="0" fontId="1" fillId="8" borderId="9" xfId="0" applyFont="1" applyFill="1" applyBorder="1" applyAlignment="1">
      <alignment horizontal="center"/>
    </xf>
    <xf numFmtId="0" fontId="1" fillId="6" borderId="10" xfId="0" applyFont="1" applyFill="1" applyBorder="1"/>
    <xf numFmtId="0" fontId="1" fillId="6" borderId="10" xfId="0" applyFont="1" applyFill="1" applyBorder="1" applyAlignment="1">
      <alignment horizontal="center"/>
    </xf>
    <xf numFmtId="0" fontId="1" fillId="8" borderId="0" xfId="0" applyNumberFormat="1" applyFont="1" applyFill="1" applyAlignment="1">
      <alignment horizontal="center"/>
    </xf>
    <xf numFmtId="0" fontId="1" fillId="9" borderId="11" xfId="0" applyNumberFormat="1" applyFont="1" applyFill="1" applyBorder="1"/>
    <xf numFmtId="166" fontId="0" fillId="0" borderId="0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1" fillId="12" borderId="16" xfId="0" applyFont="1" applyFill="1" applyBorder="1"/>
    <xf numFmtId="0" fontId="1" fillId="13" borderId="15" xfId="0" applyFont="1" applyFill="1" applyBorder="1"/>
    <xf numFmtId="0" fontId="17" fillId="13" borderId="1" xfId="0" applyFont="1" applyFill="1" applyBorder="1" applyAlignment="1">
      <alignment horizontal="center" vertical="center"/>
    </xf>
    <xf numFmtId="0" fontId="17" fillId="12" borderId="1" xfId="0" applyFont="1" applyFill="1" applyBorder="1" applyAlignment="1">
      <alignment horizontal="center" vertical="center"/>
    </xf>
    <xf numFmtId="0" fontId="1" fillId="10" borderId="18" xfId="0" applyFont="1" applyFill="1" applyBorder="1"/>
    <xf numFmtId="0" fontId="17" fillId="10" borderId="1" xfId="0" applyFont="1" applyFill="1" applyBorder="1" applyAlignment="1">
      <alignment horizontal="center" vertical="center"/>
    </xf>
    <xf numFmtId="0" fontId="1" fillId="14" borderId="18" xfId="0" applyFont="1" applyFill="1" applyBorder="1"/>
    <xf numFmtId="0" fontId="17" fillId="14" borderId="1" xfId="0" applyFont="1" applyFill="1" applyBorder="1" applyAlignment="1">
      <alignment horizontal="center" vertical="center"/>
    </xf>
    <xf numFmtId="0" fontId="1" fillId="15" borderId="18" xfId="0" applyFont="1" applyFill="1" applyBorder="1"/>
    <xf numFmtId="0" fontId="17" fillId="15" borderId="1" xfId="0" applyFont="1" applyFill="1" applyBorder="1" applyAlignment="1">
      <alignment horizontal="center" vertical="center"/>
    </xf>
    <xf numFmtId="0" fontId="1" fillId="16" borderId="18" xfId="0" applyFont="1" applyFill="1" applyBorder="1"/>
    <xf numFmtId="0" fontId="17" fillId="16" borderId="1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left"/>
    </xf>
    <xf numFmtId="49" fontId="0" fillId="0" borderId="0" xfId="0" applyNumberFormat="1" applyFill="1" applyBorder="1" applyAlignment="1" applyProtection="1">
      <alignment horizontal="center"/>
      <protection locked="0"/>
    </xf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2" fontId="0" fillId="0" borderId="20" xfId="0" applyNumberFormat="1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2" fontId="0" fillId="0" borderId="23" xfId="0" applyNumberFormat="1" applyFill="1" applyBorder="1" applyAlignment="1">
      <alignment horizontal="center"/>
    </xf>
    <xf numFmtId="2" fontId="0" fillId="0" borderId="24" xfId="0" applyNumberFormat="1" applyFill="1" applyBorder="1" applyAlignment="1">
      <alignment horizontal="center"/>
    </xf>
    <xf numFmtId="0" fontId="0" fillId="0" borderId="23" xfId="0" applyFill="1" applyBorder="1"/>
    <xf numFmtId="0" fontId="0" fillId="0" borderId="24" xfId="0" applyFill="1" applyBorder="1"/>
    <xf numFmtId="0" fontId="0" fillId="0" borderId="25" xfId="0" applyFill="1" applyBorder="1"/>
    <xf numFmtId="0" fontId="0" fillId="0" borderId="26" xfId="0" applyFill="1" applyBorder="1"/>
    <xf numFmtId="0" fontId="0" fillId="0" borderId="27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19" fillId="14" borderId="12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1" fontId="18" fillId="14" borderId="1" xfId="0" applyNumberFormat="1" applyFont="1" applyFill="1" applyBorder="1" applyAlignment="1">
      <alignment horizontal="center"/>
    </xf>
    <xf numFmtId="1" fontId="18" fillId="2" borderId="1" xfId="0" applyNumberFormat="1" applyFont="1" applyFill="1" applyBorder="1" applyAlignment="1">
      <alignment horizontal="center"/>
    </xf>
    <xf numFmtId="0" fontId="0" fillId="19" borderId="12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9" fillId="0" borderId="0" xfId="0" applyNumberFormat="1" applyFon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18" fillId="0" borderId="0" xfId="0" applyNumberFormat="1" applyFon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0" borderId="0" xfId="0" applyNumberFormat="1" applyFont="1" applyFill="1" applyBorder="1" applyAlignment="1"/>
    <xf numFmtId="0" fontId="0" fillId="0" borderId="0" xfId="0" applyFont="1" applyFill="1" applyBorder="1" applyAlignment="1"/>
    <xf numFmtId="0" fontId="0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NumberFormat="1" applyFill="1" applyBorder="1" applyAlignment="1"/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21" fillId="17" borderId="0" xfId="0" applyNumberFormat="1" applyFont="1" applyFill="1" applyBorder="1" applyAlignment="1">
      <alignment horizontal="center"/>
    </xf>
    <xf numFmtId="0" fontId="21" fillId="18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1" borderId="0" xfId="0" applyNumberFormat="1" applyFill="1" applyBorder="1" applyAlignment="1">
      <alignment horizontal="center"/>
    </xf>
    <xf numFmtId="1" fontId="0" fillId="21" borderId="0" xfId="0" applyNumberFormat="1" applyFill="1" applyBorder="1" applyAlignment="1">
      <alignment horizontal="center"/>
    </xf>
    <xf numFmtId="2" fontId="0" fillId="21" borderId="0" xfId="0" applyNumberFormat="1" applyFill="1" applyBorder="1" applyAlignment="1">
      <alignment horizontal="center"/>
    </xf>
    <xf numFmtId="2" fontId="18" fillId="0" borderId="0" xfId="0" applyNumberFormat="1" applyFont="1" applyFill="1" applyBorder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0" fillId="21" borderId="0" xfId="0" applyFill="1"/>
    <xf numFmtId="2" fontId="0" fillId="21" borderId="0" xfId="0" applyNumberFormat="1" applyFill="1"/>
    <xf numFmtId="0" fontId="0" fillId="0" borderId="0" xfId="0" applyAlignment="1">
      <alignment horizontal="center"/>
    </xf>
    <xf numFmtId="1" fontId="0" fillId="17" borderId="0" xfId="0" applyNumberFormat="1" applyFill="1" applyBorder="1" applyAlignment="1">
      <alignment horizontal="center"/>
    </xf>
    <xf numFmtId="1" fontId="18" fillId="17" borderId="0" xfId="0" applyNumberFormat="1" applyFont="1" applyFill="1" applyBorder="1" applyAlignment="1">
      <alignment horizontal="center"/>
    </xf>
    <xf numFmtId="1" fontId="0" fillId="17" borderId="0" xfId="0" applyNumberFormat="1" applyFill="1" applyAlignment="1">
      <alignment horizontal="center"/>
    </xf>
    <xf numFmtId="1" fontId="0" fillId="21" borderId="0" xfId="0" applyNumberFormat="1" applyFill="1"/>
    <xf numFmtId="1" fontId="0" fillId="0" borderId="0" xfId="0" applyNumberFormat="1" applyFill="1"/>
    <xf numFmtId="1" fontId="0" fillId="21" borderId="0" xfId="0" applyNumberFormat="1" applyFill="1" applyAlignment="1">
      <alignment horizontal="center"/>
    </xf>
    <xf numFmtId="1" fontId="0" fillId="18" borderId="0" xfId="0" applyNumberFormat="1" applyFill="1" applyAlignment="1">
      <alignment horizontal="center"/>
    </xf>
    <xf numFmtId="0" fontId="0" fillId="4" borderId="0" xfId="0" applyFill="1" applyBorder="1" applyAlignment="1">
      <alignment horizontal="center"/>
    </xf>
    <xf numFmtId="0" fontId="20" fillId="4" borderId="0" xfId="0" applyNumberFormat="1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0" fillId="22" borderId="0" xfId="0" applyNumberFormat="1" applyFont="1" applyFill="1" applyBorder="1" applyAlignment="1">
      <alignment horizontal="center"/>
    </xf>
    <xf numFmtId="0" fontId="0" fillId="23" borderId="0" xfId="0" applyFill="1"/>
    <xf numFmtId="0" fontId="18" fillId="0" borderId="1" xfId="0" applyFont="1" applyFill="1" applyBorder="1" applyAlignment="1">
      <alignment horizontal="center"/>
    </xf>
    <xf numFmtId="0" fontId="18" fillId="6" borderId="1" xfId="0" applyFont="1" applyFill="1" applyBorder="1" applyAlignment="1">
      <alignment horizontal="center"/>
    </xf>
    <xf numFmtId="0" fontId="0" fillId="24" borderId="1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28" xfId="0" applyFill="1" applyBorder="1"/>
    <xf numFmtId="0" fontId="0" fillId="0" borderId="3" xfId="0" applyFill="1" applyBorder="1"/>
    <xf numFmtId="2" fontId="0" fillId="0" borderId="3" xfId="0" applyNumberFormat="1" applyFill="1" applyBorder="1" applyAlignment="1">
      <alignment horizontal="center"/>
    </xf>
    <xf numFmtId="2" fontId="0" fillId="0" borderId="29" xfId="0" applyNumberFormat="1" applyFill="1" applyBorder="1" applyAlignment="1">
      <alignment horizontal="center"/>
    </xf>
    <xf numFmtId="0" fontId="0" fillId="0" borderId="30" xfId="0" applyFill="1" applyBorder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2" fontId="0" fillId="0" borderId="2" xfId="0" applyNumberFormat="1" applyFill="1" applyBorder="1" applyAlignment="1">
      <alignment horizontal="center"/>
    </xf>
    <xf numFmtId="2" fontId="0" fillId="0" borderId="8" xfId="0" applyNumberFormat="1" applyFill="1" applyBorder="1" applyAlignment="1">
      <alignment horizontal="center"/>
    </xf>
    <xf numFmtId="1" fontId="0" fillId="11" borderId="1" xfId="0" applyNumberForma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1" fontId="18" fillId="0" borderId="0" xfId="0" applyNumberFormat="1" applyFont="1" applyFill="1" applyBorder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17" borderId="0" xfId="0" applyNumberFormat="1" applyFill="1" applyBorder="1" applyAlignment="1">
      <alignment horizontal="center"/>
    </xf>
    <xf numFmtId="14" fontId="0" fillId="17" borderId="0" xfId="0" applyNumberFormat="1" applyFill="1" applyBorder="1" applyAlignment="1">
      <alignment horizontal="center"/>
    </xf>
    <xf numFmtId="0" fontId="0" fillId="18" borderId="0" xfId="0" applyFill="1"/>
    <xf numFmtId="2" fontId="0" fillId="18" borderId="0" xfId="0" applyNumberFormat="1" applyFill="1"/>
    <xf numFmtId="1" fontId="0" fillId="18" borderId="0" xfId="0" applyNumberFormat="1" applyFill="1"/>
    <xf numFmtId="0" fontId="0" fillId="25" borderId="1" xfId="0" applyNumberFormat="1" applyFill="1" applyBorder="1" applyAlignment="1" applyProtection="1">
      <alignment horizontal="center"/>
    </xf>
    <xf numFmtId="14" fontId="0" fillId="25" borderId="1" xfId="0" applyNumberFormat="1" applyFill="1" applyBorder="1" applyAlignment="1" applyProtection="1">
      <alignment horizontal="center"/>
      <protection locked="0"/>
    </xf>
    <xf numFmtId="49" fontId="0" fillId="0" borderId="9" xfId="0" applyNumberFormat="1" applyFill="1" applyBorder="1" applyAlignment="1" applyProtection="1">
      <alignment horizontal="center"/>
      <protection locked="0"/>
    </xf>
    <xf numFmtId="0" fontId="0" fillId="25" borderId="1" xfId="0" applyNumberFormat="1" applyFill="1" applyBorder="1" applyAlignment="1" applyProtection="1">
      <alignment horizontal="center"/>
      <protection locked="0"/>
    </xf>
    <xf numFmtId="1" fontId="0" fillId="25" borderId="1" xfId="0" applyNumberFormat="1" applyFill="1" applyBorder="1" applyAlignment="1" applyProtection="1">
      <alignment horizontal="center"/>
      <protection locked="0"/>
    </xf>
    <xf numFmtId="1" fontId="0" fillId="25" borderId="0" xfId="0" applyNumberFormat="1" applyFill="1" applyBorder="1" applyAlignment="1">
      <alignment horizontal="center"/>
    </xf>
    <xf numFmtId="1" fontId="18" fillId="25" borderId="1" xfId="0" applyNumberFormat="1" applyFont="1" applyFill="1" applyBorder="1" applyAlignment="1">
      <alignment horizontal="center"/>
    </xf>
    <xf numFmtId="0" fontId="21" fillId="9" borderId="0" xfId="0" applyNumberFormat="1" applyFont="1" applyFill="1" applyBorder="1" applyAlignment="1">
      <alignment horizontal="center"/>
    </xf>
    <xf numFmtId="0" fontId="0" fillId="9" borderId="0" xfId="0" applyNumberFormat="1" applyFill="1" applyBorder="1" applyAlignment="1">
      <alignment horizontal="center"/>
    </xf>
    <xf numFmtId="14" fontId="0" fillId="9" borderId="0" xfId="0" applyNumberFormat="1" applyFill="1" applyBorder="1" applyAlignment="1">
      <alignment horizontal="center"/>
    </xf>
    <xf numFmtId="0" fontId="15" fillId="0" borderId="0" xfId="0" applyFont="1"/>
    <xf numFmtId="0" fontId="0" fillId="25" borderId="1" xfId="0" applyNumberFormat="1" applyFill="1" applyBorder="1" applyAlignment="1">
      <alignment horizontal="center"/>
    </xf>
    <xf numFmtId="14" fontId="0" fillId="25" borderId="1" xfId="0" applyNumberFormat="1" applyFill="1" applyBorder="1" applyAlignment="1">
      <alignment horizontal="center"/>
    </xf>
    <xf numFmtId="1" fontId="0" fillId="25" borderId="1" xfId="0" applyNumberFormat="1" applyFill="1" applyBorder="1" applyAlignment="1">
      <alignment horizontal="center"/>
    </xf>
    <xf numFmtId="14" fontId="0" fillId="26" borderId="1" xfId="0" applyNumberFormat="1" applyFill="1" applyBorder="1" applyAlignment="1">
      <alignment horizontal="center"/>
    </xf>
    <xf numFmtId="0" fontId="0" fillId="25" borderId="2" xfId="0" applyNumberFormat="1" applyFill="1" applyBorder="1" applyAlignment="1">
      <alignment horizontal="center"/>
    </xf>
    <xf numFmtId="1" fontId="0" fillId="25" borderId="2" xfId="0" applyNumberFormat="1" applyFill="1" applyBorder="1" applyAlignment="1">
      <alignment horizontal="center"/>
    </xf>
    <xf numFmtId="14" fontId="0" fillId="25" borderId="2" xfId="0" applyNumberFormat="1" applyFill="1" applyBorder="1" applyAlignment="1">
      <alignment horizontal="center"/>
    </xf>
    <xf numFmtId="0" fontId="0" fillId="25" borderId="19" xfId="0" applyFill="1" applyBorder="1" applyAlignment="1">
      <alignment horizontal="center"/>
    </xf>
    <xf numFmtId="0" fontId="0" fillId="25" borderId="22" xfId="0" applyFill="1" applyBorder="1" applyAlignment="1">
      <alignment horizontal="center"/>
    </xf>
    <xf numFmtId="2" fontId="0" fillId="25" borderId="20" xfId="0" applyNumberFormat="1" applyFill="1" applyBorder="1" applyAlignment="1">
      <alignment horizontal="center"/>
    </xf>
    <xf numFmtId="2" fontId="0" fillId="25" borderId="23" xfId="0" applyNumberFormat="1" applyFill="1" applyBorder="1" applyAlignment="1">
      <alignment horizontal="center"/>
    </xf>
    <xf numFmtId="2" fontId="0" fillId="25" borderId="21" xfId="0" applyNumberFormat="1" applyFill="1" applyBorder="1" applyAlignment="1">
      <alignment horizontal="center"/>
    </xf>
    <xf numFmtId="0" fontId="0" fillId="27" borderId="3" xfId="0" applyFill="1" applyBorder="1" applyAlignment="1">
      <alignment horizontal="center"/>
    </xf>
    <xf numFmtId="0" fontId="0" fillId="27" borderId="0" xfId="0" applyFill="1" applyBorder="1" applyAlignment="1">
      <alignment horizontal="center"/>
    </xf>
    <xf numFmtId="0" fontId="0" fillId="25" borderId="1" xfId="0" applyFill="1" applyBorder="1" applyAlignment="1">
      <alignment horizontal="center"/>
    </xf>
    <xf numFmtId="0" fontId="0" fillId="25" borderId="9" xfId="0" applyNumberFormat="1" applyFill="1" applyBorder="1" applyAlignment="1">
      <alignment horizontal="center"/>
    </xf>
    <xf numFmtId="1" fontId="0" fillId="25" borderId="9" xfId="0" applyNumberFormat="1" applyFill="1" applyBorder="1" applyAlignment="1">
      <alignment horizontal="center"/>
    </xf>
    <xf numFmtId="0" fontId="17" fillId="6" borderId="5" xfId="0" applyNumberFormat="1" applyFont="1" applyFill="1" applyBorder="1" applyAlignment="1">
      <alignment horizontal="center"/>
    </xf>
    <xf numFmtId="14" fontId="17" fillId="6" borderId="5" xfId="0" applyNumberFormat="1" applyFont="1" applyFill="1" applyBorder="1" applyAlignment="1">
      <alignment horizontal="center"/>
    </xf>
    <xf numFmtId="0" fontId="1" fillId="6" borderId="5" xfId="0" applyNumberFormat="1" applyFont="1" applyFill="1" applyBorder="1" applyAlignment="1">
      <alignment horizontal="center"/>
    </xf>
    <xf numFmtId="14" fontId="25" fillId="4" borderId="5" xfId="0" applyNumberFormat="1" applyFont="1" applyFill="1" applyBorder="1" applyAlignment="1">
      <alignment horizontal="center"/>
    </xf>
    <xf numFmtId="0" fontId="25" fillId="4" borderId="5" xfId="0" applyNumberFormat="1" applyFont="1" applyFill="1" applyBorder="1" applyAlignment="1"/>
    <xf numFmtId="1" fontId="2" fillId="4" borderId="5" xfId="0" applyNumberFormat="1" applyFont="1" applyFill="1" applyBorder="1" applyAlignment="1"/>
    <xf numFmtId="0" fontId="17" fillId="6" borderId="5" xfId="0" applyNumberFormat="1" applyFont="1" applyFill="1" applyBorder="1" applyAlignment="1"/>
    <xf numFmtId="1" fontId="17" fillId="6" borderId="5" xfId="0" applyNumberFormat="1" applyFont="1" applyFill="1" applyBorder="1" applyAlignment="1"/>
    <xf numFmtId="0" fontId="17" fillId="9" borderId="5" xfId="0" applyNumberFormat="1" applyFont="1" applyFill="1" applyBorder="1" applyAlignment="1"/>
    <xf numFmtId="0" fontId="17" fillId="28" borderId="5" xfId="0" applyNumberFormat="1" applyFont="1" applyFill="1" applyBorder="1" applyAlignment="1"/>
    <xf numFmtId="0" fontId="1" fillId="29" borderId="5" xfId="0" applyNumberFormat="1" applyFont="1" applyFill="1" applyBorder="1" applyAlignment="1"/>
    <xf numFmtId="0" fontId="17" fillId="29" borderId="5" xfId="0" applyNumberFormat="1" applyFont="1" applyFill="1" applyBorder="1" applyAlignment="1"/>
    <xf numFmtId="0" fontId="17" fillId="29" borderId="31" xfId="0" applyNumberFormat="1" applyFont="1" applyFill="1" applyBorder="1" applyAlignment="1"/>
    <xf numFmtId="0" fontId="17" fillId="29" borderId="5" xfId="0" applyFont="1" applyFill="1" applyBorder="1" applyAlignment="1"/>
    <xf numFmtId="0" fontId="17" fillId="16" borderId="5" xfId="0" applyFont="1" applyFill="1" applyBorder="1" applyAlignment="1"/>
    <xf numFmtId="0" fontId="17" fillId="16" borderId="31" xfId="0" applyFont="1" applyFill="1" applyBorder="1" applyAlignment="1"/>
    <xf numFmtId="0" fontId="17" fillId="26" borderId="5" xfId="0" applyFont="1" applyFill="1" applyBorder="1" applyAlignment="1"/>
    <xf numFmtId="0" fontId="17" fillId="26" borderId="31" xfId="0" applyFont="1" applyFill="1" applyBorder="1" applyAlignment="1"/>
    <xf numFmtId="0" fontId="17" fillId="30" borderId="5" xfId="0" applyFont="1" applyFill="1" applyBorder="1" applyAlignment="1"/>
    <xf numFmtId="0" fontId="17" fillId="30" borderId="31" xfId="0" applyFont="1" applyFill="1" applyBorder="1" applyAlignment="1"/>
    <xf numFmtId="0" fontId="17" fillId="31" borderId="5" xfId="0" applyFont="1" applyFill="1" applyBorder="1" applyAlignment="1"/>
    <xf numFmtId="0" fontId="2" fillId="4" borderId="5" xfId="0" applyNumberFormat="1" applyFont="1" applyFill="1" applyBorder="1" applyAlignment="1"/>
    <xf numFmtId="14" fontId="2" fillId="4" borderId="5" xfId="0" applyNumberFormat="1" applyFont="1" applyFill="1" applyBorder="1" applyAlignment="1">
      <alignment horizontal="center"/>
    </xf>
    <xf numFmtId="0" fontId="26" fillId="6" borderId="5" xfId="0" applyNumberFormat="1" applyFont="1" applyFill="1" applyBorder="1" applyAlignment="1"/>
    <xf numFmtId="0" fontId="1" fillId="6" borderId="5" xfId="0" applyNumberFormat="1" applyFont="1" applyFill="1" applyBorder="1" applyAlignment="1"/>
    <xf numFmtId="0" fontId="1" fillId="29" borderId="32" xfId="0" applyNumberFormat="1" applyFont="1" applyFill="1" applyBorder="1" applyAlignment="1"/>
    <xf numFmtId="0" fontId="17" fillId="29" borderId="32" xfId="0" applyNumberFormat="1" applyFont="1" applyFill="1" applyBorder="1" applyAlignment="1"/>
    <xf numFmtId="0" fontId="17" fillId="29" borderId="32" xfId="0" applyFont="1" applyFill="1" applyBorder="1" applyAlignment="1"/>
    <xf numFmtId="0" fontId="17" fillId="16" borderId="32" xfId="0" applyFont="1" applyFill="1" applyBorder="1" applyAlignment="1"/>
    <xf numFmtId="0" fontId="17" fillId="26" borderId="32" xfId="0" applyFont="1" applyFill="1" applyBorder="1" applyAlignment="1"/>
    <xf numFmtId="0" fontId="17" fillId="30" borderId="32" xfId="0" applyFont="1" applyFill="1" applyBorder="1" applyAlignment="1"/>
    <xf numFmtId="0" fontId="1" fillId="6" borderId="5" xfId="0" applyFont="1" applyFill="1" applyBorder="1" applyAlignment="1">
      <alignment horizontal="center"/>
    </xf>
    <xf numFmtId="0" fontId="2" fillId="4" borderId="5" xfId="0" applyFont="1" applyFill="1" applyBorder="1" applyAlignment="1"/>
    <xf numFmtId="0" fontId="1" fillId="6" borderId="5" xfId="0" applyFont="1" applyFill="1" applyBorder="1" applyAlignment="1"/>
    <xf numFmtId="14" fontId="1" fillId="6" borderId="5" xfId="0" applyNumberFormat="1" applyFont="1" applyFill="1" applyBorder="1" applyAlignment="1"/>
    <xf numFmtId="14" fontId="1" fillId="9" borderId="5" xfId="0" applyNumberFormat="1" applyFont="1" applyFill="1" applyBorder="1" applyAlignment="1"/>
    <xf numFmtId="14" fontId="1" fillId="28" borderId="5" xfId="0" applyNumberFormat="1" applyFont="1" applyFill="1" applyBorder="1" applyAlignment="1"/>
    <xf numFmtId="1" fontId="1" fillId="29" borderId="5" xfId="0" applyNumberFormat="1" applyFont="1" applyFill="1" applyBorder="1" applyAlignment="1"/>
    <xf numFmtId="14" fontId="1" fillId="29" borderId="32" xfId="0" applyNumberFormat="1" applyFont="1" applyFill="1" applyBorder="1" applyAlignment="1"/>
    <xf numFmtId="0" fontId="1" fillId="29" borderId="32" xfId="0" applyFont="1" applyFill="1" applyBorder="1" applyAlignment="1"/>
    <xf numFmtId="1" fontId="25" fillId="4" borderId="5" xfId="0" applyNumberFormat="1" applyFont="1" applyFill="1" applyBorder="1" applyAlignment="1"/>
    <xf numFmtId="14" fontId="17" fillId="6" borderId="5" xfId="0" applyNumberFormat="1" applyFont="1" applyFill="1" applyBorder="1" applyAlignment="1"/>
    <xf numFmtId="14" fontId="17" fillId="29" borderId="32" xfId="0" applyNumberFormat="1" applyFont="1" applyFill="1" applyBorder="1" applyAlignment="1"/>
    <xf numFmtId="0" fontId="17" fillId="29" borderId="32" xfId="0" applyFont="1" applyFill="1" applyBorder="1" applyAlignment="1">
      <alignment vertical="center"/>
    </xf>
    <xf numFmtId="14" fontId="17" fillId="16" borderId="5" xfId="0" applyNumberFormat="1" applyFont="1" applyFill="1" applyBorder="1" applyAlignment="1"/>
    <xf numFmtId="0" fontId="17" fillId="16" borderId="5" xfId="0" applyFont="1" applyFill="1" applyBorder="1" applyAlignment="1">
      <alignment vertical="center"/>
    </xf>
    <xf numFmtId="14" fontId="17" fillId="26" borderId="5" xfId="0" applyNumberFormat="1" applyFont="1" applyFill="1" applyBorder="1" applyAlignment="1"/>
    <xf numFmtId="0" fontId="17" fillId="26" borderId="5" xfId="0" applyFont="1" applyFill="1" applyBorder="1" applyAlignment="1">
      <alignment vertical="center"/>
    </xf>
    <xf numFmtId="14" fontId="17" fillId="30" borderId="5" xfId="0" applyNumberFormat="1" applyFont="1" applyFill="1" applyBorder="1" applyAlignment="1"/>
    <xf numFmtId="0" fontId="17" fillId="30" borderId="5" xfId="0" applyFont="1" applyFill="1" applyBorder="1" applyAlignment="1">
      <alignment vertical="center"/>
    </xf>
    <xf numFmtId="14" fontId="17" fillId="29" borderId="5" xfId="0" applyNumberFormat="1" applyFont="1" applyFill="1" applyBorder="1" applyAlignment="1"/>
    <xf numFmtId="0" fontId="17" fillId="29" borderId="5" xfId="0" applyFont="1" applyFill="1" applyBorder="1" applyAlignment="1">
      <alignment vertical="center"/>
    </xf>
    <xf numFmtId="0" fontId="1" fillId="16" borderId="5" xfId="0" applyNumberFormat="1" applyFont="1" applyFill="1" applyBorder="1" applyAlignment="1"/>
    <xf numFmtId="0" fontId="1" fillId="26" borderId="5" xfId="0" applyNumberFormat="1" applyFont="1" applyFill="1" applyBorder="1" applyAlignment="1"/>
    <xf numFmtId="0" fontId="1" fillId="30" borderId="5" xfId="0" applyNumberFormat="1" applyFont="1" applyFill="1" applyBorder="1" applyAlignment="1"/>
    <xf numFmtId="0" fontId="1" fillId="31" borderId="5" xfId="0" applyNumberFormat="1" applyFont="1" applyFill="1" applyBorder="1" applyAlignment="1"/>
    <xf numFmtId="0" fontId="17" fillId="31" borderId="5" xfId="0" applyNumberFormat="1" applyFont="1" applyFill="1" applyBorder="1" applyAlignment="1"/>
    <xf numFmtId="0" fontId="2" fillId="6" borderId="5" xfId="0" applyFont="1" applyFill="1" applyBorder="1"/>
    <xf numFmtId="0" fontId="2" fillId="6" borderId="5" xfId="0" applyFont="1" applyFill="1" applyBorder="1" applyAlignment="1">
      <alignment horizontal="center"/>
    </xf>
    <xf numFmtId="14" fontId="17" fillId="9" borderId="5" xfId="0" applyNumberFormat="1" applyFont="1" applyFill="1" applyBorder="1" applyAlignment="1"/>
    <xf numFmtId="14" fontId="17" fillId="28" borderId="5" xfId="0" applyNumberFormat="1" applyFont="1" applyFill="1" applyBorder="1" applyAlignment="1"/>
    <xf numFmtId="0" fontId="9" fillId="6" borderId="5" xfId="0" applyFont="1" applyFill="1" applyBorder="1"/>
    <xf numFmtId="0" fontId="2" fillId="4" borderId="5" xfId="0" applyFont="1" applyFill="1" applyBorder="1" applyAlignment="1" applyProtection="1">
      <alignment vertical="center" wrapText="1"/>
    </xf>
    <xf numFmtId="0" fontId="25" fillId="4" borderId="5" xfId="0" applyFont="1" applyFill="1" applyBorder="1" applyAlignment="1">
      <alignment horizontal="center"/>
    </xf>
    <xf numFmtId="0" fontId="25" fillId="4" borderId="5" xfId="0" applyFont="1" applyFill="1" applyBorder="1" applyAlignment="1"/>
    <xf numFmtId="0" fontId="2" fillId="6" borderId="5" xfId="0" applyFont="1" applyFill="1" applyBorder="1" applyAlignment="1" applyProtection="1">
      <alignment vertical="center" wrapText="1"/>
    </xf>
    <xf numFmtId="0" fontId="9" fillId="6" borderId="5" xfId="0" applyFont="1" applyFill="1" applyBorder="1" applyAlignment="1"/>
    <xf numFmtId="0" fontId="2" fillId="6" borderId="5" xfId="0" applyFont="1" applyFill="1" applyBorder="1" applyAlignment="1" applyProtection="1">
      <alignment horizontal="center" vertical="center" wrapText="1"/>
    </xf>
    <xf numFmtId="0" fontId="9" fillId="9" borderId="5" xfId="0" applyFont="1" applyFill="1" applyBorder="1" applyAlignment="1"/>
    <xf numFmtId="0" fontId="9" fillId="28" borderId="5" xfId="0" applyFont="1" applyFill="1" applyBorder="1" applyAlignment="1"/>
    <xf numFmtId="0" fontId="9" fillId="32" borderId="5" xfId="0" applyFont="1" applyFill="1" applyBorder="1" applyAlignment="1"/>
    <xf numFmtId="0" fontId="9" fillId="32" borderId="32" xfId="0" applyFont="1" applyFill="1" applyBorder="1" applyAlignment="1"/>
    <xf numFmtId="0" fontId="9" fillId="16" borderId="5" xfId="0" applyFont="1" applyFill="1" applyBorder="1" applyAlignment="1"/>
    <xf numFmtId="0" fontId="9" fillId="16" borderId="32" xfId="0" applyFont="1" applyFill="1" applyBorder="1" applyAlignment="1"/>
    <xf numFmtId="0" fontId="9" fillId="26" borderId="5" xfId="0" applyFont="1" applyFill="1" applyBorder="1" applyAlignment="1"/>
    <xf numFmtId="0" fontId="9" fillId="26" borderId="32" xfId="0" applyFont="1" applyFill="1" applyBorder="1" applyAlignment="1"/>
    <xf numFmtId="0" fontId="9" fillId="30" borderId="5" xfId="0" applyFont="1" applyFill="1" applyBorder="1" applyAlignment="1"/>
    <xf numFmtId="0" fontId="9" fillId="31" borderId="5" xfId="0" applyFont="1" applyFill="1" applyBorder="1" applyAlignment="1"/>
    <xf numFmtId="0" fontId="2" fillId="6" borderId="5" xfId="1" applyFont="1" applyFill="1" applyBorder="1" applyAlignment="1">
      <alignment horizontal="left"/>
    </xf>
    <xf numFmtId="167" fontId="2" fillId="6" borderId="5" xfId="1" applyNumberFormat="1" applyFont="1" applyFill="1" applyBorder="1" applyAlignment="1">
      <alignment horizontal="center"/>
    </xf>
    <xf numFmtId="0" fontId="2" fillId="4" borderId="5" xfId="1" applyFont="1" applyFill="1" applyBorder="1" applyAlignment="1"/>
    <xf numFmtId="0" fontId="2" fillId="6" borderId="5" xfId="1" applyFont="1" applyFill="1" applyBorder="1" applyAlignment="1">
      <alignment horizontal="center"/>
    </xf>
    <xf numFmtId="0" fontId="2" fillId="6" borderId="5" xfId="0" applyFont="1" applyFill="1" applyBorder="1" applyAlignment="1">
      <alignment wrapText="1"/>
    </xf>
    <xf numFmtId="0" fontId="2" fillId="6" borderId="5" xfId="0" applyFont="1" applyFill="1" applyBorder="1" applyAlignment="1">
      <alignment horizontal="left"/>
    </xf>
    <xf numFmtId="0" fontId="2" fillId="4" borderId="5" xfId="1" applyFont="1" applyFill="1" applyBorder="1" applyAlignment="1">
      <alignment wrapText="1"/>
    </xf>
    <xf numFmtId="167" fontId="2" fillId="4" borderId="5" xfId="1" applyNumberFormat="1" applyFont="1" applyFill="1" applyBorder="1" applyAlignment="1"/>
    <xf numFmtId="0" fontId="9" fillId="9" borderId="11" xfId="0" applyFont="1" applyFill="1" applyBorder="1"/>
    <xf numFmtId="0" fontId="2" fillId="6" borderId="5" xfId="1" applyFont="1" applyFill="1" applyBorder="1" applyAlignment="1">
      <alignment horizontal="left" wrapText="1"/>
    </xf>
    <xf numFmtId="49" fontId="2" fillId="6" borderId="5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2" fillId="6" borderId="5" xfId="0" applyFont="1" applyFill="1" applyBorder="1" applyAlignment="1"/>
    <xf numFmtId="0" fontId="16" fillId="6" borderId="5" xfId="0" applyFont="1" applyFill="1" applyBorder="1"/>
    <xf numFmtId="0" fontId="28" fillId="6" borderId="5" xfId="0" applyNumberFormat="1" applyFont="1" applyFill="1" applyBorder="1" applyAlignment="1"/>
    <xf numFmtId="0" fontId="16" fillId="6" borderId="5" xfId="0" applyFont="1" applyFill="1" applyBorder="1" applyAlignment="1" applyProtection="1">
      <alignment vertical="center" wrapText="1"/>
    </xf>
    <xf numFmtId="0" fontId="16" fillId="6" borderId="5" xfId="1" applyFont="1" applyFill="1" applyBorder="1" applyAlignment="1">
      <alignment horizontal="left"/>
    </xf>
    <xf numFmtId="0" fontId="29" fillId="6" borderId="5" xfId="0" applyNumberFormat="1" applyFont="1" applyFill="1" applyBorder="1" applyAlignment="1"/>
    <xf numFmtId="0" fontId="16" fillId="6" borderId="5" xfId="0" applyFont="1" applyFill="1" applyBorder="1" applyAlignment="1"/>
    <xf numFmtId="0" fontId="1" fillId="0" borderId="0" xfId="0" applyFont="1"/>
    <xf numFmtId="0" fontId="17" fillId="0" borderId="17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7" fillId="0" borderId="4" xfId="0" applyFont="1" applyFill="1" applyBorder="1" applyAlignment="1"/>
    <xf numFmtId="0" fontId="17" fillId="0" borderId="0" xfId="0" applyFont="1" applyFill="1" applyBorder="1" applyAlignment="1"/>
    <xf numFmtId="0" fontId="2" fillId="0" borderId="0" xfId="0" applyFont="1" applyFill="1" applyBorder="1" applyAlignment="1"/>
    <xf numFmtId="0" fontId="2" fillId="0" borderId="0" xfId="0" applyFont="1" applyFill="1" applyBorder="1"/>
    <xf numFmtId="0" fontId="26" fillId="0" borderId="0" xfId="0" applyNumberFormat="1" applyFont="1" applyFill="1" applyBorder="1" applyAlignment="1"/>
    <xf numFmtId="0" fontId="2" fillId="0" borderId="0" xfId="0" applyNumberFormat="1" applyFont="1" applyFill="1" applyBorder="1" applyAlignment="1"/>
    <xf numFmtId="0" fontId="9" fillId="0" borderId="4" xfId="0" applyFont="1" applyFill="1" applyBorder="1" applyAlignment="1"/>
    <xf numFmtId="0" fontId="9" fillId="0" borderId="0" xfId="0" applyFont="1" applyFill="1" applyBorder="1" applyAlignment="1"/>
    <xf numFmtId="0" fontId="2" fillId="0" borderId="0" xfId="0" applyFont="1" applyFill="1" applyBorder="1" applyAlignment="1" applyProtection="1">
      <alignment vertical="center" wrapText="1"/>
    </xf>
    <xf numFmtId="0" fontId="2" fillId="0" borderId="0" xfId="1" applyFont="1" applyFill="1" applyBorder="1" applyAlignment="1"/>
    <xf numFmtId="0" fontId="2" fillId="0" borderId="0" xfId="1" applyFont="1" applyFill="1" applyBorder="1" applyAlignment="1">
      <alignment horizontal="left"/>
    </xf>
    <xf numFmtId="0" fontId="1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/>
    <xf numFmtId="0" fontId="25" fillId="0" borderId="0" xfId="0" applyFont="1" applyFill="1" applyBorder="1" applyAlignment="1"/>
    <xf numFmtId="0" fontId="25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49" fontId="26" fillId="0" borderId="0" xfId="0" applyNumberFormat="1" applyFont="1" applyFill="1" applyBorder="1" applyAlignment="1">
      <alignment horizontal="center"/>
    </xf>
    <xf numFmtId="1" fontId="27" fillId="0" borderId="0" xfId="0" applyNumberFormat="1" applyFont="1" applyFill="1" applyBorder="1"/>
    <xf numFmtId="1" fontId="1" fillId="0" borderId="0" xfId="0" applyNumberFormat="1" applyFont="1" applyFill="1" applyBorder="1"/>
    <xf numFmtId="14" fontId="9" fillId="0" borderId="0" xfId="0" applyNumberFormat="1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14" fontId="2" fillId="0" borderId="0" xfId="0" applyNumberFormat="1" applyFont="1" applyFill="1" applyBorder="1"/>
    <xf numFmtId="1" fontId="2" fillId="0" borderId="0" xfId="0" applyNumberFormat="1" applyFont="1" applyFill="1" applyBorder="1"/>
    <xf numFmtId="0" fontId="1" fillId="0" borderId="0" xfId="0" applyFont="1" applyFill="1" applyBorder="1" applyAlignment="1">
      <alignment horizontal="center"/>
    </xf>
    <xf numFmtId="0" fontId="17" fillId="0" borderId="0" xfId="0" applyFont="1" applyFill="1" applyBorder="1"/>
    <xf numFmtId="0" fontId="13" fillId="6" borderId="9" xfId="0" applyFont="1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1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3" fillId="3" borderId="0" xfId="0" applyFont="1" applyFill="1" applyAlignment="1">
      <alignment horizontal="center"/>
    </xf>
    <xf numFmtId="0" fontId="19" fillId="19" borderId="9" xfId="0" applyNumberFormat="1" applyFont="1" applyFill="1" applyBorder="1" applyAlignment="1">
      <alignment horizontal="center"/>
    </xf>
    <xf numFmtId="0" fontId="0" fillId="19" borderId="13" xfId="0" applyNumberFormat="1" applyFill="1" applyBorder="1" applyAlignment="1">
      <alignment horizontal="center"/>
    </xf>
    <xf numFmtId="0" fontId="0" fillId="19" borderId="13" xfId="0" applyFill="1" applyBorder="1" applyAlignment="1">
      <alignment horizontal="center"/>
    </xf>
    <xf numFmtId="0" fontId="0" fillId="0" borderId="9" xfId="0" applyNumberFormat="1" applyFill="1" applyBorder="1" applyAlignment="1">
      <alignment horizontal="center"/>
    </xf>
    <xf numFmtId="0" fontId="0" fillId="0" borderId="12" xfId="0" applyNumberFormat="1" applyFill="1" applyBorder="1" applyAlignment="1">
      <alignment horizontal="center"/>
    </xf>
    <xf numFmtId="14" fontId="0" fillId="0" borderId="9" xfId="0" applyNumberForma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9" borderId="9" xfId="0" applyNumberFormat="1" applyFill="1" applyBorder="1" applyAlignment="1">
      <alignment horizontal="center"/>
    </xf>
    <xf numFmtId="0" fontId="0" fillId="9" borderId="12" xfId="0" applyNumberFormat="1" applyFill="1" applyBorder="1" applyAlignment="1">
      <alignment horizontal="center"/>
    </xf>
    <xf numFmtId="14" fontId="0" fillId="0" borderId="12" xfId="0" applyNumberFormat="1" applyFill="1" applyBorder="1" applyAlignment="1">
      <alignment horizontal="center"/>
    </xf>
    <xf numFmtId="0" fontId="18" fillId="0" borderId="9" xfId="0" applyFont="1" applyFill="1" applyBorder="1" applyAlignment="1">
      <alignment horizontal="center"/>
    </xf>
    <xf numFmtId="0" fontId="18" fillId="0" borderId="12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/>
    <xf numFmtId="0" fontId="18" fillId="11" borderId="1" xfId="0" applyFon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19" fillId="14" borderId="9" xfId="0" applyNumberFormat="1" applyFont="1" applyFill="1" applyBorder="1" applyAlignment="1">
      <alignment horizontal="center"/>
    </xf>
    <xf numFmtId="0" fontId="0" fillId="14" borderId="13" xfId="0" applyFill="1" applyBorder="1" applyAlignment="1">
      <alignment horizontal="center"/>
    </xf>
    <xf numFmtId="0" fontId="19" fillId="2" borderId="9" xfId="0" applyNumberFormat="1" applyFont="1" applyFill="1" applyBorder="1" applyAlignment="1">
      <alignment horizontal="center"/>
    </xf>
    <xf numFmtId="0" fontId="0" fillId="2" borderId="13" xfId="0" applyNumberForma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165" fontId="9" fillId="0" borderId="13" xfId="0" applyNumberFormat="1" applyFont="1" applyBorder="1" applyAlignment="1">
      <alignment horizontal="center"/>
    </xf>
    <xf numFmtId="0" fontId="0" fillId="23" borderId="0" xfId="0" applyFill="1" applyAlignment="1">
      <alignment horizontal="center"/>
    </xf>
  </cellXfs>
  <cellStyles count="2">
    <cellStyle name="Normal" xfId="0" builtinId="0"/>
    <cellStyle name="Normal 2" xfId="1"/>
  </cellStyles>
  <dxfs count="1"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FCCFF"/>
      <color rgb="FF66FFFF"/>
      <color rgb="FFCCCCFF"/>
      <color rgb="FFFF9900"/>
      <color rgb="FF33CCFF"/>
      <color rgb="FFCC6600"/>
      <color rgb="FFFF9933"/>
      <color rgb="FF00FF00"/>
      <color rgb="FFCC9900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419099</xdr:colOff>
      <xdr:row>1</xdr:row>
      <xdr:rowOff>131445</xdr:rowOff>
    </xdr:from>
    <xdr:to>
      <xdr:col>10</xdr:col>
      <xdr:colOff>226694</xdr:colOff>
      <xdr:row>36</xdr:row>
      <xdr:rowOff>72390</xdr:rowOff>
    </xdr:to>
    <xdr:pic>
      <xdr:nvPicPr>
        <xdr:cNvPr id="2" name="Image 1" descr="IMG-COUPL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81099" y="321945"/>
          <a:ext cx="6665595" cy="660844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471488</xdr:colOff>
          <xdr:row>17</xdr:row>
          <xdr:rowOff>171450</xdr:rowOff>
        </xdr:from>
        <xdr:to>
          <xdr:col>14</xdr:col>
          <xdr:colOff>42863</xdr:colOff>
          <xdr:row>23</xdr:row>
          <xdr:rowOff>85725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 CLIQUANT SUR CETTE "NOTE", VOUS ACCEDEZ A UN ORGANIGRAMME DE CONTRÔLE ET DE MISE A JOUR DES DONNEES QUI PEUT ÊTRE UTILISE AVANT DE FAIRE LES CALCULS.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57150</xdr:colOff>
      <xdr:row>5</xdr:row>
      <xdr:rowOff>0</xdr:rowOff>
    </xdr:from>
    <xdr:to>
      <xdr:col>14</xdr:col>
      <xdr:colOff>457200</xdr:colOff>
      <xdr:row>7</xdr:row>
      <xdr:rowOff>19050</xdr:rowOff>
    </xdr:to>
    <xdr:sp macro="[0]!ouvrirFormulaire3" textlink="">
      <xdr:nvSpPr>
        <xdr:cNvPr id="3" name="ZoneTexte 2"/>
        <xdr:cNvSpPr txBox="1"/>
      </xdr:nvSpPr>
      <xdr:spPr>
        <a:xfrm>
          <a:off x="6915150" y="952500"/>
          <a:ext cx="4210050" cy="400050"/>
        </a:xfrm>
        <a:prstGeom prst="rect">
          <a:avLst/>
        </a:prstGeom>
        <a:solidFill>
          <a:srgbClr val="CCCC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/>
            <a:t>RENTRER des </a:t>
          </a:r>
          <a:r>
            <a:rPr lang="fr-FR" sz="1100" b="1"/>
            <a:t>DONNEES</a:t>
          </a:r>
          <a:r>
            <a:rPr lang="fr-FR" sz="1100"/>
            <a:t> CONCERNANT LES CLIENTS et LEURS ENFANTS</a:t>
          </a:r>
        </a:p>
      </xdr:txBody>
    </xdr:sp>
    <xdr:clientData/>
  </xdr:twoCellAnchor>
  <xdr:twoCellAnchor>
    <xdr:from>
      <xdr:col>8</xdr:col>
      <xdr:colOff>19050</xdr:colOff>
      <xdr:row>8</xdr:row>
      <xdr:rowOff>42863</xdr:rowOff>
    </xdr:from>
    <xdr:to>
      <xdr:col>11</xdr:col>
      <xdr:colOff>571500</xdr:colOff>
      <xdr:row>10</xdr:row>
      <xdr:rowOff>61913</xdr:rowOff>
    </xdr:to>
    <xdr:sp macro="[0]!ouvrirFormulaire2" textlink="">
      <xdr:nvSpPr>
        <xdr:cNvPr id="5" name="ZoneTexte 4"/>
        <xdr:cNvSpPr txBox="1"/>
      </xdr:nvSpPr>
      <xdr:spPr>
        <a:xfrm>
          <a:off x="6115050" y="1566863"/>
          <a:ext cx="2838450" cy="400050"/>
        </a:xfrm>
        <a:prstGeom prst="rect">
          <a:avLst/>
        </a:prstGeom>
        <a:solidFill>
          <a:srgbClr val="66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EVALUATION du PATRIMOINE de L'HOMME</a:t>
          </a:r>
        </a:p>
      </xdr:txBody>
    </xdr:sp>
    <xdr:clientData/>
  </xdr:twoCellAnchor>
  <xdr:twoCellAnchor>
    <xdr:from>
      <xdr:col>11</xdr:col>
      <xdr:colOff>723900</xdr:colOff>
      <xdr:row>8</xdr:row>
      <xdr:rowOff>49530</xdr:rowOff>
    </xdr:from>
    <xdr:to>
      <xdr:col>15</xdr:col>
      <xdr:colOff>438150</xdr:colOff>
      <xdr:row>10</xdr:row>
      <xdr:rowOff>68580</xdr:rowOff>
    </xdr:to>
    <xdr:sp macro="" textlink="">
      <xdr:nvSpPr>
        <xdr:cNvPr id="6" name="ZoneTexte 5"/>
        <xdr:cNvSpPr txBox="1"/>
      </xdr:nvSpPr>
      <xdr:spPr>
        <a:xfrm>
          <a:off x="9105900" y="1573530"/>
          <a:ext cx="2762250" cy="4000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EVALUATION du PATRIMOINE de La FEMME</a:t>
          </a:r>
        </a:p>
      </xdr:txBody>
    </xdr:sp>
    <xdr:clientData/>
  </xdr:twoCellAnchor>
  <xdr:twoCellAnchor>
    <xdr:from>
      <xdr:col>9</xdr:col>
      <xdr:colOff>423863</xdr:colOff>
      <xdr:row>11</xdr:row>
      <xdr:rowOff>85725</xdr:rowOff>
    </xdr:from>
    <xdr:to>
      <xdr:col>14</xdr:col>
      <xdr:colOff>90488</xdr:colOff>
      <xdr:row>13</xdr:row>
      <xdr:rowOff>104775</xdr:rowOff>
    </xdr:to>
    <xdr:sp macro="" textlink="">
      <xdr:nvSpPr>
        <xdr:cNvPr id="7" name="ZoneTexte 6"/>
        <xdr:cNvSpPr txBox="1"/>
      </xdr:nvSpPr>
      <xdr:spPr>
        <a:xfrm>
          <a:off x="7281863" y="2181225"/>
          <a:ext cx="3476625" cy="400050"/>
        </a:xfrm>
        <a:prstGeom prst="rect">
          <a:avLst/>
        </a:prstGeom>
        <a:solidFill>
          <a:srgbClr val="FFCC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CALCUL de la PENSION ALIMENTAIRE POUR LES ENFANTS</a:t>
          </a:r>
        </a:p>
      </xdr:txBody>
    </xdr:sp>
    <xdr:clientData/>
  </xdr:twoCellAnchor>
  <xdr:twoCellAnchor>
    <xdr:from>
      <xdr:col>9</xdr:col>
      <xdr:colOff>423863</xdr:colOff>
      <xdr:row>14</xdr:row>
      <xdr:rowOff>128587</xdr:rowOff>
    </xdr:from>
    <xdr:to>
      <xdr:col>14</xdr:col>
      <xdr:colOff>90488</xdr:colOff>
      <xdr:row>16</xdr:row>
      <xdr:rowOff>147637</xdr:rowOff>
    </xdr:to>
    <xdr:sp macro="" textlink="">
      <xdr:nvSpPr>
        <xdr:cNvPr id="8" name="ZoneTexte 7"/>
        <xdr:cNvSpPr txBox="1"/>
      </xdr:nvSpPr>
      <xdr:spPr>
        <a:xfrm>
          <a:off x="7281863" y="2795587"/>
          <a:ext cx="3476625" cy="40005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0"/>
            <a:t>CALCUL de la PRESTATION COMPENSATOIRE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9</xdr:row>
      <xdr:rowOff>171450</xdr:rowOff>
    </xdr:from>
    <xdr:to>
      <xdr:col>8</xdr:col>
      <xdr:colOff>323850</xdr:colOff>
      <xdr:row>21</xdr:row>
      <xdr:rowOff>152400</xdr:rowOff>
    </xdr:to>
    <xdr:sp macro="" textlink="">
      <xdr:nvSpPr>
        <xdr:cNvPr id="2" name="ZoneTexte 1"/>
        <xdr:cNvSpPr txBox="1"/>
      </xdr:nvSpPr>
      <xdr:spPr>
        <a:xfrm>
          <a:off x="9115425" y="1981200"/>
          <a:ext cx="2076450" cy="23050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aseline="0"/>
            <a:t>Vous êtes invités à ne pas modifier les cellules de couleur marron,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Vous pouvez changer le numéro du "C OUPLE" en cliquant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sur la cellule A3.</a:t>
          </a:r>
          <a:endParaRPr lang="fr-FR"/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 pouvez modifier,  manuellement   ou avec les propositions faites par les listes, les valeurs numériques contenues dans les cellules  blanches,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66675</xdr:rowOff>
        </xdr:from>
        <xdr:to>
          <xdr:col>6</xdr:col>
          <xdr:colOff>323850</xdr:colOff>
          <xdr:row>5</xdr:row>
          <xdr:rowOff>28575</xdr:rowOff>
        </xdr:to>
        <xdr:sp macro="" textlink="">
          <xdr:nvSpPr>
            <xdr:cNvPr id="26626" name="Button 2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JE VOUS INVITE A NAVIGUER DANS LE DOSSIER ET A POUSUIVRE LA NAVIGATION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0</xdr:row>
          <xdr:rowOff>38100</xdr:rowOff>
        </xdr:from>
        <xdr:to>
          <xdr:col>1</xdr:col>
          <xdr:colOff>762000</xdr:colOff>
          <xdr:row>2</xdr:row>
          <xdr:rowOff>142875</xdr:rowOff>
        </xdr:to>
        <xdr:sp macro="" textlink="">
          <xdr:nvSpPr>
            <xdr:cNvPr id="26627" name="Button 3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0</xdr:row>
          <xdr:rowOff>38100</xdr:rowOff>
        </xdr:from>
        <xdr:to>
          <xdr:col>1</xdr:col>
          <xdr:colOff>762000</xdr:colOff>
          <xdr:row>2</xdr:row>
          <xdr:rowOff>142875</xdr:rowOff>
        </xdr:to>
        <xdr:sp macro="" textlink="">
          <xdr:nvSpPr>
            <xdr:cNvPr id="26628" name="Button 4" hidden="1">
              <a:extLst>
                <a:ext uri="{63B3BB69-23CF-44E3-9099-C40C66FF867C}">
                  <a14:compatExt spid="_x0000_s26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9</xdr:row>
      <xdr:rowOff>66675</xdr:rowOff>
    </xdr:from>
    <xdr:to>
      <xdr:col>8</xdr:col>
      <xdr:colOff>361950</xdr:colOff>
      <xdr:row>21</xdr:row>
      <xdr:rowOff>38100</xdr:rowOff>
    </xdr:to>
    <xdr:sp macro="" textlink="">
      <xdr:nvSpPr>
        <xdr:cNvPr id="2" name="ZoneTexte 1"/>
        <xdr:cNvSpPr txBox="1"/>
      </xdr:nvSpPr>
      <xdr:spPr>
        <a:xfrm>
          <a:off x="9077325" y="1876425"/>
          <a:ext cx="2152650" cy="22955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êtes invités à ne pas modifier les cellules de couleur marron,</a:t>
          </a:r>
          <a:endParaRPr lang="fr-FR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Vous pouvez changer le numéro du "COUPLE" en cliquant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sur la cellule A3.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 pouvez modifier,  manuellement   ou  avec les propositions faites par les listes, les valeurs numériques contenues dans les cellules  blanches,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2</xdr:row>
          <xdr:rowOff>47625</xdr:rowOff>
        </xdr:from>
        <xdr:to>
          <xdr:col>6</xdr:col>
          <xdr:colOff>285750</xdr:colOff>
          <xdr:row>5</xdr:row>
          <xdr:rowOff>38100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JE VOUS INVITE A NAVIGUER DANS LE DOSSIER ET A POUSUIVRE LA NAVIGATION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1485900</xdr:colOff>
      <xdr:row>15</xdr:row>
      <xdr:rowOff>0</xdr:rowOff>
    </xdr:from>
    <xdr:to>
      <xdr:col>8</xdr:col>
      <xdr:colOff>0</xdr:colOff>
      <xdr:row>19</xdr:row>
      <xdr:rowOff>66675</xdr:rowOff>
    </xdr:to>
    <xdr:sp macro="" textlink="">
      <xdr:nvSpPr>
        <xdr:cNvPr id="3" name="ZoneTexte 2"/>
        <xdr:cNvSpPr txBox="1"/>
      </xdr:nvSpPr>
      <xdr:spPr>
        <a:xfrm>
          <a:off x="9324975" y="2952750"/>
          <a:ext cx="2000250" cy="8286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Classique = Taux le plus élevé</a:t>
          </a:r>
        </a:p>
        <a:p>
          <a:r>
            <a:rPr lang="fr-FR" sz="1100" b="1"/>
            <a:t>Alternée = Taux intermédiaire</a:t>
          </a:r>
        </a:p>
        <a:p>
          <a:r>
            <a:rPr lang="fr-FR" sz="1100" b="1"/>
            <a:t>Réduite = Taux le plus</a:t>
          </a:r>
          <a:r>
            <a:rPr lang="fr-FR" sz="1100" b="1" baseline="0"/>
            <a:t> faible</a:t>
          </a:r>
        </a:p>
        <a:p>
          <a:r>
            <a:rPr lang="fr-FR" sz="1100" b="1" baseline="0"/>
            <a:t>Pas de garde = Taux 0</a:t>
          </a:r>
          <a:endParaRPr lang="fr-FR" sz="1100" b="1"/>
        </a:p>
      </xdr:txBody>
    </xdr:sp>
    <xdr:clientData/>
  </xdr:twoCellAnchor>
  <xdr:twoCellAnchor>
    <xdr:from>
      <xdr:col>0</xdr:col>
      <xdr:colOff>28575</xdr:colOff>
      <xdr:row>14</xdr:row>
      <xdr:rowOff>85724</xdr:rowOff>
    </xdr:from>
    <xdr:to>
      <xdr:col>1</xdr:col>
      <xdr:colOff>1057275</xdr:colOff>
      <xdr:row>25</xdr:row>
      <xdr:rowOff>171450</xdr:rowOff>
    </xdr:to>
    <xdr:sp macro="" textlink="">
      <xdr:nvSpPr>
        <xdr:cNvPr id="4" name="ZoneTexte 3"/>
        <xdr:cNvSpPr txBox="1"/>
      </xdr:nvSpPr>
      <xdr:spPr>
        <a:xfrm>
          <a:off x="28575" y="2914649"/>
          <a:ext cx="1876425" cy="2190751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êtes invités à ne pas modifier les cellules de couleur marron,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Vous pouvez changer le numéro du "C OUPLE" en cliquant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sur la cellule A3.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 pouvez modifier,  manuellement   ou  avec les propositions faites par les listes, les valeurs numériques contenues dans les cellules  blanches,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6</xdr:row>
          <xdr:rowOff>19050</xdr:rowOff>
        </xdr:from>
        <xdr:to>
          <xdr:col>7</xdr:col>
          <xdr:colOff>533400</xdr:colOff>
          <xdr:row>9</xdr:row>
          <xdr:rowOff>19050</xdr:rowOff>
        </xdr:to>
        <xdr:sp macro="" textlink="">
          <xdr:nvSpPr>
            <xdr:cNvPr id="28674" name="Button 2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JE VOUS INVITE A NAVIGUER DANS LE DOSSIER ET A POUSUIVRE LA NAVIGATION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10</xdr:row>
      <xdr:rowOff>19049</xdr:rowOff>
    </xdr:from>
    <xdr:to>
      <xdr:col>9</xdr:col>
      <xdr:colOff>495300</xdr:colOff>
      <xdr:row>19</xdr:row>
      <xdr:rowOff>0</xdr:rowOff>
    </xdr:to>
    <xdr:sp macro="" textlink="">
      <xdr:nvSpPr>
        <xdr:cNvPr id="2" name="ZoneTexte 1"/>
        <xdr:cNvSpPr txBox="1"/>
      </xdr:nvSpPr>
      <xdr:spPr>
        <a:xfrm>
          <a:off x="9829800" y="2162174"/>
          <a:ext cx="2371725" cy="1905001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êtes invités à ne pas modifier les cellules de couleur marron ou autre.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Vous pouvez changer le numéro du "C OUPLE" en cliquant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sur la cellule A3.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 pouvez modifier,  manuellement   ou  avec les propositions faites par les listes, les valeurs numériques contenues dans les cellules  blanches,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5</xdr:row>
          <xdr:rowOff>95250</xdr:rowOff>
        </xdr:from>
        <xdr:to>
          <xdr:col>9</xdr:col>
          <xdr:colOff>352425</xdr:colOff>
          <xdr:row>8</xdr:row>
          <xdr:rowOff>76200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JE VOUS INVITE A NAVIGUER DANS LE DOSSIER ET A POUSUIVRE LA NAVIGATION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470064</xdr:colOff>
      <xdr:row>13</xdr:row>
      <xdr:rowOff>111307</xdr:rowOff>
    </xdr:from>
    <xdr:to>
      <xdr:col>11</xdr:col>
      <xdr:colOff>77755</xdr:colOff>
      <xdr:row>22</xdr:row>
      <xdr:rowOff>132090</xdr:rowOff>
    </xdr:to>
    <xdr:sp macro="" textlink="">
      <xdr:nvSpPr>
        <xdr:cNvPr id="2" name="ZoneTexte 1"/>
        <xdr:cNvSpPr txBox="1"/>
      </xdr:nvSpPr>
      <xdr:spPr>
        <a:xfrm>
          <a:off x="3638584" y="2743317"/>
          <a:ext cx="9035498" cy="184025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600" b="1">
              <a:latin typeface="Arial" pitchFamily="34" charset="0"/>
              <a:cs typeface="Arial" pitchFamily="34" charset="0"/>
            </a:rPr>
            <a:t>Cette feuille contient la base de données de l'outil de calcul.</a:t>
          </a:r>
        </a:p>
        <a:p>
          <a:r>
            <a:rPr lang="fr-FR" sz="1600" b="1">
              <a:latin typeface="Arial" pitchFamily="34" charset="0"/>
              <a:cs typeface="Arial" pitchFamily="34" charset="0"/>
            </a:rPr>
            <a:t>On peut l'enrichir, la nettoyer, la trier et même la détruire manuellement.</a:t>
          </a:r>
        </a:p>
        <a:p>
          <a:r>
            <a:rPr lang="fr-FR" sz="1600" b="1">
              <a:latin typeface="Arial" pitchFamily="34" charset="0"/>
              <a:cs typeface="Arial" pitchFamily="34" charset="0"/>
            </a:rPr>
            <a:t>Pour la prolonger, la modifier ou faire des recherches,</a:t>
          </a:r>
          <a:r>
            <a:rPr lang="fr-FR" sz="1600" b="1" baseline="0">
              <a:latin typeface="Arial" pitchFamily="34" charset="0"/>
              <a:cs typeface="Arial" pitchFamily="34" charset="0"/>
            </a:rPr>
            <a:t> il est possible d'utiliser le formulaire qui apparait lorsqu'on clique sur le bouton " FORMULAIRE CLIENTS"  situé en haut et à gauche de la feuille(CELLULES A4:C4),</a:t>
          </a:r>
        </a:p>
        <a:p>
          <a:r>
            <a:rPr lang="fr-FR" sz="1600" b="1" baseline="0">
              <a:latin typeface="Arial" pitchFamily="34" charset="0"/>
              <a:cs typeface="Arial" pitchFamily="34" charset="0"/>
            </a:rPr>
            <a:t>De même, pour enregistrer les informations concernant les enfants d'un couple donné, il y a la possibilité d'utiliser le formulaire:" Enfants" situé(CELLULES D2:E2).</a:t>
          </a:r>
          <a:r>
            <a:rPr lang="fr-FR" sz="1600" b="1">
              <a:latin typeface="Arial" pitchFamily="34" charset="0"/>
              <a:cs typeface="Arial" pitchFamily="34" charset="0"/>
            </a:rPr>
            <a:t> </a:t>
          </a:r>
        </a:p>
        <a:p>
          <a:endParaRPr lang="fr-FR" sz="1600" b="1">
            <a:latin typeface="Arial" pitchFamily="34" charset="0"/>
            <a:cs typeface="Arial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</xdr:row>
          <xdr:rowOff>180975</xdr:rowOff>
        </xdr:from>
        <xdr:to>
          <xdr:col>2</xdr:col>
          <xdr:colOff>223546</xdr:colOff>
          <xdr:row>4</xdr:row>
          <xdr:rowOff>29159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396551</xdr:colOff>
          <xdr:row>2</xdr:row>
          <xdr:rowOff>76589</xdr:rowOff>
        </xdr:from>
        <xdr:to>
          <xdr:col>3</xdr:col>
          <xdr:colOff>216547</xdr:colOff>
          <xdr:row>3</xdr:row>
          <xdr:rowOff>133739</xdr:rowOff>
        </xdr:to>
        <xdr:sp macro="" textlink="">
          <xdr:nvSpPr>
            <xdr:cNvPr id="23555" name="Button 3" hidden="1">
              <a:extLst>
                <a:ext uri="{63B3BB69-23CF-44E3-9099-C40C66FF867C}">
                  <a14:compatExt spid="_x0000_s23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Enfants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59</xdr:row>
          <xdr:rowOff>19050</xdr:rowOff>
        </xdr:from>
        <xdr:to>
          <xdr:col>10</xdr:col>
          <xdr:colOff>180975</xdr:colOff>
          <xdr:row>61</xdr:row>
          <xdr:rowOff>161925</xdr:rowOff>
        </xdr:to>
        <xdr:sp macro="" textlink="">
          <xdr:nvSpPr>
            <xdr:cNvPr id="23556" name="Button 4" hidden="1">
              <a:extLst>
                <a:ext uri="{63B3BB69-23CF-44E3-9099-C40C66FF867C}">
                  <a14:compatExt spid="_x0000_s23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JE VOUS INVITE A NAVIGUER DANS LE DOSSIER ET A POUSUIVRE LA NAVIGATION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666751</xdr:colOff>
      <xdr:row>1</xdr:row>
      <xdr:rowOff>19050</xdr:rowOff>
    </xdr:from>
    <xdr:to>
      <xdr:col>13</xdr:col>
      <xdr:colOff>9525</xdr:colOff>
      <xdr:row>17</xdr:row>
      <xdr:rowOff>0</xdr:rowOff>
    </xdr:to>
    <xdr:sp macro="" textlink="">
      <xdr:nvSpPr>
        <xdr:cNvPr id="2" name="ZoneTexte 1"/>
        <xdr:cNvSpPr txBox="1"/>
      </xdr:nvSpPr>
      <xdr:spPr>
        <a:xfrm>
          <a:off x="6762751" y="238125"/>
          <a:ext cx="3152774" cy="3133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Allocation forfaitaire provisoire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Un enfant n'est plus compté comme enfant à charge lorsqu'il atteint l'âge de 20 ans. Toutefois, la famille peut bénéficier d'une allocation forfaitaire provisoire si 3 conditions sont réunies : l'enfant reste au foyer familial, il ne perçoit pas un revenu professionnel supérieur à 885 euros et la famille avait au moins 3 enfants à charge le mois précédant son 20e anniversaire. </a:t>
          </a:r>
          <a:endParaRPr lang="fr-FR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Le montant de cette allocation forfaitaire provisoire est de 81,78 euros entre le 20ème et le 21ème anniversaire de l'enfant. </a:t>
          </a:r>
          <a:endParaRPr lang="fr-FR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L2:R13"/>
  <sheetViews>
    <sheetView tabSelected="1" workbookViewId="0">
      <selection activeCell="B21" sqref="B13:B21"/>
    </sheetView>
  </sheetViews>
  <sheetFormatPr baseColWidth="10" defaultColWidth="11.42578125" defaultRowHeight="15" x14ac:dyDescent="0.25"/>
  <cols>
    <col min="1" max="16384" width="11.42578125" style="151"/>
  </cols>
  <sheetData>
    <row r="2" spans="12:18" x14ac:dyDescent="0.25">
      <c r="L2" s="364"/>
      <c r="M2" s="364"/>
      <c r="N2" s="364"/>
      <c r="O2" s="364"/>
      <c r="P2" s="364"/>
      <c r="Q2" s="364"/>
      <c r="R2" s="364"/>
    </row>
    <row r="3" spans="12:18" x14ac:dyDescent="0.25">
      <c r="L3" s="364"/>
      <c r="M3" s="364"/>
      <c r="N3" s="364"/>
      <c r="O3" s="364"/>
      <c r="P3" s="364"/>
      <c r="Q3" s="364"/>
      <c r="R3" s="364"/>
    </row>
    <row r="4" spans="12:18" x14ac:dyDescent="0.25">
      <c r="L4" s="364"/>
      <c r="M4" s="364"/>
      <c r="N4" s="364"/>
      <c r="O4" s="364"/>
      <c r="P4" s="364"/>
      <c r="Q4" s="364"/>
      <c r="R4" s="364"/>
    </row>
    <row r="5" spans="12:18" x14ac:dyDescent="0.25">
      <c r="L5" s="364"/>
      <c r="M5" s="364"/>
      <c r="N5" s="364"/>
      <c r="O5" s="364"/>
      <c r="P5" s="364"/>
      <c r="Q5" s="364"/>
      <c r="R5" s="364"/>
    </row>
    <row r="6" spans="12:18" x14ac:dyDescent="0.25">
      <c r="L6" s="364"/>
      <c r="M6" s="364"/>
      <c r="N6" s="364"/>
      <c r="O6" s="364"/>
      <c r="P6" s="364"/>
      <c r="Q6" s="364"/>
      <c r="R6" s="364"/>
    </row>
    <row r="7" spans="12:18" x14ac:dyDescent="0.25">
      <c r="L7" s="364"/>
      <c r="M7" s="364"/>
      <c r="N7" s="364"/>
      <c r="O7" s="364"/>
      <c r="P7" s="364"/>
      <c r="Q7" s="364"/>
      <c r="R7" s="364"/>
    </row>
    <row r="8" spans="12:18" x14ac:dyDescent="0.25">
      <c r="L8" s="364"/>
      <c r="M8" s="364"/>
      <c r="N8" s="364"/>
      <c r="O8" s="364"/>
      <c r="P8" s="364"/>
      <c r="Q8" s="364"/>
      <c r="R8" s="364"/>
    </row>
    <row r="9" spans="12:18" x14ac:dyDescent="0.25">
      <c r="L9" s="364"/>
      <c r="M9" s="364"/>
      <c r="N9" s="364"/>
      <c r="O9" s="364"/>
      <c r="P9" s="364"/>
      <c r="Q9" s="364"/>
      <c r="R9" s="364"/>
    </row>
    <row r="10" spans="12:18" x14ac:dyDescent="0.25">
      <c r="L10" s="364"/>
      <c r="M10" s="364"/>
      <c r="N10" s="364"/>
      <c r="O10" s="364"/>
      <c r="P10" s="364"/>
      <c r="Q10" s="364"/>
      <c r="R10" s="364"/>
    </row>
    <row r="11" spans="12:18" x14ac:dyDescent="0.25">
      <c r="L11" s="364"/>
      <c r="M11" s="364"/>
      <c r="N11" s="364"/>
      <c r="O11" s="364"/>
      <c r="P11" s="364"/>
      <c r="Q11" s="364"/>
      <c r="R11" s="364"/>
    </row>
    <row r="12" spans="12:18" x14ac:dyDescent="0.25">
      <c r="L12" s="364"/>
      <c r="M12" s="364"/>
      <c r="N12" s="364"/>
      <c r="O12" s="364"/>
      <c r="P12" s="364"/>
      <c r="Q12" s="364"/>
      <c r="R12" s="364"/>
    </row>
    <row r="13" spans="12:18" x14ac:dyDescent="0.25">
      <c r="L13" s="364"/>
      <c r="M13" s="364"/>
      <c r="N13" s="364"/>
      <c r="O13" s="364"/>
      <c r="P13" s="364"/>
      <c r="Q13" s="364"/>
      <c r="R13" s="364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Button 1">
              <controlPr defaultSize="0" print="0" autoFill="0" autoPict="0" macro="[0]!Bouton1_Clic">
                <anchor moveWithCells="1" sizeWithCells="1">
                  <from>
                    <xdr:col>9</xdr:col>
                    <xdr:colOff>476250</xdr:colOff>
                    <xdr:row>17</xdr:row>
                    <xdr:rowOff>171450</xdr:rowOff>
                  </from>
                  <to>
                    <xdr:col>14</xdr:col>
                    <xdr:colOff>47625</xdr:colOff>
                    <xdr:row>23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>
    <tabColor rgb="FF00FFFF"/>
  </sheetPr>
  <dimension ref="A1:AP45"/>
  <sheetViews>
    <sheetView zoomScaleNormal="100" zoomScaleSheetLayoutView="148" workbookViewId="0">
      <selection activeCell="B21" sqref="B21"/>
    </sheetView>
  </sheetViews>
  <sheetFormatPr baseColWidth="10" defaultColWidth="10.85546875" defaultRowHeight="15" x14ac:dyDescent="0.25"/>
  <cols>
    <col min="1" max="1" width="12.7109375" style="1" bestFit="1" customWidth="1"/>
    <col min="2" max="2" width="43.7109375" style="1" bestFit="1" customWidth="1"/>
    <col min="3" max="3" width="22.42578125" style="1" bestFit="1" customWidth="1"/>
    <col min="4" max="4" width="21.85546875" style="1" bestFit="1" customWidth="1"/>
    <col min="5" max="5" width="18" style="1" bestFit="1" customWidth="1"/>
    <col min="6" max="6" width="16.28515625" style="1" bestFit="1" customWidth="1"/>
    <col min="7" max="7" width="12.5703125" style="1" customWidth="1"/>
    <col min="8" max="8" width="15.42578125" style="1" bestFit="1" customWidth="1"/>
    <col min="9" max="9" width="15" style="1" bestFit="1" customWidth="1"/>
    <col min="10" max="10" width="23" style="1" bestFit="1" customWidth="1"/>
    <col min="11" max="11" width="14.28515625" style="1" bestFit="1" customWidth="1"/>
    <col min="12" max="12" width="10.85546875" style="1"/>
    <col min="13" max="13" width="12.5703125" style="1" bestFit="1" customWidth="1"/>
    <col min="14" max="14" width="11.5703125" style="1" customWidth="1"/>
    <col min="15" max="16384" width="10.85546875" style="1"/>
  </cols>
  <sheetData>
    <row r="1" spans="1:42" ht="14.1" customHeight="1" thickTop="1" thickBot="1" x14ac:dyDescent="0.3">
      <c r="A1" s="334" t="s">
        <v>212</v>
      </c>
      <c r="B1" s="335"/>
      <c r="C1" s="335"/>
      <c r="D1" s="336"/>
      <c r="E1" s="102" t="s">
        <v>115</v>
      </c>
      <c r="F1" s="102" t="s">
        <v>120</v>
      </c>
      <c r="G1" s="127"/>
      <c r="H1" s="2"/>
      <c r="I1" s="123"/>
      <c r="J1" s="123"/>
      <c r="K1" s="123"/>
      <c r="L1" s="123"/>
      <c r="M1" s="22"/>
      <c r="N1" s="9"/>
      <c r="O1" s="9"/>
      <c r="P1" s="9"/>
      <c r="Q1" s="9"/>
      <c r="R1" s="9"/>
      <c r="S1" s="9"/>
      <c r="T1" s="6"/>
    </row>
    <row r="2" spans="1:42" ht="16.5" thickTop="1" thickBot="1" x14ac:dyDescent="0.3">
      <c r="A2" s="147" t="s">
        <v>2</v>
      </c>
      <c r="B2" s="148" t="s">
        <v>88</v>
      </c>
      <c r="C2" s="148" t="s">
        <v>0</v>
      </c>
      <c r="D2" s="148" t="s">
        <v>1</v>
      </c>
      <c r="E2" s="175" t="e">
        <f>VLOOKUP($A$3,TOCLIENTS,5,0)</f>
        <v>#NAME?</v>
      </c>
      <c r="F2" s="175" t="e">
        <f>VLOOKUP($A$3,TOCLIENTS,26,0)</f>
        <v>#NAME?</v>
      </c>
      <c r="G2" s="123"/>
      <c r="H2" s="123"/>
      <c r="I2" s="123"/>
      <c r="J2" s="123"/>
      <c r="K2" s="6"/>
      <c r="L2" s="6"/>
      <c r="M2" s="28"/>
      <c r="N2" s="29"/>
      <c r="O2" s="11"/>
      <c r="P2" s="11"/>
      <c r="Q2" s="11"/>
      <c r="R2" s="11"/>
      <c r="S2" s="11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42" ht="16.5" thickTop="1" thickBot="1" x14ac:dyDescent="0.3">
      <c r="A3" s="176">
        <v>14</v>
      </c>
      <c r="B3" s="174" t="e">
        <f>VLOOKUP($A$3,TOCLIENTS,7,FALSE)</f>
        <v>#NAME?</v>
      </c>
      <c r="C3" s="177" t="e">
        <f>VLOOKUP($A$3,TOCLIENTS,8,FALSE)</f>
        <v>#NAME?</v>
      </c>
      <c r="D3" s="175" t="e">
        <f>VLOOKUP($A$3,TOCLIENTS,9,0)</f>
        <v>#NAME?</v>
      </c>
      <c r="E3" s="134"/>
      <c r="F3" s="114"/>
      <c r="G3" s="122"/>
      <c r="H3" s="122"/>
      <c r="I3" s="122"/>
      <c r="K3" s="6"/>
      <c r="L3" s="6"/>
      <c r="M3" s="26"/>
      <c r="N3" s="12"/>
      <c r="O3" s="13"/>
      <c r="P3" s="13"/>
      <c r="Q3" s="13"/>
      <c r="R3" s="13"/>
      <c r="S3" s="13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42" ht="16.5" thickTop="1" thickBot="1" x14ac:dyDescent="0.3">
      <c r="A4" s="40"/>
      <c r="B4" s="149" t="s">
        <v>218</v>
      </c>
      <c r="C4" s="149" t="s">
        <v>214</v>
      </c>
      <c r="D4" s="153" t="s">
        <v>217</v>
      </c>
      <c r="E4" s="133"/>
      <c r="F4" s="123"/>
      <c r="G4" s="123"/>
      <c r="H4" s="114"/>
      <c r="I4" s="123"/>
      <c r="J4" s="123"/>
      <c r="K4" s="123"/>
      <c r="L4" s="6"/>
      <c r="M4" s="45"/>
      <c r="N4" s="49"/>
      <c r="O4" s="50"/>
      <c r="P4" s="50"/>
      <c r="Q4" s="50"/>
      <c r="R4" s="50"/>
      <c r="S4" s="50"/>
      <c r="T4" s="5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ht="16.5" thickTop="1" thickBot="1" x14ac:dyDescent="0.3">
      <c r="A5" s="114"/>
      <c r="B5" s="177" t="e">
        <f>VLOOKUP($A$3,TOCLIENTS,13,0)</f>
        <v>#NAME?</v>
      </c>
      <c r="C5" s="178">
        <f>G8</f>
        <v>1058.333333333333</v>
      </c>
      <c r="D5" s="178" t="e">
        <f>VLOOKUP($A$3,TOCLIENTS,15,0)</f>
        <v>#NAME?</v>
      </c>
      <c r="E5" s="134"/>
      <c r="F5" s="114"/>
      <c r="G5" s="114"/>
      <c r="H5" s="123"/>
      <c r="I5" s="123"/>
      <c r="J5" s="123"/>
      <c r="K5" s="123"/>
      <c r="L5" s="6"/>
      <c r="M5" s="42"/>
      <c r="N5" s="43"/>
      <c r="O5" s="43"/>
      <c r="P5" s="44"/>
      <c r="Q5" s="44"/>
      <c r="R5" s="44"/>
      <c r="S5" s="44"/>
      <c r="T5" s="44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1:42" ht="15.95" customHeight="1" thickTop="1" thickBot="1" x14ac:dyDescent="0.45">
      <c r="A6" s="150" t="s">
        <v>189</v>
      </c>
      <c r="B6" s="123"/>
      <c r="C6" s="123"/>
      <c r="D6" s="123"/>
      <c r="E6" s="123"/>
      <c r="F6" s="123"/>
      <c r="G6" s="112"/>
      <c r="H6" s="123"/>
      <c r="I6" s="123"/>
      <c r="J6" s="123"/>
      <c r="K6" s="123"/>
      <c r="L6" s="123"/>
      <c r="M6" s="45"/>
      <c r="N6" s="46"/>
      <c r="O6" s="46"/>
      <c r="P6" s="47"/>
      <c r="Q6" s="47"/>
      <c r="R6" s="47"/>
      <c r="S6" s="47"/>
      <c r="T6" s="4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pans="1:42" ht="15.95" customHeight="1" thickTop="1" thickBot="1" x14ac:dyDescent="0.35">
      <c r="A7" s="125" t="s">
        <v>190</v>
      </c>
      <c r="B7" s="169"/>
      <c r="C7" s="169" t="s">
        <v>207</v>
      </c>
      <c r="D7" s="170" t="s">
        <v>210</v>
      </c>
      <c r="E7" s="170" t="s">
        <v>213</v>
      </c>
      <c r="F7" s="169" t="s">
        <v>211</v>
      </c>
      <c r="G7" s="102" t="s">
        <v>215</v>
      </c>
      <c r="H7" s="41"/>
      <c r="I7" s="51"/>
      <c r="J7" s="51"/>
      <c r="K7" s="51"/>
      <c r="L7" s="123"/>
      <c r="M7" s="15"/>
      <c r="N7" s="14"/>
      <c r="O7" s="14"/>
      <c r="P7" s="15"/>
      <c r="Q7" s="15"/>
      <c r="R7" s="15"/>
      <c r="S7" s="15"/>
      <c r="T7" s="14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42" ht="15.95" customHeight="1" thickTop="1" thickBot="1" x14ac:dyDescent="0.3">
      <c r="A8" s="114"/>
      <c r="B8" s="117" t="s">
        <v>191</v>
      </c>
      <c r="C8" s="114">
        <v>300000</v>
      </c>
      <c r="D8" s="116">
        <v>3.5</v>
      </c>
      <c r="E8" s="179">
        <f>((C8/100)*D8)/12</f>
        <v>875</v>
      </c>
      <c r="F8" s="129"/>
      <c r="G8" s="180">
        <f>(SUM(E8:E19)+SUM(F8:F12))-SUM(E22:E26)</f>
        <v>1058.333333333333</v>
      </c>
      <c r="H8" s="123"/>
      <c r="I8" s="123"/>
      <c r="J8" s="123"/>
      <c r="K8" s="123"/>
      <c r="L8" s="123"/>
      <c r="M8" s="6"/>
      <c r="N8" s="12"/>
      <c r="O8" s="6"/>
      <c r="P8" s="26"/>
      <c r="Q8" s="27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</row>
    <row r="9" spans="1:42" ht="15.75" thickTop="1" x14ac:dyDescent="0.25">
      <c r="A9" s="114"/>
      <c r="B9" s="121" t="s">
        <v>208</v>
      </c>
      <c r="C9" s="128"/>
      <c r="D9" s="130"/>
      <c r="E9" s="129"/>
      <c r="F9" s="51">
        <v>1450</v>
      </c>
      <c r="G9" s="51"/>
      <c r="H9" s="69"/>
      <c r="I9" s="123"/>
      <c r="J9" s="123"/>
      <c r="K9" s="123"/>
      <c r="L9" s="123"/>
      <c r="M9" s="6"/>
      <c r="N9" s="13"/>
      <c r="O9" s="6"/>
      <c r="P9" s="28"/>
      <c r="Q9" s="29"/>
      <c r="R9" s="6"/>
      <c r="S9" s="6"/>
      <c r="T9" s="6"/>
    </row>
    <row r="10" spans="1:42" ht="15.95" customHeight="1" x14ac:dyDescent="0.4">
      <c r="A10" s="113"/>
      <c r="B10" s="117" t="s">
        <v>192</v>
      </c>
      <c r="C10" s="123">
        <v>80000</v>
      </c>
      <c r="D10" s="116">
        <v>3.5</v>
      </c>
      <c r="E10" s="179">
        <f>((C10/100)*D10)/12</f>
        <v>233.33333333333334</v>
      </c>
      <c r="F10" s="129"/>
      <c r="G10" s="51"/>
      <c r="H10" s="69"/>
      <c r="I10" s="123"/>
      <c r="J10" s="123"/>
      <c r="K10" s="123"/>
      <c r="L10" s="123"/>
      <c r="N10" s="13"/>
      <c r="P10" s="26"/>
      <c r="Q10" s="12"/>
      <c r="R10" s="6"/>
    </row>
    <row r="11" spans="1:42" x14ac:dyDescent="0.25">
      <c r="A11" s="115"/>
      <c r="B11" s="121" t="s">
        <v>209</v>
      </c>
      <c r="C11" s="129"/>
      <c r="D11" s="130"/>
      <c r="E11" s="129"/>
      <c r="F11" s="51"/>
      <c r="G11" s="51"/>
      <c r="H11" s="69"/>
      <c r="I11" s="2"/>
      <c r="J11" s="2"/>
      <c r="K11" s="2"/>
      <c r="L11" s="2"/>
      <c r="N11" s="13"/>
      <c r="P11" s="15"/>
      <c r="Q11" s="14"/>
      <c r="R11" s="6"/>
    </row>
    <row r="12" spans="1:42" x14ac:dyDescent="0.25">
      <c r="A12" s="124"/>
      <c r="B12" s="117" t="s">
        <v>193</v>
      </c>
      <c r="C12" s="123"/>
      <c r="D12" s="131"/>
      <c r="E12" s="167"/>
      <c r="F12" s="129"/>
      <c r="G12" s="51"/>
      <c r="H12" s="69"/>
      <c r="I12" s="2"/>
      <c r="J12" s="2"/>
      <c r="K12" s="2"/>
      <c r="L12" s="2"/>
      <c r="N12" s="13"/>
    </row>
    <row r="13" spans="1:42" ht="15.95" customHeight="1" x14ac:dyDescent="0.25">
      <c r="A13" s="123"/>
      <c r="B13" s="117" t="s">
        <v>194</v>
      </c>
      <c r="C13" s="123"/>
      <c r="D13" s="116"/>
      <c r="E13" s="51"/>
      <c r="F13" s="129"/>
      <c r="G13" s="51"/>
      <c r="H13" s="69"/>
      <c r="I13" s="2"/>
      <c r="J13" s="2"/>
      <c r="K13" s="4"/>
      <c r="L13" s="2"/>
      <c r="M13" s="4"/>
      <c r="N13" s="15"/>
      <c r="O13" s="2"/>
      <c r="P13" s="2"/>
      <c r="Q13" s="122"/>
      <c r="R13" s="123"/>
      <c r="S13" s="122"/>
      <c r="T13" s="123"/>
      <c r="U13" s="123"/>
      <c r="V13" s="123"/>
      <c r="W13" s="122"/>
      <c r="X13" s="123"/>
      <c r="Y13" s="122"/>
      <c r="Z13" s="6"/>
      <c r="AA13" s="6"/>
      <c r="AB13" s="6"/>
      <c r="AC13" s="6"/>
      <c r="AD13" s="6"/>
    </row>
    <row r="14" spans="1:42" x14ac:dyDescent="0.25">
      <c r="A14" s="123"/>
      <c r="B14" s="118" t="s">
        <v>195</v>
      </c>
      <c r="C14" s="123"/>
      <c r="D14" s="10"/>
      <c r="E14" s="168"/>
      <c r="F14" s="141"/>
      <c r="G14" s="142"/>
    </row>
    <row r="15" spans="1:42" ht="15.95" customHeight="1" x14ac:dyDescent="0.4">
      <c r="A15" s="113"/>
      <c r="B15" s="117" t="s">
        <v>196</v>
      </c>
      <c r="C15" s="123"/>
      <c r="D15" s="10"/>
      <c r="E15" s="168"/>
      <c r="F15" s="141"/>
      <c r="G15" s="142"/>
    </row>
    <row r="16" spans="1:42" x14ac:dyDescent="0.25">
      <c r="A16" s="115"/>
      <c r="B16" s="117" t="s">
        <v>197</v>
      </c>
      <c r="C16" s="114"/>
      <c r="D16" s="10"/>
      <c r="E16" s="168"/>
      <c r="F16" s="141"/>
      <c r="G16" s="142"/>
    </row>
    <row r="17" spans="1:7" x14ac:dyDescent="0.25">
      <c r="A17" s="6"/>
      <c r="B17" s="117" t="s">
        <v>198</v>
      </c>
      <c r="C17" s="123"/>
      <c r="D17" s="116"/>
      <c r="E17" s="168"/>
      <c r="F17" s="141"/>
      <c r="G17" s="142"/>
    </row>
    <row r="18" spans="1:7" x14ac:dyDescent="0.25">
      <c r="A18" s="6"/>
      <c r="B18" s="119" t="s">
        <v>199</v>
      </c>
      <c r="C18" s="123"/>
      <c r="D18" s="116"/>
      <c r="E18" s="168"/>
      <c r="F18" s="141"/>
      <c r="G18" s="142"/>
    </row>
    <row r="19" spans="1:7" x14ac:dyDescent="0.25">
      <c r="B19" s="118" t="s">
        <v>200</v>
      </c>
      <c r="C19" s="123"/>
      <c r="D19" s="116"/>
      <c r="E19" s="168"/>
      <c r="F19" s="141"/>
      <c r="G19" s="142"/>
    </row>
    <row r="20" spans="1:7" x14ac:dyDescent="0.25">
      <c r="A20" s="135"/>
      <c r="B20" s="135"/>
      <c r="C20" s="135"/>
      <c r="D20" s="136"/>
      <c r="E20" s="143"/>
      <c r="F20" s="141"/>
      <c r="G20" s="142"/>
    </row>
    <row r="21" spans="1:7" ht="15.95" customHeight="1" x14ac:dyDescent="0.3">
      <c r="A21" s="126" t="s">
        <v>201</v>
      </c>
      <c r="B21" s="171"/>
      <c r="C21" s="171"/>
      <c r="D21" s="172"/>
      <c r="E21" s="144"/>
      <c r="F21" s="173"/>
      <c r="G21" s="142"/>
    </row>
    <row r="22" spans="1:7" ht="15.95" customHeight="1" x14ac:dyDescent="0.3">
      <c r="A22" s="166"/>
      <c r="B22" s="120" t="s">
        <v>202</v>
      </c>
      <c r="D22" s="10"/>
      <c r="E22" s="168">
        <v>1400</v>
      </c>
      <c r="F22" s="141"/>
      <c r="G22" s="142"/>
    </row>
    <row r="23" spans="1:7" x14ac:dyDescent="0.25">
      <c r="B23" s="120" t="s">
        <v>203</v>
      </c>
      <c r="D23" s="10"/>
      <c r="E23" s="168"/>
      <c r="F23" s="141"/>
      <c r="G23" s="142"/>
    </row>
    <row r="24" spans="1:7" x14ac:dyDescent="0.25">
      <c r="B24" s="120" t="s">
        <v>204</v>
      </c>
      <c r="D24" s="10"/>
      <c r="E24" s="51"/>
      <c r="F24" s="141"/>
      <c r="G24" s="142"/>
    </row>
    <row r="25" spans="1:7" x14ac:dyDescent="0.25">
      <c r="A25" s="6"/>
      <c r="B25" s="120" t="s">
        <v>205</v>
      </c>
      <c r="D25" s="10"/>
      <c r="E25" s="51">
        <v>100</v>
      </c>
      <c r="F25" s="141"/>
      <c r="G25" s="142"/>
    </row>
    <row r="26" spans="1:7" x14ac:dyDescent="0.25">
      <c r="A26" s="6"/>
      <c r="B26" s="120" t="s">
        <v>206</v>
      </c>
      <c r="C26" s="114"/>
      <c r="D26" s="116"/>
      <c r="E26" s="51"/>
      <c r="F26" s="129"/>
      <c r="G26" s="142"/>
    </row>
    <row r="27" spans="1:7" x14ac:dyDescent="0.25">
      <c r="D27" s="10"/>
      <c r="E27" s="132"/>
    </row>
    <row r="28" spans="1:7" x14ac:dyDescent="0.25">
      <c r="D28" s="10"/>
      <c r="E28" s="132"/>
    </row>
    <row r="29" spans="1:7" x14ac:dyDescent="0.25">
      <c r="D29" s="10"/>
      <c r="E29" s="132"/>
    </row>
    <row r="30" spans="1:7" x14ac:dyDescent="0.25">
      <c r="D30" s="10"/>
      <c r="E30" s="132"/>
    </row>
    <row r="31" spans="1:7" x14ac:dyDescent="0.25">
      <c r="D31" s="10"/>
      <c r="E31" s="132"/>
    </row>
    <row r="32" spans="1:7" x14ac:dyDescent="0.25">
      <c r="D32" s="10"/>
      <c r="E32" s="132"/>
    </row>
    <row r="33" spans="4:5" x14ac:dyDescent="0.25">
      <c r="D33" s="10"/>
      <c r="E33" s="132"/>
    </row>
    <row r="34" spans="4:5" x14ac:dyDescent="0.25">
      <c r="D34" s="10"/>
      <c r="E34" s="132"/>
    </row>
    <row r="35" spans="4:5" x14ac:dyDescent="0.25">
      <c r="D35" s="10"/>
      <c r="E35" s="10"/>
    </row>
    <row r="36" spans="4:5" x14ac:dyDescent="0.25">
      <c r="D36" s="10"/>
      <c r="E36" s="10"/>
    </row>
    <row r="37" spans="4:5" x14ac:dyDescent="0.25">
      <c r="E37" s="10"/>
    </row>
    <row r="38" spans="4:5" x14ac:dyDescent="0.25">
      <c r="E38" s="10"/>
    </row>
    <row r="39" spans="4:5" x14ac:dyDescent="0.25">
      <c r="E39" s="10"/>
    </row>
    <row r="40" spans="4:5" x14ac:dyDescent="0.25">
      <c r="E40" s="10"/>
    </row>
    <row r="41" spans="4:5" x14ac:dyDescent="0.25">
      <c r="E41" s="10"/>
    </row>
    <row r="42" spans="4:5" x14ac:dyDescent="0.25">
      <c r="E42" s="10"/>
    </row>
    <row r="43" spans="4:5" x14ac:dyDescent="0.25">
      <c r="E43" s="10"/>
    </row>
    <row r="44" spans="4:5" x14ac:dyDescent="0.25">
      <c r="E44" s="10"/>
    </row>
    <row r="45" spans="4:5" x14ac:dyDescent="0.25">
      <c r="E45" s="10"/>
    </row>
  </sheetData>
  <sheetProtection selectLockedCells="1"/>
  <mergeCells count="1">
    <mergeCell ref="A1:D1"/>
  </mergeCells>
  <conditionalFormatting sqref="H1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4">
    <dataValidation type="list" allowBlank="1" showInputMessage="1" showErrorMessage="1" prompt="Choisissez un numéro de Couple dans la liste déroulante" sqref="A3">
      <formula1>CLIENTS</formula1>
    </dataValidation>
    <dataValidation type="list" allowBlank="1" showInputMessage="1" showErrorMessage="1" sqref="N5:N7">
      <formula1>$N$5:$N$7</formula1>
    </dataValidation>
    <dataValidation type="list" allowBlank="1" showInputMessage="1" showErrorMessage="1" prompt="Veuillez choisir la tranche d'Age du Créancier" sqref="C14">
      <formula1>TRANCHEDAGE</formula1>
    </dataValidation>
    <dataValidation type="list" allowBlank="1" showInputMessage="1" showErrorMessage="1" prompt="Veuillez choisir une tranche d'ages pour le créancier" sqref="A13">
      <formula1>TRANCHEDAGE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6" r:id="rId4" name="Button 2">
              <controlPr defaultSize="0" print="0" autoFill="0" autoPict="0" macro="[0]!Bouton1_Clic">
                <anchor moveWithCells="1" sizeWithCells="1">
                  <from>
                    <xdr:col>4</xdr:col>
                    <xdr:colOff>209550</xdr:colOff>
                    <xdr:row>2</xdr:row>
                    <xdr:rowOff>66675</xdr:rowOff>
                  </from>
                  <to>
                    <xdr:col>6</xdr:col>
                    <xdr:colOff>323850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7" r:id="rId5" name="Button 3">
              <controlPr defaultSize="0" print="0" autoFill="0" autoPict="0" macro="[0]!Lancer_Formulaire">
                <anchor moveWithCells="1" sizeWithCells="1">
                  <from>
                    <xdr:col>0</xdr:col>
                    <xdr:colOff>752475</xdr:colOff>
                    <xdr:row>0</xdr:row>
                    <xdr:rowOff>38100</xdr:rowOff>
                  </from>
                  <to>
                    <xdr:col>1</xdr:col>
                    <xdr:colOff>762000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8" r:id="rId6" name="Button 4">
              <controlPr defaultSize="0" print="0" autoFill="0" autoPict="0" macro="[0]!Lancer_Formulaire">
                <anchor moveWithCells="1" sizeWithCells="1">
                  <from>
                    <xdr:col>0</xdr:col>
                    <xdr:colOff>752475</xdr:colOff>
                    <xdr:row>0</xdr:row>
                    <xdr:rowOff>38100</xdr:rowOff>
                  </from>
                  <to>
                    <xdr:col>1</xdr:col>
                    <xdr:colOff>762000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9">
    <tabColor rgb="FFFFFF00"/>
  </sheetPr>
  <dimension ref="A1:AP45"/>
  <sheetViews>
    <sheetView zoomScaleNormal="100" zoomScaleSheetLayoutView="148" workbookViewId="0">
      <selection activeCell="A6" sqref="A6"/>
    </sheetView>
  </sheetViews>
  <sheetFormatPr baseColWidth="10" defaultColWidth="10.85546875" defaultRowHeight="15" x14ac:dyDescent="0.25"/>
  <cols>
    <col min="1" max="1" width="12.7109375" style="1" bestFit="1" customWidth="1"/>
    <col min="2" max="2" width="43.7109375" style="1" bestFit="1" customWidth="1"/>
    <col min="3" max="3" width="22.42578125" style="1" bestFit="1" customWidth="1"/>
    <col min="4" max="4" width="21.85546875" style="1" bestFit="1" customWidth="1"/>
    <col min="5" max="5" width="18" style="1" bestFit="1" customWidth="1"/>
    <col min="6" max="6" width="16.28515625" style="1" bestFit="1" customWidth="1"/>
    <col min="7" max="7" width="12.5703125" style="1" customWidth="1"/>
    <col min="8" max="8" width="15.42578125" style="1" bestFit="1" customWidth="1"/>
    <col min="9" max="9" width="15" style="1" bestFit="1" customWidth="1"/>
    <col min="10" max="10" width="23" style="1" bestFit="1" customWidth="1"/>
    <col min="11" max="11" width="14.28515625" style="1" bestFit="1" customWidth="1"/>
    <col min="12" max="12" width="10.85546875" style="1"/>
    <col min="13" max="13" width="12.5703125" style="1" bestFit="1" customWidth="1"/>
    <col min="14" max="14" width="11.5703125" style="1" customWidth="1"/>
    <col min="15" max="16384" width="10.85546875" style="1"/>
  </cols>
  <sheetData>
    <row r="1" spans="1:42" ht="14.1" customHeight="1" thickTop="1" thickBot="1" x14ac:dyDescent="0.3">
      <c r="A1" s="337" t="s">
        <v>216</v>
      </c>
      <c r="B1" s="338"/>
      <c r="C1" s="338"/>
      <c r="D1" s="338"/>
      <c r="E1" s="102" t="s">
        <v>115</v>
      </c>
      <c r="F1" s="102" t="s">
        <v>120</v>
      </c>
      <c r="G1" s="137"/>
      <c r="H1" s="2"/>
      <c r="I1" s="123"/>
      <c r="J1" s="123"/>
      <c r="K1" s="123"/>
      <c r="L1" s="123"/>
      <c r="M1" s="22"/>
      <c r="N1" s="9"/>
      <c r="O1" s="9"/>
      <c r="P1" s="9"/>
      <c r="Q1" s="9"/>
      <c r="R1" s="9"/>
      <c r="S1" s="9"/>
      <c r="T1" s="6"/>
    </row>
    <row r="2" spans="1:42" ht="16.5" thickTop="1" thickBot="1" x14ac:dyDescent="0.3">
      <c r="A2" s="145" t="s">
        <v>2</v>
      </c>
      <c r="B2" s="104" t="s">
        <v>114</v>
      </c>
      <c r="C2" s="104" t="s">
        <v>0</v>
      </c>
      <c r="D2" s="104" t="s">
        <v>1</v>
      </c>
      <c r="E2" s="188" t="e">
        <f>VLOOKUP($A$3,TOCLIENTS,5,0)</f>
        <v>#NAME?</v>
      </c>
      <c r="F2" s="188" t="e">
        <f>VLOOKUP($A$3,TOCLIENTS,26,0)</f>
        <v>#NAME?</v>
      </c>
      <c r="G2" s="123"/>
      <c r="H2" s="123"/>
      <c r="I2" s="123"/>
      <c r="J2" s="123"/>
      <c r="K2" s="6"/>
      <c r="L2" s="6"/>
      <c r="M2" s="28"/>
      <c r="N2" s="29"/>
      <c r="O2" s="11"/>
      <c r="P2" s="11"/>
      <c r="Q2" s="11"/>
      <c r="R2" s="11"/>
      <c r="S2" s="11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42" ht="16.5" thickTop="1" thickBot="1" x14ac:dyDescent="0.3">
      <c r="A3" s="176">
        <v>14</v>
      </c>
      <c r="B3" s="185" t="e">
        <f>VLOOKUP($A$3,TOCLIENTS,16,FALSE)</f>
        <v>#NAME?</v>
      </c>
      <c r="C3" s="185" t="e">
        <f>VLOOKUP($A$3,TOCLIENTS,17,FALSE)</f>
        <v>#NAME?</v>
      </c>
      <c r="D3" s="186" t="e">
        <f>VLOOKUP($A$3,TOCLIENTS,18,0)</f>
        <v>#NAME?</v>
      </c>
      <c r="E3" s="134"/>
      <c r="F3" s="114"/>
      <c r="G3" s="122"/>
      <c r="H3" s="122"/>
      <c r="I3" s="122"/>
      <c r="K3" s="6"/>
      <c r="L3" s="6"/>
      <c r="M3" s="26"/>
      <c r="N3" s="12"/>
      <c r="O3" s="13"/>
      <c r="P3" s="13"/>
      <c r="Q3" s="13"/>
      <c r="R3" s="13"/>
      <c r="S3" s="13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42" ht="16.5" thickTop="1" thickBot="1" x14ac:dyDescent="0.3">
      <c r="A4" s="40"/>
      <c r="B4" s="104" t="s">
        <v>218</v>
      </c>
      <c r="C4" s="104" t="s">
        <v>214</v>
      </c>
      <c r="D4" s="104" t="s">
        <v>217</v>
      </c>
      <c r="E4" s="133"/>
      <c r="F4" s="123"/>
      <c r="G4" s="123"/>
      <c r="H4" s="114"/>
      <c r="I4" s="123"/>
      <c r="J4" s="123"/>
      <c r="K4" s="123"/>
      <c r="L4" s="6"/>
      <c r="M4" s="45"/>
      <c r="N4" s="49"/>
      <c r="O4" s="50"/>
      <c r="P4" s="50"/>
      <c r="Q4" s="50"/>
      <c r="R4" s="50"/>
      <c r="S4" s="50"/>
      <c r="T4" s="5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ht="16.5" thickTop="1" thickBot="1" x14ac:dyDescent="0.3">
      <c r="A5" s="114"/>
      <c r="B5" s="185" t="e">
        <f>VLOOKUP($A$3,TOCLIENTS,22,0)</f>
        <v>#NAME?</v>
      </c>
      <c r="C5" s="187">
        <f>G8</f>
        <v>-488.66666666666674</v>
      </c>
      <c r="D5" s="187" t="e">
        <f>VLOOKUP($A$3,TOCLIENTS,24,0)</f>
        <v>#NAME?</v>
      </c>
      <c r="E5" s="134"/>
      <c r="F5" s="114"/>
      <c r="G5" s="114"/>
      <c r="H5" s="123"/>
      <c r="I5" s="123"/>
      <c r="J5" s="123"/>
      <c r="K5" s="123"/>
      <c r="L5" s="6"/>
      <c r="M5" s="42"/>
      <c r="N5" s="43"/>
      <c r="O5" s="43"/>
      <c r="P5" s="44"/>
      <c r="Q5" s="44"/>
      <c r="R5" s="44"/>
      <c r="S5" s="44"/>
      <c r="T5" s="44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1:42" ht="15.95" customHeight="1" thickTop="1" thickBot="1" x14ac:dyDescent="0.45">
      <c r="A6" s="146" t="s">
        <v>189</v>
      </c>
      <c r="B6" s="123"/>
      <c r="C6" s="123"/>
      <c r="D6" s="123"/>
      <c r="E6" s="123"/>
      <c r="F6" s="123"/>
      <c r="G6" s="112"/>
      <c r="H6" s="123"/>
      <c r="I6" s="123"/>
      <c r="J6" s="123"/>
      <c r="K6" s="123"/>
      <c r="L6" s="123"/>
      <c r="M6" s="45"/>
      <c r="N6" s="46"/>
      <c r="O6" s="46"/>
      <c r="P6" s="47"/>
      <c r="Q6" s="47"/>
      <c r="R6" s="47"/>
      <c r="S6" s="47"/>
      <c r="T6" s="4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pans="1:42" ht="15.95" customHeight="1" thickTop="1" thickBot="1" x14ac:dyDescent="0.35">
      <c r="A7" s="181" t="s">
        <v>190</v>
      </c>
      <c r="B7" s="182"/>
      <c r="C7" s="182" t="s">
        <v>207</v>
      </c>
      <c r="D7" s="183" t="s">
        <v>210</v>
      </c>
      <c r="E7" s="183" t="s">
        <v>213</v>
      </c>
      <c r="F7" s="182" t="s">
        <v>211</v>
      </c>
      <c r="G7" s="102" t="s">
        <v>215</v>
      </c>
      <c r="H7" s="41"/>
      <c r="I7" s="51"/>
      <c r="J7" s="51"/>
      <c r="K7" s="51"/>
      <c r="L7" s="123"/>
      <c r="M7" s="15"/>
      <c r="N7" s="14"/>
      <c r="O7" s="14"/>
      <c r="P7" s="15"/>
      <c r="Q7" s="15"/>
      <c r="R7" s="15"/>
      <c r="S7" s="15"/>
      <c r="T7" s="14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42" ht="15.95" customHeight="1" thickTop="1" thickBot="1" x14ac:dyDescent="0.3">
      <c r="A8" s="114"/>
      <c r="B8" s="117" t="s">
        <v>191</v>
      </c>
      <c r="C8" s="114">
        <v>140000</v>
      </c>
      <c r="D8" s="116">
        <v>3.5</v>
      </c>
      <c r="E8" s="179">
        <f>((C8/100)*D8)/12</f>
        <v>408.33333333333331</v>
      </c>
      <c r="F8" s="129"/>
      <c r="G8" s="180">
        <f>(SUM(E8:E19)+SUM(F8:F12))-SUM(E22:E26)</f>
        <v>-488.66666666666674</v>
      </c>
      <c r="H8" s="123"/>
      <c r="I8" s="123"/>
      <c r="J8" s="123"/>
      <c r="K8" s="123"/>
      <c r="L8" s="123"/>
      <c r="M8" s="6"/>
      <c r="N8" s="12"/>
      <c r="O8" s="6"/>
      <c r="P8" s="26"/>
      <c r="Q8" s="27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</row>
    <row r="9" spans="1:42" ht="15.75" thickTop="1" x14ac:dyDescent="0.25">
      <c r="A9" s="114"/>
      <c r="B9" s="121" t="s">
        <v>208</v>
      </c>
      <c r="C9" s="128"/>
      <c r="D9" s="130"/>
      <c r="E9" s="129"/>
      <c r="F9" s="51">
        <v>900</v>
      </c>
      <c r="G9" s="51"/>
      <c r="H9" s="69"/>
      <c r="I9" s="123"/>
      <c r="J9" s="123"/>
      <c r="K9" s="123"/>
      <c r="L9" s="123"/>
      <c r="M9" s="6"/>
      <c r="N9" s="13"/>
      <c r="O9" s="6"/>
      <c r="P9" s="28"/>
      <c r="Q9" s="29"/>
      <c r="R9" s="6"/>
      <c r="S9" s="6"/>
      <c r="T9" s="6"/>
    </row>
    <row r="10" spans="1:42" ht="15.95" customHeight="1" x14ac:dyDescent="0.4">
      <c r="A10" s="113"/>
      <c r="B10" s="117" t="s">
        <v>192</v>
      </c>
      <c r="C10" s="123">
        <v>120000</v>
      </c>
      <c r="D10" s="116">
        <v>3.5</v>
      </c>
      <c r="E10" s="179">
        <f>((C10/100)*D10)/12</f>
        <v>350</v>
      </c>
      <c r="F10" s="129"/>
      <c r="G10" s="51"/>
      <c r="H10" s="69"/>
      <c r="I10" s="123"/>
      <c r="J10" s="123"/>
      <c r="K10" s="123"/>
      <c r="L10" s="123"/>
      <c r="N10" s="13"/>
      <c r="P10" s="26"/>
      <c r="Q10" s="12"/>
      <c r="R10" s="6"/>
    </row>
    <row r="11" spans="1:42" x14ac:dyDescent="0.25">
      <c r="A11" s="115"/>
      <c r="B11" s="121" t="s">
        <v>209</v>
      </c>
      <c r="C11" s="129"/>
      <c r="D11" s="130"/>
      <c r="E11" s="129"/>
      <c r="F11" s="51"/>
      <c r="G11" s="51"/>
      <c r="H11" s="69"/>
      <c r="I11" s="2"/>
      <c r="J11" s="2"/>
      <c r="K11" s="2"/>
      <c r="L11" s="2"/>
      <c r="N11" s="13"/>
      <c r="P11" s="15"/>
      <c r="Q11" s="14"/>
      <c r="R11" s="6"/>
    </row>
    <row r="12" spans="1:42" x14ac:dyDescent="0.25">
      <c r="A12" s="124"/>
      <c r="B12" s="117" t="s">
        <v>193</v>
      </c>
      <c r="C12" s="123"/>
      <c r="D12" s="131"/>
      <c r="E12" s="139"/>
      <c r="F12" s="129"/>
      <c r="G12" s="51"/>
      <c r="H12" s="69"/>
      <c r="I12" s="2"/>
      <c r="J12" s="2"/>
      <c r="K12" s="2"/>
      <c r="L12" s="2"/>
      <c r="N12" s="13"/>
    </row>
    <row r="13" spans="1:42" ht="15.95" customHeight="1" x14ac:dyDescent="0.25">
      <c r="A13" s="123"/>
      <c r="B13" s="117" t="s">
        <v>194</v>
      </c>
      <c r="C13" s="123"/>
      <c r="D13" s="116"/>
      <c r="E13" s="138"/>
      <c r="F13" s="129"/>
      <c r="G13" s="51"/>
      <c r="H13" s="69"/>
      <c r="I13" s="2"/>
      <c r="J13" s="2"/>
      <c r="K13" s="4"/>
      <c r="L13" s="2"/>
      <c r="M13" s="4"/>
      <c r="N13" s="15"/>
      <c r="O13" s="2"/>
      <c r="P13" s="2"/>
      <c r="Q13" s="122"/>
      <c r="R13" s="123"/>
      <c r="S13" s="122"/>
      <c r="T13" s="123"/>
      <c r="U13" s="123"/>
      <c r="V13" s="123"/>
      <c r="W13" s="122"/>
      <c r="X13" s="123"/>
      <c r="Y13" s="122"/>
      <c r="Z13" s="6"/>
      <c r="AA13" s="6"/>
      <c r="AB13" s="6"/>
      <c r="AC13" s="6"/>
      <c r="AD13" s="6"/>
    </row>
    <row r="14" spans="1:42" x14ac:dyDescent="0.25">
      <c r="A14" s="123"/>
      <c r="B14" s="118" t="s">
        <v>195</v>
      </c>
      <c r="C14" s="123"/>
      <c r="D14" s="10"/>
      <c r="E14" s="140"/>
      <c r="F14" s="141"/>
      <c r="G14" s="142"/>
    </row>
    <row r="15" spans="1:42" ht="15.95" customHeight="1" x14ac:dyDescent="0.4">
      <c r="A15" s="113"/>
      <c r="B15" s="117" t="s">
        <v>196</v>
      </c>
      <c r="C15" s="123"/>
      <c r="D15" s="10"/>
      <c r="E15" s="140"/>
      <c r="F15" s="141"/>
      <c r="G15" s="142"/>
    </row>
    <row r="16" spans="1:42" x14ac:dyDescent="0.25">
      <c r="A16" s="115"/>
      <c r="B16" s="117" t="s">
        <v>197</v>
      </c>
      <c r="C16" s="114"/>
      <c r="D16" s="10"/>
      <c r="E16" s="140"/>
      <c r="F16" s="141"/>
      <c r="G16" s="142"/>
    </row>
    <row r="17" spans="1:8" x14ac:dyDescent="0.25">
      <c r="A17" s="6"/>
      <c r="B17" s="117" t="s">
        <v>198</v>
      </c>
      <c r="C17" s="123"/>
      <c r="D17" s="116"/>
      <c r="E17" s="140"/>
      <c r="F17" s="141"/>
      <c r="G17" s="142"/>
    </row>
    <row r="18" spans="1:8" x14ac:dyDescent="0.25">
      <c r="A18" s="6"/>
      <c r="B18" s="119" t="s">
        <v>199</v>
      </c>
      <c r="C18" s="123"/>
      <c r="D18" s="116"/>
      <c r="E18" s="140"/>
      <c r="F18" s="141"/>
      <c r="G18" s="142"/>
      <c r="H18" s="184"/>
    </row>
    <row r="19" spans="1:8" x14ac:dyDescent="0.25">
      <c r="B19" s="118" t="s">
        <v>200</v>
      </c>
      <c r="C19" s="123"/>
      <c r="D19" s="116"/>
      <c r="E19" s="140"/>
      <c r="F19" s="141"/>
      <c r="G19" s="142"/>
      <c r="H19" s="184"/>
    </row>
    <row r="20" spans="1:8" x14ac:dyDescent="0.25">
      <c r="A20" s="135"/>
      <c r="B20" s="135"/>
      <c r="C20" s="135"/>
      <c r="D20" s="136"/>
      <c r="E20" s="143"/>
      <c r="F20" s="141"/>
      <c r="G20" s="142"/>
      <c r="H20" s="184"/>
    </row>
    <row r="21" spans="1:8" ht="15.95" customHeight="1" x14ac:dyDescent="0.3">
      <c r="A21" s="126" t="s">
        <v>201</v>
      </c>
      <c r="B21" s="171"/>
      <c r="C21" s="171"/>
      <c r="D21" s="172"/>
      <c r="E21" s="144"/>
      <c r="F21" s="173"/>
      <c r="G21" s="142"/>
    </row>
    <row r="22" spans="1:8" ht="15.95" customHeight="1" x14ac:dyDescent="0.3">
      <c r="A22" s="166"/>
      <c r="B22" s="120" t="s">
        <v>202</v>
      </c>
      <c r="D22" s="10"/>
      <c r="E22" s="168">
        <v>2000</v>
      </c>
      <c r="F22" s="141"/>
      <c r="G22" s="142"/>
    </row>
    <row r="23" spans="1:8" x14ac:dyDescent="0.25">
      <c r="B23" s="120" t="s">
        <v>203</v>
      </c>
      <c r="D23" s="10"/>
      <c r="E23" s="168"/>
      <c r="F23" s="141"/>
      <c r="G23" s="142"/>
    </row>
    <row r="24" spans="1:8" x14ac:dyDescent="0.25">
      <c r="B24" s="120" t="s">
        <v>204</v>
      </c>
      <c r="D24" s="10"/>
      <c r="E24" s="51"/>
      <c r="F24" s="141"/>
      <c r="G24" s="142"/>
    </row>
    <row r="25" spans="1:8" x14ac:dyDescent="0.25">
      <c r="A25" s="6"/>
      <c r="B25" s="120" t="s">
        <v>205</v>
      </c>
      <c r="D25" s="10"/>
      <c r="E25" s="51">
        <v>147</v>
      </c>
      <c r="F25" s="141"/>
      <c r="G25" s="142"/>
    </row>
    <row r="26" spans="1:8" x14ac:dyDescent="0.25">
      <c r="A26" s="6"/>
      <c r="B26" s="120" t="s">
        <v>206</v>
      </c>
      <c r="C26" s="114"/>
      <c r="D26" s="116"/>
      <c r="E26" s="51"/>
      <c r="F26" s="129"/>
      <c r="G26" s="142"/>
    </row>
    <row r="27" spans="1:8" x14ac:dyDescent="0.25">
      <c r="D27" s="10"/>
      <c r="E27" s="132"/>
    </row>
    <row r="28" spans="1:8" x14ac:dyDescent="0.25">
      <c r="D28" s="10"/>
      <c r="E28" s="132"/>
    </row>
    <row r="29" spans="1:8" x14ac:dyDescent="0.25">
      <c r="D29" s="10"/>
      <c r="E29" s="132"/>
    </row>
    <row r="30" spans="1:8" x14ac:dyDescent="0.25">
      <c r="D30" s="10"/>
      <c r="E30" s="132"/>
    </row>
    <row r="31" spans="1:8" x14ac:dyDescent="0.25">
      <c r="D31" s="10"/>
      <c r="E31" s="132"/>
    </row>
    <row r="32" spans="1:8" x14ac:dyDescent="0.25">
      <c r="D32" s="10"/>
      <c r="E32" s="132"/>
    </row>
    <row r="33" spans="4:5" x14ac:dyDescent="0.25">
      <c r="D33" s="10"/>
      <c r="E33" s="132"/>
    </row>
    <row r="34" spans="4:5" x14ac:dyDescent="0.25">
      <c r="D34" s="10"/>
      <c r="E34" s="132"/>
    </row>
    <row r="35" spans="4:5" x14ac:dyDescent="0.25">
      <c r="D35" s="10"/>
      <c r="E35" s="10"/>
    </row>
    <row r="36" spans="4:5" x14ac:dyDescent="0.25">
      <c r="D36" s="10"/>
      <c r="E36" s="10"/>
    </row>
    <row r="37" spans="4:5" x14ac:dyDescent="0.25">
      <c r="E37" s="10"/>
    </row>
    <row r="38" spans="4:5" x14ac:dyDescent="0.25">
      <c r="E38" s="10"/>
    </row>
    <row r="39" spans="4:5" x14ac:dyDescent="0.25">
      <c r="E39" s="10"/>
    </row>
    <row r="40" spans="4:5" x14ac:dyDescent="0.25">
      <c r="E40" s="10"/>
    </row>
    <row r="41" spans="4:5" x14ac:dyDescent="0.25">
      <c r="E41" s="10"/>
    </row>
    <row r="42" spans="4:5" x14ac:dyDescent="0.25">
      <c r="E42" s="10"/>
    </row>
    <row r="43" spans="4:5" x14ac:dyDescent="0.25">
      <c r="E43" s="10"/>
    </row>
    <row r="44" spans="4:5" x14ac:dyDescent="0.25">
      <c r="E44" s="10"/>
    </row>
    <row r="45" spans="4:5" x14ac:dyDescent="0.25">
      <c r="E45" s="10"/>
    </row>
  </sheetData>
  <mergeCells count="1">
    <mergeCell ref="A1:D1"/>
  </mergeCells>
  <conditionalFormatting sqref="G8">
    <cfRule type="cellIs" dxfId="0" priority="2" operator="greaterThan">
      <formula>0</formula>
    </cfRule>
  </conditionalFormatting>
  <conditionalFormatting sqref="H1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xWindow="65" yWindow="260" count="4">
    <dataValidation type="list" allowBlank="1" showInputMessage="1" showErrorMessage="1" prompt="Veuillez choisir une tranche d'ages pour le créancier" sqref="A13">
      <formula1>TRANCHEDAGE</formula1>
    </dataValidation>
    <dataValidation type="list" allowBlank="1" showInputMessage="1" showErrorMessage="1" prompt="Veuillez choisir la tranche d'Age du Créancier" sqref="C14">
      <formula1>TRANCHEDAGE</formula1>
    </dataValidation>
    <dataValidation type="list" allowBlank="1" showInputMessage="1" showErrorMessage="1" sqref="N5:N7">
      <formula1>$N$5:$N$7</formula1>
    </dataValidation>
    <dataValidation type="list" allowBlank="1" showInputMessage="1" showErrorMessage="1" prompt="Choisissez un numéro de Couple dans la liste déroulante" sqref="A3">
      <formula1>CLIENTS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50" r:id="rId4" name="Button 2">
              <controlPr defaultSize="0" print="0" autoFill="0" autoPict="0" macro="[0]!Bouton1_Clic">
                <anchor moveWithCells="1" sizeWithCells="1">
                  <from>
                    <xdr:col>4</xdr:col>
                    <xdr:colOff>114300</xdr:colOff>
                    <xdr:row>2</xdr:row>
                    <xdr:rowOff>47625</xdr:rowOff>
                  </from>
                  <to>
                    <xdr:col>6</xdr:col>
                    <xdr:colOff>285750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A1:AQ26"/>
  <sheetViews>
    <sheetView zoomScaleNormal="100" zoomScaleSheetLayoutView="148" workbookViewId="0">
      <pane ySplit="1" topLeftCell="A2" activePane="bottomLeft" state="frozen"/>
      <selection activeCell="B1" sqref="B1"/>
      <selection pane="bottomLeft" activeCell="H13" sqref="H13"/>
    </sheetView>
  </sheetViews>
  <sheetFormatPr baseColWidth="10" defaultColWidth="10.85546875" defaultRowHeight="15" x14ac:dyDescent="0.25"/>
  <cols>
    <col min="1" max="1" width="12.7109375" style="1" bestFit="1" customWidth="1"/>
    <col min="2" max="2" width="17" style="1" bestFit="1" customWidth="1"/>
    <col min="3" max="3" width="21.85546875" style="1" bestFit="1" customWidth="1"/>
    <col min="4" max="4" width="17.28515625" style="1" bestFit="1" customWidth="1"/>
    <col min="5" max="5" width="23.140625" style="1" bestFit="1" customWidth="1"/>
    <col min="6" max="6" width="31.7109375" style="1" bestFit="1" customWidth="1"/>
    <col min="7" max="8" width="26" style="1" bestFit="1" customWidth="1"/>
    <col min="9" max="9" width="12.42578125" style="1" bestFit="1" customWidth="1"/>
    <col min="10" max="10" width="15.28515625" style="1" bestFit="1" customWidth="1"/>
    <col min="11" max="11" width="14.28515625" style="1" bestFit="1" customWidth="1"/>
    <col min="12" max="12" width="10.85546875" style="1"/>
    <col min="13" max="13" width="12.5703125" style="1" bestFit="1" customWidth="1"/>
    <col min="14" max="14" width="11.5703125" style="1" customWidth="1"/>
    <col min="15" max="16384" width="10.85546875" style="1"/>
  </cols>
  <sheetData>
    <row r="1" spans="1:43" ht="14.1" customHeight="1" thickBot="1" x14ac:dyDescent="0.3">
      <c r="A1" s="339" t="s">
        <v>219</v>
      </c>
      <c r="B1" s="338"/>
      <c r="C1" s="338"/>
      <c r="D1" s="338"/>
      <c r="E1" s="338"/>
      <c r="F1" s="338"/>
      <c r="G1" s="338"/>
      <c r="H1" s="5"/>
      <c r="I1" s="48"/>
      <c r="J1" s="48"/>
      <c r="K1" s="48"/>
      <c r="L1" s="48"/>
      <c r="M1" s="22"/>
      <c r="N1" s="9"/>
      <c r="O1" s="9"/>
      <c r="P1" s="9"/>
      <c r="Q1" s="9"/>
      <c r="R1" s="9"/>
      <c r="S1" s="9"/>
      <c r="T1" s="6"/>
    </row>
    <row r="2" spans="1:43" ht="15.75" thickTop="1" x14ac:dyDescent="0.25">
      <c r="A2" s="38" t="s">
        <v>2</v>
      </c>
      <c r="B2" s="38" t="s">
        <v>143</v>
      </c>
      <c r="C2" s="38" t="s">
        <v>88</v>
      </c>
      <c r="D2" s="38" t="s">
        <v>114</v>
      </c>
      <c r="E2" s="38" t="s">
        <v>222</v>
      </c>
      <c r="F2" s="38" t="s">
        <v>119</v>
      </c>
      <c r="G2" s="7" t="s">
        <v>220</v>
      </c>
      <c r="H2" s="39" t="s">
        <v>221</v>
      </c>
      <c r="I2" s="6"/>
      <c r="J2" s="6"/>
      <c r="K2" s="6"/>
      <c r="L2" s="6"/>
      <c r="M2" s="28"/>
      <c r="N2" s="29"/>
      <c r="O2" s="11"/>
      <c r="P2" s="11"/>
      <c r="Q2" s="11"/>
      <c r="R2" s="11"/>
      <c r="S2" s="11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43" ht="15.75" thickBot="1" x14ac:dyDescent="0.3">
      <c r="A3" s="85">
        <v>6</v>
      </c>
      <c r="B3" s="189" t="e">
        <f>VLOOKUP($A$3,TOCLIENTS,4,FALSE)</f>
        <v>#NAME?</v>
      </c>
      <c r="C3" s="189" t="e">
        <f>VLOOKUP($A$3,TOCLIENTS,7,FALSE)</f>
        <v>#NAME?</v>
      </c>
      <c r="D3" s="189" t="e">
        <f>VLOOKUP(A3,TOCLIENTS,16,0)</f>
        <v>#NAME?</v>
      </c>
      <c r="E3" s="189" t="e">
        <f>VLOOKUP(A3,TOCLIENTS,6,0)</f>
        <v>#NAME?</v>
      </c>
      <c r="F3" s="189" t="e">
        <f>VLOOKUP(A3,TOCLIENTS,3,0)</f>
        <v>#NAME?</v>
      </c>
      <c r="G3" s="190" t="e">
        <f>VLOOKUP(A3,TOCLIENTS,15,0)</f>
        <v>#NAME?</v>
      </c>
      <c r="H3" s="189" t="e">
        <f>VLOOKUP(A3,TOCLIENTS,24,0)</f>
        <v>#NAME?</v>
      </c>
      <c r="I3" s="6"/>
      <c r="J3" s="6"/>
      <c r="K3" s="6"/>
      <c r="L3" s="6"/>
      <c r="M3" s="26"/>
      <c r="N3" s="12"/>
      <c r="O3" s="13"/>
      <c r="P3" s="13"/>
      <c r="Q3" s="13"/>
      <c r="R3" s="13"/>
      <c r="S3" s="13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43" ht="15.75" thickTop="1" x14ac:dyDescent="0.25">
      <c r="A4" s="197" t="s">
        <v>144</v>
      </c>
      <c r="B4" s="198" t="s">
        <v>145</v>
      </c>
      <c r="C4" s="198" t="s">
        <v>89</v>
      </c>
      <c r="D4" s="198" t="s">
        <v>1</v>
      </c>
      <c r="E4" s="198" t="s">
        <v>146</v>
      </c>
      <c r="F4" s="198" t="s">
        <v>147</v>
      </c>
      <c r="G4" s="71"/>
      <c r="H4" s="71"/>
      <c r="I4" s="3"/>
      <c r="J4" s="3"/>
      <c r="K4" s="3"/>
      <c r="L4" s="6"/>
      <c r="M4" s="45"/>
      <c r="N4" s="49"/>
      <c r="O4" s="50"/>
      <c r="P4" s="50"/>
      <c r="Q4" s="50"/>
      <c r="R4" s="50"/>
      <c r="S4" s="50"/>
      <c r="T4" s="5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3" ht="15.75" thickBot="1" x14ac:dyDescent="0.3">
      <c r="A5" s="189" t="e">
        <f>VLOOKUP($A$3,TOCLIENTS,27,FALSE)</f>
        <v>#NAME?</v>
      </c>
      <c r="B5" s="189" t="e">
        <f>VLOOKUP($A$3,TOCLIENTS,29,FALSE)</f>
        <v>#NAME?</v>
      </c>
      <c r="C5" s="189" t="e">
        <f>VLOOKUP($A$3,TOCLIENTS,28,FALSE)</f>
        <v>#NAME?</v>
      </c>
      <c r="D5" s="191" t="e">
        <f>VLOOKUP($A$3,TOCLIENTS,30,FALSE)</f>
        <v>#NAME?</v>
      </c>
      <c r="E5" s="189" t="e">
        <f>VLOOKUP($A$3,TOCLIENTS,31,FALSE)</f>
        <v>#NAME?</v>
      </c>
      <c r="F5" s="189" t="e">
        <f>VLOOKUP($A$3,TOCLIENTS,32,FALSE)</f>
        <v>#NAME?</v>
      </c>
      <c r="G5" s="3"/>
      <c r="H5" s="3"/>
      <c r="I5" s="3"/>
      <c r="J5" s="3"/>
      <c r="K5" s="3"/>
      <c r="L5" s="6"/>
      <c r="M5" s="42"/>
      <c r="N5" s="43"/>
      <c r="O5" s="43"/>
      <c r="P5" s="44"/>
      <c r="Q5" s="44"/>
      <c r="R5" s="44"/>
      <c r="S5" s="44"/>
      <c r="T5" s="44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1:43" ht="16.5" thickTop="1" thickBot="1" x14ac:dyDescent="0.3">
      <c r="A6" s="189" t="e">
        <f>VLOOKUP($A$3,TOCLIENTS,33,FALSE)</f>
        <v>#NAME?</v>
      </c>
      <c r="B6" s="189" t="e">
        <f>VLOOKUP($A$3,TOCLIENTS,35,FALSE)</f>
        <v>#NAME?</v>
      </c>
      <c r="C6" s="189" t="e">
        <f>VLOOKUP($A$3,TOCLIENTS,34,FALSE)</f>
        <v>#NAME?</v>
      </c>
      <c r="D6" s="191" t="e">
        <f>VLOOKUP($A$3,TOCLIENTS,36,FALSE)</f>
        <v>#NAME?</v>
      </c>
      <c r="E6" s="189" t="e">
        <f>VLOOKUP($A$3,TOCLIENTS,37,FALSE)</f>
        <v>#NAME?</v>
      </c>
      <c r="F6" s="189" t="e">
        <f>VLOOKUP($A$3,TOCLIENTS,38,FALSE)</f>
        <v>#NAME?</v>
      </c>
      <c r="G6" s="3"/>
      <c r="H6" s="3"/>
      <c r="I6" s="3"/>
      <c r="J6" s="3"/>
      <c r="K6" s="3"/>
      <c r="L6" s="3"/>
      <c r="M6" s="45"/>
      <c r="N6" s="46"/>
      <c r="O6" s="46"/>
      <c r="P6" s="47"/>
      <c r="Q6" s="47"/>
      <c r="R6" s="47"/>
      <c r="S6" s="47"/>
      <c r="T6" s="4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pans="1:43" ht="16.5" thickTop="1" thickBot="1" x14ac:dyDescent="0.3">
      <c r="A7" s="189" t="e">
        <f>VLOOKUP($A$3,TOCLIENTS,39,FALSE)</f>
        <v>#NAME?</v>
      </c>
      <c r="B7" s="189" t="e">
        <f>VLOOKUP($A$3,TOCLIENTS,41,FALSE)</f>
        <v>#NAME?</v>
      </c>
      <c r="C7" s="189" t="e">
        <f>VLOOKUP($A$3,TOCLIENTS,40,FALSE)</f>
        <v>#NAME?</v>
      </c>
      <c r="D7" s="191" t="e">
        <f>VLOOKUP($A$3,TOCLIENTS,42,FALSE)</f>
        <v>#NAME?</v>
      </c>
      <c r="E7" s="189" t="e">
        <f>VLOOKUP($A$3,TOCLIENTS,43,FALSE)</f>
        <v>#NAME?</v>
      </c>
      <c r="F7" s="189" t="e">
        <f>VLOOKUP($A$3,TOCLIENTS,44,FALSE)</f>
        <v>#NAME?</v>
      </c>
      <c r="G7" s="51"/>
      <c r="H7" s="41"/>
      <c r="I7" s="51"/>
      <c r="J7" s="51"/>
      <c r="K7" s="51"/>
      <c r="L7" s="3"/>
      <c r="M7" s="15"/>
      <c r="N7" s="14"/>
      <c r="O7" s="14"/>
      <c r="P7" s="15"/>
      <c r="Q7" s="15"/>
      <c r="R7" s="15"/>
      <c r="S7" s="15"/>
      <c r="T7" s="14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43" ht="15.95" customHeight="1" thickTop="1" thickBot="1" x14ac:dyDescent="0.3">
      <c r="A8" s="189" t="e">
        <f>VLOOKUP($A$3,TOCLIENTS,45,FALSE)</f>
        <v>#NAME?</v>
      </c>
      <c r="B8" s="189" t="e">
        <f>VLOOKUP($A$3,TOCLIENTS,47,FALSE)</f>
        <v>#NAME?</v>
      </c>
      <c r="C8" s="189" t="e">
        <f>VLOOKUP($A$3,TOCLIENTS,46,FALSE)</f>
        <v>#NAME?</v>
      </c>
      <c r="D8" s="191" t="e">
        <f>VLOOKUP($A$3,TOCLIENTS,48,FALSE)</f>
        <v>#NAME?</v>
      </c>
      <c r="E8" s="189" t="e">
        <f>VLOOKUP($A$3,TOCLIENTS,49,FALSE)</f>
        <v>#NAME?</v>
      </c>
      <c r="F8" s="189" t="e">
        <f>VLOOKUP($A$3,TOCLIENTS,50,FALSE)</f>
        <v>#NAME?</v>
      </c>
      <c r="G8" s="3"/>
      <c r="H8" s="3"/>
      <c r="I8" s="3"/>
      <c r="J8" s="3"/>
      <c r="K8" s="3"/>
      <c r="L8" s="3"/>
      <c r="M8" s="6"/>
      <c r="N8" s="12"/>
      <c r="O8" s="6"/>
      <c r="P8" s="26"/>
      <c r="Q8" s="27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</row>
    <row r="9" spans="1:43" ht="16.5" thickTop="1" thickBot="1" x14ac:dyDescent="0.3">
      <c r="A9" s="189" t="e">
        <f>VLOOKUP($A$3,TOCLIENTS,51,FALSE)</f>
        <v>#NAME?</v>
      </c>
      <c r="B9" s="189" t="e">
        <f>VLOOKUP($A$3,TOCLIENTS,53,FALSE)</f>
        <v>#NAME?</v>
      </c>
      <c r="C9" s="189" t="e">
        <f>VLOOKUP($A$3,TOCLIENTS,52,FALSE)</f>
        <v>#NAME?</v>
      </c>
      <c r="D9" s="191" t="e">
        <f>VLOOKUP($A$3,TOCLIENTS,54,FALSE)</f>
        <v>#NAME?</v>
      </c>
      <c r="E9" s="189" t="e">
        <f>VLOOKUP($A$3,TOCLIENTS,55,FALSE)</f>
        <v>#NAME?</v>
      </c>
      <c r="F9" s="189" t="e">
        <f>VLOOKUP($A$3,TOCLIENTS,56,FALSE)</f>
        <v>#NAME?</v>
      </c>
      <c r="G9" s="3"/>
      <c r="H9" s="69"/>
      <c r="I9" s="3"/>
      <c r="J9" s="3"/>
      <c r="K9" s="3"/>
      <c r="L9" s="3"/>
      <c r="M9" s="6"/>
      <c r="N9" s="13"/>
      <c r="O9" s="6"/>
      <c r="P9" s="28"/>
      <c r="Q9" s="29"/>
      <c r="R9" s="6"/>
      <c r="S9" s="6"/>
      <c r="T9" s="6"/>
    </row>
    <row r="10" spans="1:43" ht="16.5" thickTop="1" thickBot="1" x14ac:dyDescent="0.3">
      <c r="A10" s="189" t="e">
        <f>VLOOKUP($A$3,TOCLIENTS,57,FALSE)</f>
        <v>#NAME?</v>
      </c>
      <c r="B10" s="189" t="e">
        <f>VLOOKUP($A$3,TOCLIENTS,59,FALSE)</f>
        <v>#NAME?</v>
      </c>
      <c r="C10" s="189" t="e">
        <f>VLOOKUP($A$3,TOCLIENTS,58,FALSE)</f>
        <v>#NAME?</v>
      </c>
      <c r="D10" s="191" t="e">
        <f>VLOOKUP($A$3,TOCLIENTS,66,FALSE)</f>
        <v>#NAME?</v>
      </c>
      <c r="E10" s="189" t="e">
        <f>VLOOKUP($A$3,TOCLIENTS,61,FALSE)</f>
        <v>#NAME?</v>
      </c>
      <c r="F10" s="189" t="e">
        <f>VLOOKUP($A$3,TOCLIENTS,62,FALSE)</f>
        <v>#NAME?</v>
      </c>
      <c r="G10" s="3"/>
      <c r="H10" s="69"/>
      <c r="I10" s="3"/>
      <c r="J10" s="3"/>
      <c r="K10" s="3"/>
      <c r="L10" s="3"/>
      <c r="N10" s="13"/>
      <c r="P10" s="26"/>
      <c r="Q10" s="12"/>
      <c r="R10" s="6"/>
    </row>
    <row r="11" spans="1:43" ht="15.75" thickTop="1" x14ac:dyDescent="0.25">
      <c r="A11" s="6"/>
      <c r="B11" s="6"/>
      <c r="C11" s="3"/>
      <c r="D11" s="31"/>
      <c r="E11" s="41"/>
      <c r="F11" s="69"/>
      <c r="G11" s="3"/>
      <c r="H11" s="69"/>
      <c r="I11" s="2"/>
      <c r="J11" s="2"/>
      <c r="K11" s="2"/>
      <c r="L11" s="2"/>
      <c r="N11" s="13"/>
      <c r="P11" s="15"/>
      <c r="Q11" s="14"/>
      <c r="R11" s="6"/>
    </row>
    <row r="12" spans="1:43" ht="15.75" thickBot="1" x14ac:dyDescent="0.3">
      <c r="A12" s="6"/>
      <c r="B12" s="6"/>
      <c r="C12" s="3"/>
      <c r="D12" s="3"/>
      <c r="E12" s="41"/>
      <c r="F12" s="69"/>
      <c r="G12" s="3"/>
      <c r="H12" s="69"/>
      <c r="I12" s="2"/>
      <c r="J12" s="2"/>
      <c r="K12" s="2"/>
      <c r="L12" s="2"/>
      <c r="N12" s="13"/>
    </row>
    <row r="13" spans="1:43" ht="16.5" thickTop="1" thickBot="1" x14ac:dyDescent="0.3">
      <c r="A13" s="102" t="s">
        <v>223</v>
      </c>
      <c r="C13" s="87" t="s">
        <v>144</v>
      </c>
      <c r="D13" s="88" t="s">
        <v>4</v>
      </c>
      <c r="E13" s="87" t="s">
        <v>76</v>
      </c>
      <c r="F13" s="87" t="s">
        <v>78</v>
      </c>
      <c r="G13" s="89" t="s">
        <v>79</v>
      </c>
      <c r="H13" s="69"/>
      <c r="I13" s="3"/>
      <c r="J13" s="3"/>
      <c r="K13" s="3"/>
      <c r="L13" s="3"/>
      <c r="N13" s="13"/>
    </row>
    <row r="14" spans="1:43" ht="16.5" thickTop="1" thickBot="1" x14ac:dyDescent="0.3">
      <c r="A14" s="187" t="e">
        <f>IF(F3=3,G3,H3)</f>
        <v>#NAME?</v>
      </c>
      <c r="C14" s="192" t="e">
        <f>IF(AND(A5&gt;=0,E5&gt;0),A5,0)</f>
        <v>#NAME?</v>
      </c>
      <c r="D14" s="90" t="s">
        <v>5</v>
      </c>
      <c r="E14" s="91">
        <v>13.5</v>
      </c>
      <c r="F14" s="194" t="e">
        <f>IF(C14&gt;0,($A$14*0.01*E14),0)</f>
        <v>#NAME?</v>
      </c>
      <c r="G14" s="196" t="e">
        <f>SUM(F14:F23)</f>
        <v>#NAME?</v>
      </c>
      <c r="H14" s="69"/>
      <c r="I14" s="3"/>
      <c r="J14" s="3"/>
      <c r="K14" s="3"/>
      <c r="L14" s="3"/>
      <c r="M14" s="3"/>
      <c r="N14" s="14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</row>
    <row r="15" spans="1:43" ht="15.75" thickTop="1" x14ac:dyDescent="0.25">
      <c r="C15" s="193" t="e">
        <f t="shared" ref="C15:C21" si="0">IF(AND(A6&gt;=0,E6&gt;0),A6,0)</f>
        <v>#NAME?</v>
      </c>
      <c r="D15" s="92" t="s">
        <v>6</v>
      </c>
      <c r="E15" s="93">
        <v>11.5</v>
      </c>
      <c r="F15" s="195" t="e">
        <f t="shared" ref="F15:F21" si="1">IF(C15&gt;0,($A$14*0.01*E15),0)</f>
        <v>#NAME?</v>
      </c>
      <c r="G15" s="94"/>
      <c r="H15" s="69"/>
      <c r="I15" s="2"/>
      <c r="J15" s="2"/>
      <c r="K15" s="4"/>
      <c r="L15" s="2"/>
      <c r="M15" s="4"/>
      <c r="N15" s="15"/>
      <c r="O15" s="2"/>
      <c r="P15" s="2"/>
      <c r="Q15" s="31"/>
      <c r="R15" s="3"/>
      <c r="S15" s="31"/>
      <c r="T15" s="3"/>
      <c r="U15" s="3"/>
      <c r="V15" s="3"/>
      <c r="W15" s="31"/>
      <c r="X15" s="3"/>
      <c r="Y15" s="31"/>
      <c r="Z15" s="6"/>
      <c r="AA15" s="6"/>
      <c r="AB15" s="6"/>
      <c r="AC15" s="6"/>
      <c r="AD15" s="6"/>
    </row>
    <row r="16" spans="1:43" x14ac:dyDescent="0.25">
      <c r="C16" s="193" t="e">
        <f t="shared" si="0"/>
        <v>#NAME?</v>
      </c>
      <c r="D16" s="92" t="s">
        <v>6</v>
      </c>
      <c r="E16" s="93">
        <v>10</v>
      </c>
      <c r="F16" s="195" t="e">
        <f t="shared" si="1"/>
        <v>#NAME?</v>
      </c>
      <c r="G16" s="94"/>
      <c r="H16" s="69"/>
      <c r="I16" s="2"/>
      <c r="J16" s="2"/>
      <c r="K16" s="2"/>
      <c r="L16" s="2"/>
      <c r="M16" s="2"/>
      <c r="N16" s="15"/>
      <c r="O16" s="2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</row>
    <row r="17" spans="1:30" x14ac:dyDescent="0.25">
      <c r="C17" s="193" t="e">
        <f t="shared" si="0"/>
        <v>#NAME?</v>
      </c>
      <c r="D17" s="92" t="s">
        <v>6</v>
      </c>
      <c r="E17" s="93">
        <v>8.8000000000000007</v>
      </c>
      <c r="F17" s="195" t="e">
        <f t="shared" si="1"/>
        <v>#NAME?</v>
      </c>
      <c r="G17" s="94"/>
      <c r="H17" s="3"/>
      <c r="I17" s="2"/>
      <c r="J17" s="2"/>
      <c r="K17" s="2"/>
      <c r="L17" s="2"/>
      <c r="M17" s="2"/>
      <c r="N17" s="15"/>
      <c r="O17" s="2"/>
      <c r="Q17" s="6"/>
      <c r="R17" s="26"/>
      <c r="S17" s="27"/>
      <c r="T17" s="6"/>
      <c r="U17" s="6"/>
      <c r="V17" s="29"/>
      <c r="W17" s="11"/>
      <c r="X17" s="11"/>
      <c r="Y17" s="11"/>
      <c r="Z17" s="11"/>
      <c r="AA17" s="11"/>
      <c r="AB17" s="6"/>
      <c r="AC17" s="6"/>
      <c r="AD17" s="6"/>
    </row>
    <row r="18" spans="1:30" x14ac:dyDescent="0.25">
      <c r="C18" s="193" t="e">
        <f t="shared" si="0"/>
        <v>#NAME?</v>
      </c>
      <c r="D18" s="92" t="s">
        <v>5</v>
      </c>
      <c r="E18" s="93">
        <v>8</v>
      </c>
      <c r="F18" s="195" t="e">
        <f t="shared" si="1"/>
        <v>#NAME?</v>
      </c>
      <c r="G18" s="94"/>
      <c r="I18" s="2"/>
      <c r="J18" s="2"/>
      <c r="N18" s="15"/>
      <c r="Q18" s="6"/>
      <c r="R18" s="28"/>
      <c r="S18" s="29"/>
      <c r="T18" s="6"/>
      <c r="U18" s="6"/>
      <c r="V18" s="12"/>
      <c r="W18" s="13"/>
      <c r="X18" s="13"/>
      <c r="Y18" s="13"/>
      <c r="Z18" s="13"/>
      <c r="AA18" s="13"/>
      <c r="AB18" s="6"/>
      <c r="AC18" s="6"/>
      <c r="AD18" s="6"/>
    </row>
    <row r="19" spans="1:30" x14ac:dyDescent="0.25">
      <c r="C19" s="193" t="e">
        <f t="shared" si="0"/>
        <v>#NAME?</v>
      </c>
      <c r="D19" s="92" t="s">
        <v>96</v>
      </c>
      <c r="E19" s="93">
        <v>0</v>
      </c>
      <c r="F19" s="195" t="e">
        <f t="shared" si="1"/>
        <v>#NAME?</v>
      </c>
      <c r="G19" s="94"/>
      <c r="H19" s="10"/>
      <c r="N19" s="14"/>
      <c r="Q19" s="6"/>
      <c r="R19" s="26"/>
      <c r="S19" s="12"/>
      <c r="T19" s="6"/>
      <c r="U19" s="6"/>
      <c r="V19" s="14"/>
      <c r="W19" s="15"/>
      <c r="X19" s="15"/>
      <c r="Y19" s="15"/>
      <c r="Z19" s="15"/>
      <c r="AA19" s="14"/>
      <c r="AB19" s="6"/>
      <c r="AC19" s="6"/>
      <c r="AD19" s="6"/>
    </row>
    <row r="20" spans="1:30" x14ac:dyDescent="0.25">
      <c r="C20" s="193">
        <f t="shared" si="0"/>
        <v>0</v>
      </c>
      <c r="D20" s="92"/>
      <c r="E20" s="95"/>
      <c r="F20" s="195">
        <f t="shared" si="1"/>
        <v>0</v>
      </c>
      <c r="G20" s="94"/>
      <c r="Q20" s="6"/>
      <c r="R20" s="15"/>
      <c r="S20" s="14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0" x14ac:dyDescent="0.25">
      <c r="C21" s="193">
        <f t="shared" si="0"/>
        <v>0</v>
      </c>
      <c r="D21" s="95"/>
      <c r="E21" s="95"/>
      <c r="F21" s="195">
        <f t="shared" si="1"/>
        <v>0</v>
      </c>
      <c r="G21" s="96"/>
      <c r="R21" s="6"/>
      <c r="S21" s="6"/>
      <c r="T21" s="6"/>
    </row>
    <row r="22" spans="1:30" x14ac:dyDescent="0.25">
      <c r="C22" s="97"/>
      <c r="D22" s="98"/>
      <c r="E22" s="98"/>
      <c r="F22" s="98"/>
      <c r="G22" s="99"/>
    </row>
    <row r="23" spans="1:30" x14ac:dyDescent="0.25">
      <c r="A23" s="6"/>
      <c r="B23" s="6"/>
      <c r="C23" s="123"/>
      <c r="D23" s="123"/>
      <c r="E23" s="116"/>
      <c r="F23" s="116"/>
      <c r="G23" s="70"/>
    </row>
    <row r="24" spans="1:30" x14ac:dyDescent="0.25">
      <c r="A24" s="6"/>
      <c r="B24" s="6"/>
      <c r="C24" s="3"/>
      <c r="D24" s="3"/>
      <c r="E24" s="70"/>
      <c r="F24" s="70"/>
      <c r="G24" s="70"/>
    </row>
    <row r="25" spans="1:30" x14ac:dyDescent="0.25">
      <c r="A25" s="6"/>
      <c r="B25" s="6"/>
      <c r="C25" s="3"/>
      <c r="D25" s="3"/>
      <c r="E25" s="6"/>
      <c r="F25" s="70"/>
      <c r="G25" s="70"/>
    </row>
    <row r="26" spans="1:30" x14ac:dyDescent="0.25">
      <c r="A26" s="6"/>
      <c r="B26" s="6"/>
      <c r="C26" s="3"/>
      <c r="D26" s="6"/>
      <c r="E26" s="6"/>
      <c r="F26" s="70"/>
      <c r="G26" s="6"/>
    </row>
  </sheetData>
  <mergeCells count="1">
    <mergeCell ref="A1:G1"/>
  </mergeCells>
  <dataValidations count="10">
    <dataValidation type="list" allowBlank="1" showInputMessage="1" showErrorMessage="1" prompt="Choisir un type de Garde" sqref="D23:D25 D20">
      <formula1>#REF!</formula1>
    </dataValidation>
    <dataValidation type="list" allowBlank="1" showInputMessage="1" showErrorMessage="1" sqref="D26 D21">
      <formula1>#REF!</formula1>
    </dataValidation>
    <dataValidation type="list" allowBlank="1" showInputMessage="1" showErrorMessage="1" sqref="N5:N7">
      <formula1>$N$5:$N$7</formula1>
    </dataValidation>
    <dataValidation type="list" allowBlank="1" showInputMessage="1" showErrorMessage="1" prompt="Choisir un poucentage" sqref="E14">
      <formula1>premierenfant</formula1>
    </dataValidation>
    <dataValidation type="list" allowBlank="1" showInputMessage="1" showErrorMessage="1" prompt="Choisir un poucentage" sqref="E15">
      <formula1>deuxiemeEnfant</formula1>
    </dataValidation>
    <dataValidation type="list" allowBlank="1" showInputMessage="1" showErrorMessage="1" prompt="Choisir un poucentage" sqref="E16">
      <formula1>TroisiemeEnfant</formula1>
    </dataValidation>
    <dataValidation type="list" allowBlank="1" showInputMessage="1" showErrorMessage="1" prompt="Choisir un poucentage" sqref="E17">
      <formula1>QuatriemeEnfant</formula1>
    </dataValidation>
    <dataValidation type="list" allowBlank="1" showInputMessage="1" showErrorMessage="1" prompt="Choisir un poucentage" sqref="E23 E18">
      <formula1>CinquiemeEnfant</formula1>
    </dataValidation>
    <dataValidation type="list" allowBlank="1" showInputMessage="1" showErrorMessage="1" prompt="Choisir un poucentage" sqref="E24 E19">
      <formula1>SixiemeEnfant</formula1>
    </dataValidation>
    <dataValidation type="list" allowBlank="1" showInputMessage="1" showErrorMessage="1" prompt="Choisissez un numéro de Couple dans la liste déroulante" sqref="A3">
      <formula1>CLIENTS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4" r:id="rId4" name="Button 2">
              <controlPr defaultSize="0" print="0" autoFill="0" autoPict="0" macro="[0]!Bouton1_Clic">
                <anchor moveWithCells="1" sizeWithCells="1">
                  <from>
                    <xdr:col>6</xdr:col>
                    <xdr:colOff>133350</xdr:colOff>
                    <xdr:row>6</xdr:row>
                    <xdr:rowOff>19050</xdr:rowOff>
                  </from>
                  <to>
                    <xdr:col>7</xdr:col>
                    <xdr:colOff>533400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Choisir un type de Garde">
          <x14:formula1>
            <xm:f>ALLOC!A10:A13</xm:f>
          </x14:formula1>
          <xm:sqref>D16 D17 D18 D19</xm:sqref>
        </x14:dataValidation>
        <x14:dataValidation type="list" allowBlank="1" showInputMessage="1" showErrorMessage="1" prompt="Choisir un type de Garde">
          <x14:formula1>
            <xm:f>ALLOC!A10:A13</xm:f>
          </x14:formula1>
          <xm:sqref>D14 D15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A1:AQ26"/>
  <sheetViews>
    <sheetView zoomScaleNormal="100" zoomScaleSheetLayoutView="148" workbookViewId="0">
      <selection activeCell="C22" sqref="C22"/>
    </sheetView>
  </sheetViews>
  <sheetFormatPr baseColWidth="10" defaultColWidth="10.85546875" defaultRowHeight="15" x14ac:dyDescent="0.25"/>
  <cols>
    <col min="1" max="1" width="12.7109375" style="1" bestFit="1" customWidth="1"/>
    <col min="2" max="2" width="19.7109375" style="1" customWidth="1"/>
    <col min="3" max="3" width="21.85546875" style="1" bestFit="1" customWidth="1"/>
    <col min="4" max="4" width="17" style="1" bestFit="1" customWidth="1"/>
    <col min="5" max="5" width="17.5703125" style="1" bestFit="1" customWidth="1"/>
    <col min="6" max="6" width="21.85546875" style="1" bestFit="1" customWidth="1"/>
    <col min="7" max="7" width="32.42578125" style="1" bestFit="1" customWidth="1"/>
    <col min="8" max="8" width="16.28515625" style="1" bestFit="1" customWidth="1"/>
    <col min="9" max="9" width="16.140625" style="1" bestFit="1" customWidth="1"/>
    <col min="10" max="10" width="23" style="1" bestFit="1" customWidth="1"/>
    <col min="11" max="11" width="14.28515625" style="1" bestFit="1" customWidth="1"/>
    <col min="12" max="12" width="10.85546875" style="1"/>
    <col min="13" max="13" width="12.5703125" style="1" bestFit="1" customWidth="1"/>
    <col min="14" max="14" width="11.5703125" style="1" customWidth="1"/>
    <col min="15" max="16384" width="10.85546875" style="1"/>
  </cols>
  <sheetData>
    <row r="1" spans="1:43" ht="14.1" customHeight="1" thickBot="1" x14ac:dyDescent="0.3">
      <c r="A1" s="339" t="s">
        <v>224</v>
      </c>
      <c r="B1" s="338"/>
      <c r="C1" s="338"/>
      <c r="D1" s="338"/>
      <c r="E1" s="338"/>
      <c r="F1" s="338"/>
      <c r="G1" s="338"/>
      <c r="H1" s="5"/>
      <c r="I1" s="48"/>
      <c r="J1" s="48"/>
      <c r="K1" s="48"/>
      <c r="L1" s="48"/>
      <c r="M1" s="22"/>
      <c r="N1" s="9"/>
      <c r="O1" s="9"/>
      <c r="P1" s="9"/>
      <c r="Q1" s="9"/>
      <c r="R1" s="9"/>
      <c r="S1" s="9"/>
      <c r="T1" s="6"/>
    </row>
    <row r="2" spans="1:43" ht="16.5" thickTop="1" thickBot="1" x14ac:dyDescent="0.3">
      <c r="A2" s="38" t="s">
        <v>2</v>
      </c>
      <c r="B2" s="103" t="s">
        <v>88</v>
      </c>
      <c r="C2" s="103" t="s">
        <v>0</v>
      </c>
      <c r="D2" s="103" t="s">
        <v>1</v>
      </c>
      <c r="E2" s="104" t="s">
        <v>114</v>
      </c>
      <c r="F2" s="104" t="s">
        <v>0</v>
      </c>
      <c r="G2" s="104" t="s">
        <v>1</v>
      </c>
      <c r="H2" s="155" t="s">
        <v>115</v>
      </c>
      <c r="I2" s="105" t="s">
        <v>120</v>
      </c>
      <c r="J2" s="3"/>
      <c r="K2" s="6"/>
      <c r="L2" s="6"/>
      <c r="M2" s="28"/>
      <c r="N2" s="29"/>
      <c r="O2" s="11"/>
      <c r="P2" s="11"/>
      <c r="Q2" s="11"/>
      <c r="R2" s="11"/>
      <c r="S2" s="11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43" ht="16.5" thickTop="1" thickBot="1" x14ac:dyDescent="0.3">
      <c r="A3" s="176">
        <v>29</v>
      </c>
      <c r="B3" s="185" t="e">
        <f>VLOOKUP($A$3,TOCLIENTS,7,FALSE)</f>
        <v>#NAME?</v>
      </c>
      <c r="C3" s="185" t="e">
        <f>VLOOKUP($A$3,TOCLIENTS,8,FALSE)</f>
        <v>#NAME?</v>
      </c>
      <c r="D3" s="186" t="e">
        <f>VLOOKUP($A$3,TOCLIENTS,9,0)</f>
        <v>#NAME?</v>
      </c>
      <c r="E3" s="185" t="e">
        <f>VLOOKUP($A$3,TOCLIENTS,16,0)</f>
        <v>#NAME?</v>
      </c>
      <c r="F3" s="185" t="e">
        <f>VLOOKUP($A$3,TOCLIENTS,17,0)</f>
        <v>#NAME?</v>
      </c>
      <c r="G3" s="186" t="e">
        <f>VLOOKUP($A$3,TOCLIENTS,18,0)</f>
        <v>#NAME?</v>
      </c>
      <c r="H3" s="186" t="e">
        <f>VLOOKUP($A$3,TOCLIENTS,5,0)</f>
        <v>#NAME?</v>
      </c>
      <c r="I3" s="186" t="e">
        <f>VLOOKUP($A$3,TOCLIENTS,26,0)</f>
        <v>#NAME?</v>
      </c>
      <c r="K3" s="6"/>
      <c r="L3" s="6"/>
      <c r="M3" s="26"/>
      <c r="N3" s="12"/>
      <c r="O3" s="13"/>
      <c r="P3" s="13"/>
      <c r="Q3" s="13"/>
      <c r="R3" s="13"/>
      <c r="S3" s="13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43" ht="16.5" thickTop="1" thickBot="1" x14ac:dyDescent="0.3">
      <c r="A4" s="40"/>
      <c r="B4" s="103" t="s">
        <v>225</v>
      </c>
      <c r="C4" s="103" t="s">
        <v>226</v>
      </c>
      <c r="D4" s="103" t="s">
        <v>217</v>
      </c>
      <c r="E4" s="104" t="s">
        <v>225</v>
      </c>
      <c r="F4" s="104" t="s">
        <v>226</v>
      </c>
      <c r="G4" s="104" t="s">
        <v>217</v>
      </c>
      <c r="H4" s="154" t="s">
        <v>231</v>
      </c>
      <c r="I4" s="104" t="s">
        <v>232</v>
      </c>
      <c r="J4" s="3"/>
      <c r="K4" s="3"/>
      <c r="L4" s="6"/>
      <c r="M4" s="45"/>
      <c r="N4" s="49"/>
      <c r="O4" s="50"/>
      <c r="P4" s="50"/>
      <c r="Q4" s="50"/>
      <c r="R4" s="50"/>
      <c r="S4" s="50"/>
      <c r="T4" s="5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3" ht="16.5" thickTop="1" thickBot="1" x14ac:dyDescent="0.3">
      <c r="A5" s="71"/>
      <c r="B5" s="185" t="e">
        <f>VLOOKUP($A$3,TOCLIENTS,13,0)</f>
        <v>#NAME?</v>
      </c>
      <c r="C5" s="185" t="e">
        <f>VLOOKUP($A$3,TOCLIENTS,14,0)</f>
        <v>#NAME?</v>
      </c>
      <c r="D5" s="185" t="e">
        <f>VLOOKUP($A$3,TOCLIENTS,15,0)</f>
        <v>#NAME?</v>
      </c>
      <c r="E5" s="185" t="e">
        <f>VLOOKUP($A$3,TOCLIENTS,22,FALSE)</f>
        <v>#NAME?</v>
      </c>
      <c r="F5" s="185" t="e">
        <f>VLOOKUP($A$3,TOCLIENTS,23,FALSE)</f>
        <v>#NAME?</v>
      </c>
      <c r="G5" s="185" t="e">
        <f>VLOOKUP($A$3,TOCLIENTS,24,0)</f>
        <v>#NAME?</v>
      </c>
      <c r="H5" s="199" t="e">
        <f ca="1">DATEDIF(D3,TODAY(),"y")</f>
        <v>#NAME?</v>
      </c>
      <c r="I5" s="199" t="e">
        <f ca="1">DATEDIF(G3,TODAY(),"y")</f>
        <v>#NAME?</v>
      </c>
      <c r="J5" s="3"/>
      <c r="K5" s="3"/>
      <c r="L5" s="6"/>
      <c r="M5" s="42"/>
      <c r="N5" s="43"/>
      <c r="O5" s="43"/>
      <c r="P5" s="44"/>
      <c r="Q5" s="44"/>
      <c r="R5" s="44"/>
      <c r="S5" s="44"/>
      <c r="T5" s="44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1:43" ht="20.25" thickTop="1" thickBot="1" x14ac:dyDescent="0.45">
      <c r="A6" s="356" t="s">
        <v>185</v>
      </c>
      <c r="B6" s="357"/>
      <c r="C6" s="357"/>
      <c r="D6" s="357"/>
      <c r="E6" s="357"/>
      <c r="F6" s="357"/>
      <c r="G6" s="106"/>
      <c r="H6" s="3"/>
      <c r="I6" s="3"/>
      <c r="J6" s="3"/>
      <c r="K6" s="3"/>
      <c r="L6" s="3"/>
      <c r="M6" s="45"/>
      <c r="N6" s="46"/>
      <c r="O6" s="46"/>
      <c r="P6" s="47"/>
      <c r="Q6" s="47"/>
      <c r="R6" s="47"/>
      <c r="S6" s="47"/>
      <c r="T6" s="4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pans="1:43" ht="16.5" thickTop="1" thickBot="1" x14ac:dyDescent="0.3">
      <c r="A7" s="343" t="s">
        <v>235</v>
      </c>
      <c r="B7" s="344"/>
      <c r="C7" s="185" t="e">
        <f>($D$5-$G$5)*12</f>
        <v>#NAME?</v>
      </c>
      <c r="D7" s="345" t="s">
        <v>227</v>
      </c>
      <c r="E7" s="349"/>
      <c r="F7" s="200" t="e">
        <f>$C$7/3</f>
        <v>#NAME?</v>
      </c>
      <c r="G7" s="152" t="s">
        <v>228</v>
      </c>
      <c r="H7" s="41"/>
      <c r="I7" s="51"/>
      <c r="J7" s="51"/>
      <c r="K7" s="51"/>
      <c r="L7" s="3"/>
      <c r="M7" s="15"/>
      <c r="N7" s="14"/>
      <c r="O7" s="14"/>
      <c r="P7" s="15"/>
      <c r="Q7" s="15"/>
      <c r="R7" s="15"/>
      <c r="S7" s="15"/>
      <c r="T7" s="14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43" ht="15.95" customHeight="1" thickTop="1" thickBot="1" x14ac:dyDescent="0.3">
      <c r="A8" s="347" t="s">
        <v>153</v>
      </c>
      <c r="B8" s="348"/>
      <c r="C8" s="165" t="e">
        <f>DATEDIF($H$3,$I$3,"Y")</f>
        <v>#NAME?</v>
      </c>
      <c r="D8" s="345" t="s">
        <v>229</v>
      </c>
      <c r="E8" s="349"/>
      <c r="F8" s="201" t="e">
        <f>C8/2</f>
        <v>#NAME?</v>
      </c>
      <c r="G8" s="108" t="e">
        <f>F7*F8</f>
        <v>#NAME?</v>
      </c>
      <c r="H8" s="3"/>
      <c r="I8" s="3"/>
      <c r="J8" s="3"/>
      <c r="K8" s="3"/>
      <c r="L8" s="3"/>
      <c r="M8" s="6"/>
      <c r="N8" s="12"/>
      <c r="O8" s="6"/>
      <c r="P8" s="26"/>
      <c r="Q8" s="27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</row>
    <row r="9" spans="1:43" ht="16.5" thickTop="1" thickBot="1" x14ac:dyDescent="0.3">
      <c r="A9" s="71"/>
      <c r="B9" s="71"/>
      <c r="C9" s="71"/>
      <c r="D9" s="31"/>
      <c r="E9" s="71"/>
      <c r="F9" s="71"/>
      <c r="G9" s="3"/>
      <c r="H9" s="69"/>
      <c r="I9" s="3"/>
      <c r="J9" s="3"/>
      <c r="K9" s="3"/>
      <c r="L9" s="3"/>
      <c r="M9" s="6"/>
      <c r="N9" s="13"/>
      <c r="O9" s="6"/>
      <c r="P9" s="28"/>
      <c r="Q9" s="29"/>
      <c r="R9" s="6"/>
      <c r="S9" s="6"/>
      <c r="T9" s="6"/>
    </row>
    <row r="10" spans="1:43" ht="20.25" thickTop="1" thickBot="1" x14ac:dyDescent="0.45">
      <c r="A10" s="358" t="s">
        <v>244</v>
      </c>
      <c r="B10" s="359"/>
      <c r="C10" s="360"/>
      <c r="D10" s="360"/>
      <c r="E10" s="360"/>
      <c r="F10" s="360"/>
      <c r="G10" s="107"/>
      <c r="H10" s="69"/>
      <c r="I10" s="3"/>
      <c r="J10" s="3"/>
      <c r="K10" s="3"/>
      <c r="L10" s="3"/>
      <c r="N10" s="13"/>
      <c r="P10" s="26"/>
      <c r="Q10" s="12"/>
      <c r="R10" s="6"/>
    </row>
    <row r="11" spans="1:43" ht="16.5" thickTop="1" thickBot="1" x14ac:dyDescent="0.3">
      <c r="A11" s="343" t="s">
        <v>230</v>
      </c>
      <c r="B11" s="344"/>
      <c r="C11" s="187" t="e">
        <f>($D$5-$G$5)</f>
        <v>#NAME?</v>
      </c>
      <c r="D11" s="345" t="s">
        <v>186</v>
      </c>
      <c r="E11" s="346"/>
      <c r="F11" s="185" t="e">
        <f>$C$11/2</f>
        <v>#NAME?</v>
      </c>
      <c r="G11" s="102"/>
      <c r="H11" s="69"/>
      <c r="I11" s="2"/>
      <c r="J11" s="2"/>
      <c r="K11" s="2"/>
      <c r="L11" s="2"/>
      <c r="N11" s="13"/>
      <c r="P11" s="15"/>
      <c r="Q11" s="14"/>
      <c r="R11" s="6"/>
    </row>
    <row r="12" spans="1:43" ht="16.5" thickTop="1" thickBot="1" x14ac:dyDescent="0.3">
      <c r="A12" s="350" t="s">
        <v>233</v>
      </c>
      <c r="B12" s="351"/>
      <c r="C12" s="86" t="s">
        <v>158</v>
      </c>
      <c r="D12" s="354" t="s">
        <v>234</v>
      </c>
      <c r="E12" s="354"/>
      <c r="F12" s="86" t="s">
        <v>158</v>
      </c>
      <c r="G12" s="102" t="s">
        <v>187</v>
      </c>
      <c r="H12" s="69"/>
      <c r="I12" s="2"/>
      <c r="J12" s="2"/>
      <c r="K12" s="2"/>
      <c r="L12" s="2"/>
      <c r="N12" s="13"/>
    </row>
    <row r="13" spans="1:43" ht="16.5" thickTop="1" thickBot="1" x14ac:dyDescent="0.3">
      <c r="A13" s="352" t="s">
        <v>160</v>
      </c>
      <c r="B13" s="353"/>
      <c r="C13" s="86">
        <v>4</v>
      </c>
      <c r="D13" s="355" t="s">
        <v>170</v>
      </c>
      <c r="E13" s="352"/>
      <c r="F13" s="86">
        <v>12</v>
      </c>
      <c r="G13" s="109" t="e">
        <f>($C$13+$F$13)*3*$F$11</f>
        <v>#NAME?</v>
      </c>
      <c r="H13" s="69"/>
      <c r="I13" s="3"/>
      <c r="J13" s="3"/>
      <c r="K13" s="3"/>
      <c r="L13" s="3"/>
      <c r="N13" s="13"/>
    </row>
    <row r="14" spans="1:43" ht="16.5" thickTop="1" thickBot="1" x14ac:dyDescent="0.3">
      <c r="A14" s="3"/>
      <c r="C14" s="3"/>
      <c r="D14" s="3"/>
      <c r="E14" s="70"/>
      <c r="F14" s="70"/>
      <c r="G14" s="70"/>
      <c r="H14" s="69"/>
      <c r="I14" s="3"/>
      <c r="J14" s="3"/>
      <c r="K14" s="3"/>
      <c r="L14" s="3"/>
      <c r="M14" s="3"/>
      <c r="N14" s="14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</row>
    <row r="15" spans="1:43" ht="20.25" thickTop="1" thickBot="1" x14ac:dyDescent="0.45">
      <c r="A15" s="340" t="s">
        <v>188</v>
      </c>
      <c r="B15" s="341"/>
      <c r="C15" s="342"/>
      <c r="D15" s="342"/>
      <c r="E15" s="342"/>
      <c r="F15" s="342"/>
      <c r="G15" s="110"/>
      <c r="H15" s="69"/>
      <c r="I15" s="2"/>
      <c r="J15" s="2"/>
      <c r="K15" s="4"/>
      <c r="L15" s="2"/>
      <c r="M15" s="4"/>
      <c r="N15" s="15"/>
      <c r="O15" s="2"/>
      <c r="P15" s="2"/>
      <c r="Q15" s="31"/>
      <c r="R15" s="3"/>
      <c r="S15" s="31"/>
      <c r="T15" s="3"/>
      <c r="U15" s="3"/>
      <c r="V15" s="3"/>
      <c r="W15" s="31"/>
      <c r="X15" s="3"/>
      <c r="Y15" s="31"/>
      <c r="Z15" s="6"/>
      <c r="AA15" s="6"/>
      <c r="AB15" s="6"/>
      <c r="AC15" s="6"/>
      <c r="AD15" s="6"/>
    </row>
    <row r="16" spans="1:43" ht="16.5" thickTop="1" thickBot="1" x14ac:dyDescent="0.3">
      <c r="A16" s="343" t="s">
        <v>236</v>
      </c>
      <c r="B16" s="344"/>
      <c r="C16" s="185" t="e">
        <f>($D$5-$G$5)*12</f>
        <v>#NAME?</v>
      </c>
      <c r="D16" s="345" t="s">
        <v>237</v>
      </c>
      <c r="E16" s="346"/>
      <c r="F16" s="185" t="e">
        <f>$C$16/5</f>
        <v>#NAME?</v>
      </c>
      <c r="G16" s="102"/>
      <c r="H16" s="69"/>
      <c r="I16" s="2"/>
      <c r="J16" s="2"/>
      <c r="K16" s="2"/>
      <c r="L16" s="2"/>
      <c r="M16" s="2"/>
      <c r="N16" s="15"/>
      <c r="O16" s="2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</row>
    <row r="17" spans="1:30" ht="16.5" thickTop="1" thickBot="1" x14ac:dyDescent="0.3">
      <c r="A17" s="156"/>
      <c r="B17" s="157"/>
      <c r="C17" s="40"/>
      <c r="D17" s="40"/>
      <c r="E17" s="158"/>
      <c r="F17" s="159"/>
      <c r="G17" s="111" t="s">
        <v>187</v>
      </c>
      <c r="H17" s="3"/>
      <c r="I17" s="2"/>
      <c r="J17" s="2"/>
      <c r="K17" s="2"/>
      <c r="L17" s="2"/>
      <c r="M17" s="2"/>
      <c r="N17" s="15"/>
      <c r="O17" s="2"/>
      <c r="Q17" s="6"/>
      <c r="R17" s="26"/>
      <c r="S17" s="27"/>
      <c r="T17" s="6"/>
      <c r="U17" s="6"/>
      <c r="V17" s="29"/>
      <c r="W17" s="11"/>
      <c r="X17" s="11"/>
      <c r="Y17" s="11"/>
      <c r="Z17" s="11"/>
      <c r="AA17" s="11"/>
      <c r="AB17" s="6"/>
      <c r="AC17" s="6"/>
      <c r="AD17" s="6"/>
    </row>
    <row r="18" spans="1:30" ht="16.5" thickTop="1" thickBot="1" x14ac:dyDescent="0.3">
      <c r="A18" s="160"/>
      <c r="B18" s="161"/>
      <c r="C18" s="162"/>
      <c r="D18" s="162"/>
      <c r="E18" s="163"/>
      <c r="F18" s="164"/>
      <c r="G18" s="109" t="e">
        <f>$F$16*8</f>
        <v>#NAME?</v>
      </c>
      <c r="I18" s="2"/>
      <c r="J18" s="2"/>
      <c r="N18" s="15"/>
      <c r="Q18" s="6"/>
      <c r="R18" s="28"/>
      <c r="S18" s="29"/>
      <c r="T18" s="6"/>
      <c r="U18" s="6"/>
      <c r="V18" s="12"/>
      <c r="W18" s="13"/>
      <c r="X18" s="13"/>
      <c r="Y18" s="13"/>
      <c r="Z18" s="13"/>
      <c r="AA18" s="13"/>
      <c r="AB18" s="6"/>
      <c r="AC18" s="6"/>
      <c r="AD18" s="6"/>
    </row>
    <row r="19" spans="1:30" ht="15.75" thickTop="1" x14ac:dyDescent="0.25">
      <c r="C19" s="3"/>
      <c r="D19" s="3"/>
      <c r="E19" s="70"/>
      <c r="F19" s="70"/>
      <c r="G19" s="70"/>
      <c r="H19" s="10"/>
      <c r="N19" s="14"/>
      <c r="Q19" s="6"/>
      <c r="R19" s="26"/>
      <c r="S19" s="12"/>
      <c r="T19" s="6"/>
      <c r="U19" s="6"/>
      <c r="V19" s="14"/>
      <c r="W19" s="15"/>
      <c r="X19" s="15"/>
      <c r="Y19" s="15"/>
      <c r="Z19" s="15"/>
      <c r="AA19" s="14"/>
      <c r="AB19" s="6"/>
      <c r="AC19" s="6"/>
      <c r="AD19" s="6"/>
    </row>
    <row r="20" spans="1:30" x14ac:dyDescent="0.25">
      <c r="C20" s="3"/>
      <c r="D20" s="3"/>
      <c r="E20" s="6"/>
      <c r="F20" s="70"/>
      <c r="G20" s="70"/>
      <c r="Q20" s="6"/>
      <c r="R20" s="15"/>
      <c r="S20" s="14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0" x14ac:dyDescent="0.25">
      <c r="C21" s="3"/>
      <c r="D21" s="6"/>
      <c r="E21" s="6"/>
      <c r="F21" s="70"/>
      <c r="G21" s="6"/>
      <c r="R21" s="6"/>
      <c r="S21" s="6"/>
      <c r="T21" s="6"/>
    </row>
    <row r="22" spans="1:30" x14ac:dyDescent="0.25">
      <c r="C22" s="6"/>
      <c r="D22" s="6"/>
      <c r="E22" s="6"/>
      <c r="F22" s="6"/>
      <c r="G22" s="6"/>
    </row>
    <row r="23" spans="1:30" x14ac:dyDescent="0.25">
      <c r="A23" s="6"/>
      <c r="B23" s="6"/>
      <c r="C23" s="3"/>
      <c r="D23" s="3"/>
      <c r="E23" s="70"/>
      <c r="F23" s="70"/>
      <c r="G23" s="70"/>
    </row>
    <row r="24" spans="1:30" x14ac:dyDescent="0.25">
      <c r="A24" s="6"/>
      <c r="B24" s="6"/>
      <c r="C24" s="3"/>
      <c r="D24" s="3"/>
      <c r="E24" s="70"/>
      <c r="F24" s="70"/>
      <c r="G24" s="70"/>
    </row>
    <row r="25" spans="1:30" x14ac:dyDescent="0.25">
      <c r="A25" s="6"/>
      <c r="B25" s="6"/>
      <c r="C25" s="3"/>
      <c r="D25" s="3"/>
      <c r="E25" s="6"/>
      <c r="F25" s="70"/>
      <c r="G25" s="70"/>
    </row>
    <row r="26" spans="1:30" x14ac:dyDescent="0.25">
      <c r="A26" s="6"/>
      <c r="B26" s="6"/>
      <c r="C26" s="3"/>
      <c r="D26" s="6"/>
      <c r="E26" s="6"/>
      <c r="F26" s="70"/>
      <c r="G26" s="6"/>
    </row>
  </sheetData>
  <mergeCells count="16">
    <mergeCell ref="A1:G1"/>
    <mergeCell ref="A7:B7"/>
    <mergeCell ref="D7:E7"/>
    <mergeCell ref="A6:F6"/>
    <mergeCell ref="A11:B11"/>
    <mergeCell ref="D11:E11"/>
    <mergeCell ref="A10:F10"/>
    <mergeCell ref="A15:F15"/>
    <mergeCell ref="A16:B16"/>
    <mergeCell ref="D16:E16"/>
    <mergeCell ref="A8:B8"/>
    <mergeCell ref="D8:E8"/>
    <mergeCell ref="A12:B12"/>
    <mergeCell ref="A13:B13"/>
    <mergeCell ref="D12:E12"/>
    <mergeCell ref="D13:E13"/>
  </mergeCells>
  <dataValidations count="10">
    <dataValidation type="list" allowBlank="1" showInputMessage="1" showErrorMessage="1" prompt="Choisissez un numéro de Couple dans la liste déroulante" sqref="A3">
      <formula1>CLIENTS</formula1>
    </dataValidation>
    <dataValidation type="list" allowBlank="1" showInputMessage="1" showErrorMessage="1" prompt="Choisir un poucentage" sqref="E24 E19">
      <formula1>SixiemeEnfant</formula1>
    </dataValidation>
    <dataValidation type="list" allowBlank="1" showInputMessage="1" showErrorMessage="1" prompt="Choisir un poucentage" sqref="E23 E18">
      <formula1>CinquiemeEnfant</formula1>
    </dataValidation>
    <dataValidation type="list" allowBlank="1" showInputMessage="1" showErrorMessage="1" prompt="Choisir un poucentage" sqref="E17">
      <formula1>QuatriemeEnfant</formula1>
    </dataValidation>
    <dataValidation type="list" allowBlank="1" showInputMessage="1" showErrorMessage="1" prompt="Choisir un poucentage" sqref="E14">
      <formula1>premierenfant</formula1>
    </dataValidation>
    <dataValidation type="list" allowBlank="1" showInputMessage="1" showErrorMessage="1" sqref="N5:N7">
      <formula1>$N$5:$N$7</formula1>
    </dataValidation>
    <dataValidation type="list" allowBlank="1" showInputMessage="1" showErrorMessage="1" sqref="D26 D21">
      <formula1>#REF!</formula1>
    </dataValidation>
    <dataValidation type="list" allowBlank="1" showInputMessage="1" showErrorMessage="1" prompt="Choisir un type de Garde" sqref="D23:D25 D17:D20 D14">
      <formula1>#REF!</formula1>
    </dataValidation>
    <dataValidation type="list" allowBlank="1" showInputMessage="1" showErrorMessage="1" prompt="Veuillez choisir la tranche d'Age du Créancier" sqref="C14">
      <formula1>TRANCHEDAGE</formula1>
    </dataValidation>
    <dataValidation type="list" allowBlank="1" showInputMessage="1" showErrorMessage="1" prompt="Veuillez choisir une tranche d'ages pour le créancier" sqref="A13:B13">
      <formula1>TRANCHEDAGE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4" name="Button 1">
              <controlPr defaultSize="0" print="0" autoFill="0" autoPict="0" macro="[0]!Bouton1_Clic">
                <anchor moveWithCells="1" sizeWithCells="1">
                  <from>
                    <xdr:col>7</xdr:col>
                    <xdr:colOff>76200</xdr:colOff>
                    <xdr:row>5</xdr:row>
                    <xdr:rowOff>95250</xdr:rowOff>
                  </from>
                  <to>
                    <xdr:col>9</xdr:col>
                    <xdr:colOff>352425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Veuillez saisir le nombre de ponts correspondant à la durée du Mariage">
          <x14:formula1>
            <xm:f>GRILLES!E3:E20</xm:f>
          </x14:formula1>
          <xm:sqref>D13:E13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Y199"/>
  <sheetViews>
    <sheetView zoomScale="98" zoomScaleNormal="98" workbookViewId="0">
      <pane ySplit="1" topLeftCell="A2" activePane="bottomLeft" state="frozen"/>
      <selection activeCell="BC1" sqref="BC1"/>
      <selection pane="bottomLeft" activeCell="B16" sqref="B16"/>
    </sheetView>
  </sheetViews>
  <sheetFormatPr baseColWidth="10" defaultRowHeight="15" x14ac:dyDescent="0.25"/>
  <cols>
    <col min="1" max="1" width="12.28515625" bestFit="1" customWidth="1"/>
    <col min="2" max="2" width="5.42578125" bestFit="1" customWidth="1"/>
    <col min="3" max="3" width="12.7109375" bestFit="1" customWidth="1"/>
    <col min="4" max="4" width="13.42578125" bestFit="1" customWidth="1"/>
    <col min="5" max="5" width="19" bestFit="1" customWidth="1"/>
    <col min="6" max="6" width="17.140625" bestFit="1" customWidth="1"/>
    <col min="7" max="7" width="20.42578125" bestFit="1" customWidth="1"/>
    <col min="8" max="8" width="9.85546875" bestFit="1" customWidth="1"/>
    <col min="9" max="9" width="21.5703125" bestFit="1" customWidth="1"/>
    <col min="10" max="10" width="34.5703125" bestFit="1" customWidth="1"/>
    <col min="11" max="11" width="7.7109375" bestFit="1" customWidth="1"/>
    <col min="12" max="12" width="14.5703125" bestFit="1" customWidth="1"/>
    <col min="13" max="13" width="34.85546875" bestFit="1" customWidth="1"/>
    <col min="14" max="14" width="37.140625" bestFit="1" customWidth="1"/>
    <col min="15" max="15" width="32.5703125" bestFit="1" customWidth="1"/>
    <col min="16" max="16" width="21.28515625" bestFit="1" customWidth="1"/>
    <col min="17" max="17" width="12.42578125" bestFit="1" customWidth="1"/>
    <col min="18" max="18" width="21.5703125" bestFit="1" customWidth="1"/>
    <col min="19" max="19" width="30.7109375" bestFit="1" customWidth="1"/>
    <col min="20" max="20" width="7.7109375" bestFit="1" customWidth="1"/>
    <col min="21" max="21" width="15.7109375" bestFit="1" customWidth="1"/>
    <col min="22" max="22" width="34.5703125" bestFit="1" customWidth="1"/>
    <col min="23" max="23" width="42.28515625" bestFit="1" customWidth="1"/>
    <col min="24" max="24" width="32.28515625" bestFit="1" customWidth="1"/>
    <col min="25" max="25" width="22.28515625" bestFit="1" customWidth="1"/>
    <col min="26" max="26" width="18.85546875" bestFit="1" customWidth="1"/>
    <col min="27" max="27" width="17" bestFit="1" customWidth="1"/>
    <col min="28" max="28" width="14.7109375" bestFit="1" customWidth="1"/>
    <col min="29" max="29" width="9.5703125" bestFit="1" customWidth="1"/>
    <col min="30" max="30" width="18.5703125" bestFit="1" customWidth="1"/>
    <col min="31" max="31" width="4.7109375" bestFit="1" customWidth="1"/>
    <col min="32" max="32" width="15.140625" bestFit="1" customWidth="1"/>
    <col min="33" max="33" width="17" bestFit="1" customWidth="1"/>
    <col min="34" max="34" width="14.7109375" bestFit="1" customWidth="1"/>
    <col min="35" max="35" width="8.85546875" bestFit="1" customWidth="1"/>
    <col min="36" max="36" width="16.85546875" bestFit="1" customWidth="1"/>
    <col min="37" max="37" width="4.140625" bestFit="1" customWidth="1"/>
    <col min="38" max="38" width="13.5703125" bestFit="1" customWidth="1"/>
    <col min="39" max="39" width="15.28515625" bestFit="1" customWidth="1"/>
    <col min="40" max="40" width="13" bestFit="1" customWidth="1"/>
    <col min="41" max="41" width="7.85546875" bestFit="1" customWidth="1"/>
    <col min="42" max="42" width="18.5703125" bestFit="1" customWidth="1"/>
    <col min="43" max="43" width="4.7109375" bestFit="1" customWidth="1"/>
    <col min="44" max="44" width="15.140625" bestFit="1" customWidth="1"/>
    <col min="45" max="45" width="17" bestFit="1" customWidth="1"/>
    <col min="46" max="46" width="14.7109375" bestFit="1" customWidth="1"/>
    <col min="47" max="47" width="8.7109375" bestFit="1" customWidth="1"/>
    <col min="48" max="48" width="18.5703125" bestFit="1" customWidth="1"/>
    <col min="49" max="49" width="4.7109375" bestFit="1" customWidth="1"/>
    <col min="50" max="50" width="15.140625" bestFit="1" customWidth="1"/>
    <col min="51" max="51" width="17" bestFit="1" customWidth="1"/>
    <col min="52" max="52" width="14.7109375" bestFit="1" customWidth="1"/>
    <col min="53" max="53" width="8.7109375" bestFit="1" customWidth="1"/>
    <col min="54" max="54" width="18.5703125" bestFit="1" customWidth="1"/>
    <col min="55" max="55" width="4.7109375" bestFit="1" customWidth="1"/>
    <col min="56" max="56" width="15.140625" bestFit="1" customWidth="1"/>
    <col min="57" max="57" width="17" bestFit="1" customWidth="1"/>
    <col min="58" max="58" width="14.7109375" bestFit="1" customWidth="1"/>
    <col min="59" max="59" width="8.7109375" bestFit="1" customWidth="1"/>
    <col min="60" max="60" width="18.5703125" bestFit="1" customWidth="1"/>
    <col min="61" max="61" width="4.7109375" bestFit="1" customWidth="1"/>
    <col min="62" max="62" width="15.140625" bestFit="1" customWidth="1"/>
    <col min="63" max="63" width="17.28515625" bestFit="1" customWidth="1"/>
    <col min="64" max="64" width="18.5703125" bestFit="1" customWidth="1"/>
    <col min="65" max="65" width="19.42578125" bestFit="1" customWidth="1"/>
    <col min="66" max="66" width="18.7109375" bestFit="1" customWidth="1"/>
    <col min="68" max="68" width="15.28515625" bestFit="1" customWidth="1"/>
    <col min="69" max="69" width="14.42578125" bestFit="1" customWidth="1"/>
    <col min="70" max="70" width="18.5703125" bestFit="1" customWidth="1"/>
    <col min="71" max="71" width="19.42578125" bestFit="1" customWidth="1"/>
  </cols>
  <sheetData>
    <row r="1" spans="1:95" ht="17.25" thickTop="1" thickBot="1" x14ac:dyDescent="0.3">
      <c r="A1" s="63" t="s">
        <v>87</v>
      </c>
      <c r="B1" s="61" t="s">
        <v>118</v>
      </c>
      <c r="C1" s="61" t="s">
        <v>119</v>
      </c>
      <c r="D1" s="58" t="s">
        <v>95</v>
      </c>
      <c r="E1" s="58" t="s">
        <v>115</v>
      </c>
      <c r="F1" s="64" t="s">
        <v>116</v>
      </c>
      <c r="G1" s="59" t="s">
        <v>88</v>
      </c>
      <c r="H1" s="59" t="s">
        <v>0</v>
      </c>
      <c r="I1" s="59" t="s">
        <v>1</v>
      </c>
      <c r="J1" s="84" t="s">
        <v>151</v>
      </c>
      <c r="K1" s="59" t="s">
        <v>20</v>
      </c>
      <c r="L1" s="60" t="s">
        <v>21</v>
      </c>
      <c r="M1" s="59" t="s">
        <v>239</v>
      </c>
      <c r="N1" s="59" t="s">
        <v>243</v>
      </c>
      <c r="O1" s="59" t="s">
        <v>238</v>
      </c>
      <c r="P1" s="65" t="s">
        <v>114</v>
      </c>
      <c r="Q1" s="66" t="s">
        <v>0</v>
      </c>
      <c r="R1" s="65" t="s">
        <v>1</v>
      </c>
      <c r="S1" s="66" t="s">
        <v>19</v>
      </c>
      <c r="T1" s="66" t="s">
        <v>20</v>
      </c>
      <c r="U1" s="65" t="s">
        <v>21</v>
      </c>
      <c r="V1" s="65" t="s">
        <v>242</v>
      </c>
      <c r="W1" s="66" t="s">
        <v>240</v>
      </c>
      <c r="X1" s="66" t="s">
        <v>241</v>
      </c>
      <c r="Y1" s="61" t="s">
        <v>117</v>
      </c>
      <c r="Z1" s="62" t="s">
        <v>120</v>
      </c>
      <c r="AA1" s="73" t="s">
        <v>150</v>
      </c>
      <c r="AB1" s="74" t="s">
        <v>89</v>
      </c>
      <c r="AC1" s="74" t="s">
        <v>148</v>
      </c>
      <c r="AD1" s="74" t="s">
        <v>1</v>
      </c>
      <c r="AE1" s="74" t="s">
        <v>149</v>
      </c>
      <c r="AF1" s="74" t="s">
        <v>3</v>
      </c>
      <c r="AG1" s="72" t="s">
        <v>150</v>
      </c>
      <c r="AH1" s="75" t="s">
        <v>89</v>
      </c>
      <c r="AI1" s="75" t="s">
        <v>148</v>
      </c>
      <c r="AJ1" s="75" t="s">
        <v>1</v>
      </c>
      <c r="AK1" s="75" t="s">
        <v>149</v>
      </c>
      <c r="AL1" s="75" t="s">
        <v>3</v>
      </c>
      <c r="AM1" s="76" t="s">
        <v>150</v>
      </c>
      <c r="AN1" s="77" t="s">
        <v>89</v>
      </c>
      <c r="AO1" s="77" t="s">
        <v>148</v>
      </c>
      <c r="AP1" s="77" t="s">
        <v>1</v>
      </c>
      <c r="AQ1" s="77" t="s">
        <v>149</v>
      </c>
      <c r="AR1" s="77" t="s">
        <v>3</v>
      </c>
      <c r="AS1" s="78" t="s">
        <v>150</v>
      </c>
      <c r="AT1" s="79" t="s">
        <v>89</v>
      </c>
      <c r="AU1" s="79" t="s">
        <v>148</v>
      </c>
      <c r="AV1" s="79" t="s">
        <v>1</v>
      </c>
      <c r="AW1" s="79" t="s">
        <v>149</v>
      </c>
      <c r="AX1" s="79" t="s">
        <v>3</v>
      </c>
      <c r="AY1" s="80" t="s">
        <v>150</v>
      </c>
      <c r="AZ1" s="81" t="s">
        <v>89</v>
      </c>
      <c r="BA1" s="81" t="s">
        <v>148</v>
      </c>
      <c r="BB1" s="81" t="s">
        <v>1</v>
      </c>
      <c r="BC1" s="81" t="s">
        <v>149</v>
      </c>
      <c r="BD1" s="81" t="s">
        <v>3</v>
      </c>
      <c r="BE1" s="82" t="s">
        <v>150</v>
      </c>
      <c r="BF1" s="83" t="s">
        <v>89</v>
      </c>
      <c r="BG1" s="83" t="s">
        <v>148</v>
      </c>
      <c r="BH1" s="83" t="s">
        <v>1</v>
      </c>
      <c r="BI1" s="83" t="s">
        <v>149</v>
      </c>
      <c r="BJ1" s="83" t="s">
        <v>3</v>
      </c>
      <c r="BK1" s="299" t="s">
        <v>417</v>
      </c>
      <c r="BL1" s="59" t="s">
        <v>88</v>
      </c>
      <c r="BM1" s="65" t="s">
        <v>114</v>
      </c>
      <c r="BN1" s="300"/>
      <c r="BO1" s="301"/>
      <c r="BP1" s="301"/>
      <c r="BQ1" s="302"/>
      <c r="BR1" s="302"/>
      <c r="BS1" s="302"/>
      <c r="BT1" s="6"/>
      <c r="BU1" s="1"/>
      <c r="BV1" s="1"/>
      <c r="BW1" s="1"/>
      <c r="BX1" s="1"/>
      <c r="BY1" s="1"/>
      <c r="BZ1" s="1"/>
      <c r="CA1" s="1"/>
      <c r="CB1" s="1"/>
      <c r="CC1" s="1"/>
      <c r="CD1" s="1"/>
    </row>
    <row r="2" spans="1:95" ht="15.95" customHeight="1" thickTop="1" x14ac:dyDescent="0.25">
      <c r="A2" s="67">
        <f>ROW(A1)</f>
        <v>1</v>
      </c>
      <c r="B2" s="68" t="str">
        <f t="shared" ref="B2:B11" si="0">LEFT(F2,1)</f>
        <v>F</v>
      </c>
      <c r="C2" s="68">
        <f t="shared" ref="C2:C15" si="1">CODE(UPPER(B2))-67</f>
        <v>3</v>
      </c>
      <c r="D2" s="202">
        <v>2</v>
      </c>
      <c r="E2" s="203">
        <v>31227</v>
      </c>
      <c r="F2" s="204" t="s">
        <v>121</v>
      </c>
      <c r="G2" s="234" t="s">
        <v>245</v>
      </c>
      <c r="H2" s="234" t="s">
        <v>246</v>
      </c>
      <c r="I2" s="205">
        <v>23787</v>
      </c>
      <c r="J2" s="234" t="s">
        <v>247</v>
      </c>
      <c r="K2" s="223">
        <v>9300</v>
      </c>
      <c r="L2" s="234" t="s">
        <v>248</v>
      </c>
      <c r="M2" s="206">
        <v>4500</v>
      </c>
      <c r="N2" s="206">
        <v>0</v>
      </c>
      <c r="O2" s="207">
        <f>M2+N2</f>
        <v>4500</v>
      </c>
      <c r="P2" s="259" t="s">
        <v>249</v>
      </c>
      <c r="Q2" s="293" t="s">
        <v>250</v>
      </c>
      <c r="R2" s="208" t="s">
        <v>131</v>
      </c>
      <c r="S2" s="259" t="s">
        <v>251</v>
      </c>
      <c r="T2" s="260">
        <v>32210</v>
      </c>
      <c r="U2" s="259" t="s">
        <v>252</v>
      </c>
      <c r="V2" s="208" t="s">
        <v>131</v>
      </c>
      <c r="W2" s="209"/>
      <c r="X2" s="208" t="s">
        <v>131</v>
      </c>
      <c r="Y2" s="210" t="s">
        <v>131</v>
      </c>
      <c r="Z2" s="211" t="s">
        <v>131</v>
      </c>
      <c r="AA2" s="212"/>
      <c r="AB2" s="213"/>
      <c r="AC2" s="213"/>
      <c r="AD2" s="213"/>
      <c r="AE2" s="214"/>
      <c r="AF2" s="215"/>
      <c r="AG2" s="216"/>
      <c r="AH2" s="217"/>
      <c r="AI2" s="217"/>
      <c r="AJ2" s="217"/>
      <c r="AK2" s="217"/>
      <c r="AL2" s="217"/>
      <c r="AM2" s="218"/>
      <c r="AN2" s="219"/>
      <c r="AO2" s="219"/>
      <c r="AP2" s="219"/>
      <c r="AQ2" s="219"/>
      <c r="AR2" s="219"/>
      <c r="AS2" s="220"/>
      <c r="AT2" s="221"/>
      <c r="AU2" s="221"/>
      <c r="AV2" s="221"/>
      <c r="AW2" s="221"/>
      <c r="AX2" s="221"/>
      <c r="AY2" s="216"/>
      <c r="AZ2" s="217"/>
      <c r="BA2" s="217"/>
      <c r="BB2" s="217"/>
      <c r="BC2" s="217"/>
      <c r="BD2" s="217"/>
      <c r="BE2" s="222"/>
      <c r="BF2" s="222"/>
      <c r="BG2" s="222"/>
      <c r="BH2" s="222"/>
      <c r="BI2" s="222"/>
      <c r="BJ2" s="222"/>
      <c r="BK2" s="234" t="s">
        <v>245</v>
      </c>
      <c r="BL2" s="234" t="s">
        <v>245</v>
      </c>
      <c r="BM2" s="259" t="s">
        <v>249</v>
      </c>
      <c r="BN2" s="303"/>
      <c r="BO2" s="304"/>
      <c r="BP2" s="304"/>
      <c r="BQ2" s="305"/>
      <c r="BR2" s="305"/>
      <c r="BS2" s="306"/>
      <c r="BT2" s="6"/>
      <c r="BU2" s="1"/>
      <c r="BV2" s="1"/>
      <c r="BW2" s="1"/>
      <c r="BX2" s="1"/>
      <c r="BY2" s="1"/>
      <c r="BZ2" s="1"/>
      <c r="CA2" s="1"/>
      <c r="CB2" s="1"/>
      <c r="CC2" s="1"/>
      <c r="CD2" s="1"/>
    </row>
    <row r="3" spans="1:95" ht="15.95" customHeight="1" x14ac:dyDescent="0.25">
      <c r="A3" s="67">
        <f t="shared" ref="A3:A51" si="2">ROW(A2)</f>
        <v>2</v>
      </c>
      <c r="B3" s="68" t="str">
        <f t="shared" si="0"/>
        <v>F</v>
      </c>
      <c r="C3" s="68">
        <f t="shared" si="1"/>
        <v>3</v>
      </c>
      <c r="D3" s="202">
        <v>0</v>
      </c>
      <c r="E3" s="203">
        <v>33012</v>
      </c>
      <c r="F3" s="204" t="s">
        <v>121</v>
      </c>
      <c r="G3" s="223" t="s">
        <v>123</v>
      </c>
      <c r="H3" s="223" t="s">
        <v>124</v>
      </c>
      <c r="I3" s="224" t="s">
        <v>125</v>
      </c>
      <c r="J3" s="223" t="s">
        <v>126</v>
      </c>
      <c r="K3" s="223">
        <v>65000</v>
      </c>
      <c r="L3" s="223" t="s">
        <v>127</v>
      </c>
      <c r="M3" s="223">
        <v>7000</v>
      </c>
      <c r="N3" s="223">
        <v>450</v>
      </c>
      <c r="O3" s="207">
        <f>M3+N3</f>
        <v>7450</v>
      </c>
      <c r="P3" s="225" t="s">
        <v>128</v>
      </c>
      <c r="Q3" s="294" t="s">
        <v>129</v>
      </c>
      <c r="R3" s="208" t="s">
        <v>139</v>
      </c>
      <c r="S3" s="226" t="s">
        <v>130</v>
      </c>
      <c r="T3" s="226">
        <v>64250</v>
      </c>
      <c r="U3" s="226" t="s">
        <v>35</v>
      </c>
      <c r="V3" s="226">
        <v>3000</v>
      </c>
      <c r="W3" s="209"/>
      <c r="X3" s="226">
        <f>V3+W3</f>
        <v>3000</v>
      </c>
      <c r="Y3" s="261">
        <v>40404</v>
      </c>
      <c r="Z3" s="262">
        <v>41605</v>
      </c>
      <c r="AA3" s="212"/>
      <c r="AB3" s="227"/>
      <c r="AC3" s="228"/>
      <c r="AD3" s="228"/>
      <c r="AE3" s="228"/>
      <c r="AF3" s="229"/>
      <c r="AG3" s="216"/>
      <c r="AH3" s="230"/>
      <c r="AI3" s="230"/>
      <c r="AJ3" s="230"/>
      <c r="AK3" s="230"/>
      <c r="AL3" s="230"/>
      <c r="AM3" s="218"/>
      <c r="AN3" s="231"/>
      <c r="AO3" s="231"/>
      <c r="AP3" s="231"/>
      <c r="AQ3" s="231"/>
      <c r="AR3" s="231"/>
      <c r="AS3" s="220"/>
      <c r="AT3" s="232"/>
      <c r="AU3" s="232"/>
      <c r="AV3" s="232"/>
      <c r="AW3" s="232"/>
      <c r="AX3" s="232"/>
      <c r="AY3" s="216"/>
      <c r="AZ3" s="216"/>
      <c r="BA3" s="216"/>
      <c r="BB3" s="216"/>
      <c r="BC3" s="216"/>
      <c r="BD3" s="216"/>
      <c r="BE3" s="222"/>
      <c r="BF3" s="222"/>
      <c r="BG3" s="222"/>
      <c r="BH3" s="222"/>
      <c r="BI3" s="222"/>
      <c r="BJ3" s="222"/>
      <c r="BK3" s="225" t="s">
        <v>128</v>
      </c>
      <c r="BL3" s="223" t="s">
        <v>123</v>
      </c>
      <c r="BM3" s="225" t="s">
        <v>128</v>
      </c>
      <c r="BN3" s="303"/>
      <c r="BO3" s="304"/>
      <c r="BP3" s="304"/>
      <c r="BQ3" s="307"/>
      <c r="BR3" s="308"/>
      <c r="BS3" s="307"/>
      <c r="BT3" s="6"/>
      <c r="BU3" s="1"/>
      <c r="BV3" s="1"/>
      <c r="BW3" s="1"/>
      <c r="BX3" s="1"/>
      <c r="BY3" s="1"/>
      <c r="BZ3" s="1"/>
      <c r="CA3" s="1"/>
      <c r="CB3" s="1"/>
      <c r="CC3" s="1"/>
      <c r="CD3" s="1"/>
    </row>
    <row r="4" spans="1:95" ht="15.95" customHeight="1" x14ac:dyDescent="0.25">
      <c r="A4" s="67">
        <f t="shared" si="2"/>
        <v>3</v>
      </c>
      <c r="B4" s="68" t="str">
        <f t="shared" si="0"/>
        <v/>
      </c>
      <c r="C4" s="68" t="e">
        <f t="shared" si="1"/>
        <v>#VALUE!</v>
      </c>
      <c r="D4" s="263"/>
      <c r="E4" s="263"/>
      <c r="F4" s="263"/>
      <c r="G4" s="264" t="s">
        <v>253</v>
      </c>
      <c r="H4" s="264" t="s">
        <v>97</v>
      </c>
      <c r="I4" s="265"/>
      <c r="J4" s="264" t="s">
        <v>254</v>
      </c>
      <c r="K4" s="264">
        <v>66000</v>
      </c>
      <c r="L4" s="264" t="s">
        <v>255</v>
      </c>
      <c r="M4" s="266"/>
      <c r="N4" s="266"/>
      <c r="O4" s="266"/>
      <c r="P4" s="267" t="s">
        <v>256</v>
      </c>
      <c r="Q4" s="295" t="s">
        <v>257</v>
      </c>
      <c r="R4" s="268"/>
      <c r="S4" s="267" t="s">
        <v>258</v>
      </c>
      <c r="T4" s="269">
        <v>31830</v>
      </c>
      <c r="U4" s="267" t="s">
        <v>259</v>
      </c>
      <c r="V4" s="268"/>
      <c r="W4" s="268"/>
      <c r="X4" s="268"/>
      <c r="Y4" s="270"/>
      <c r="Z4" s="271"/>
      <c r="AA4" s="272"/>
      <c r="AB4" s="273"/>
      <c r="AC4" s="273"/>
      <c r="AD4" s="273"/>
      <c r="AE4" s="273"/>
      <c r="AF4" s="273"/>
      <c r="AG4" s="274"/>
      <c r="AH4" s="274"/>
      <c r="AI4" s="274"/>
      <c r="AJ4" s="274"/>
      <c r="AK4" s="275"/>
      <c r="AL4" s="274"/>
      <c r="AM4" s="276"/>
      <c r="AN4" s="276"/>
      <c r="AO4" s="276"/>
      <c r="AP4" s="276"/>
      <c r="AQ4" s="277"/>
      <c r="AR4" s="276"/>
      <c r="AS4" s="278"/>
      <c r="AT4" s="278"/>
      <c r="AU4" s="278"/>
      <c r="AV4" s="278"/>
      <c r="AW4" s="278"/>
      <c r="AX4" s="278"/>
      <c r="AY4" s="274"/>
      <c r="AZ4" s="274"/>
      <c r="BA4" s="274"/>
      <c r="BB4" s="274"/>
      <c r="BC4" s="274"/>
      <c r="BD4" s="274"/>
      <c r="BE4" s="279"/>
      <c r="BF4" s="279"/>
      <c r="BG4" s="279"/>
      <c r="BH4" s="279"/>
      <c r="BI4" s="279"/>
      <c r="BJ4" s="279"/>
      <c r="BK4" s="264" t="s">
        <v>253</v>
      </c>
      <c r="BL4" s="264" t="s">
        <v>253</v>
      </c>
      <c r="BM4" s="267" t="s">
        <v>256</v>
      </c>
      <c r="BN4" s="309"/>
      <c r="BO4" s="310"/>
      <c r="BP4" s="310"/>
      <c r="BQ4" s="311"/>
      <c r="BR4" s="311"/>
      <c r="BS4" s="311"/>
      <c r="BT4" s="6"/>
      <c r="BU4" s="1"/>
      <c r="BV4" s="1"/>
      <c r="BW4" s="1"/>
      <c r="BX4" s="1"/>
      <c r="BY4" s="1"/>
      <c r="BZ4" s="1"/>
      <c r="CA4" s="1"/>
      <c r="CB4" s="1"/>
      <c r="CC4" s="1"/>
      <c r="CD4" s="1"/>
    </row>
    <row r="5" spans="1:95" ht="15.95" customHeight="1" x14ac:dyDescent="0.25">
      <c r="A5" s="67">
        <f t="shared" si="2"/>
        <v>4</v>
      </c>
      <c r="B5" s="68" t="str">
        <f t="shared" si="0"/>
        <v/>
      </c>
      <c r="C5" s="68" t="e">
        <f t="shared" si="1"/>
        <v>#VALUE!</v>
      </c>
      <c r="D5" s="233"/>
      <c r="E5" s="204"/>
      <c r="F5" s="233"/>
      <c r="G5" s="234" t="s">
        <v>260</v>
      </c>
      <c r="H5" s="234" t="s">
        <v>261</v>
      </c>
      <c r="I5" s="224"/>
      <c r="J5" s="234" t="s">
        <v>262</v>
      </c>
      <c r="K5" s="234">
        <v>31403</v>
      </c>
      <c r="L5" s="234" t="s">
        <v>106</v>
      </c>
      <c r="M5" s="234"/>
      <c r="N5" s="234"/>
      <c r="O5" s="207"/>
      <c r="P5" s="292" t="s">
        <v>415</v>
      </c>
      <c r="Q5" s="298" t="s">
        <v>416</v>
      </c>
      <c r="R5" s="236"/>
      <c r="S5" s="235"/>
      <c r="T5" s="235"/>
      <c r="U5" s="235"/>
      <c r="V5" s="235"/>
      <c r="W5" s="209"/>
      <c r="X5" s="235"/>
      <c r="Y5" s="237"/>
      <c r="Z5" s="238"/>
      <c r="AA5" s="239"/>
      <c r="AB5" s="240"/>
      <c r="AC5" s="241"/>
      <c r="AD5" s="240"/>
      <c r="AE5" s="229"/>
      <c r="AF5" s="229"/>
      <c r="AG5" s="216"/>
      <c r="AH5" s="216"/>
      <c r="AI5" s="216"/>
      <c r="AJ5" s="216"/>
      <c r="AK5" s="230"/>
      <c r="AL5" s="216"/>
      <c r="AM5" s="218"/>
      <c r="AN5" s="218"/>
      <c r="AO5" s="218"/>
      <c r="AP5" s="218"/>
      <c r="AQ5" s="218"/>
      <c r="AR5" s="218"/>
      <c r="AS5" s="220"/>
      <c r="AT5" s="220"/>
      <c r="AU5" s="220"/>
      <c r="AV5" s="220"/>
      <c r="AW5" s="220"/>
      <c r="AX5" s="220"/>
      <c r="AY5" s="216"/>
      <c r="AZ5" s="216"/>
      <c r="BA5" s="216"/>
      <c r="BB5" s="216"/>
      <c r="BC5" s="216"/>
      <c r="BD5" s="216"/>
      <c r="BE5" s="222"/>
      <c r="BF5" s="222"/>
      <c r="BG5" s="222"/>
      <c r="BH5" s="222"/>
      <c r="BI5" s="222"/>
      <c r="BJ5" s="222"/>
      <c r="BK5" s="234" t="s">
        <v>260</v>
      </c>
      <c r="BL5" s="234" t="s">
        <v>260</v>
      </c>
      <c r="BM5" s="292" t="s">
        <v>415</v>
      </c>
      <c r="BN5" s="303"/>
      <c r="BO5" s="304"/>
      <c r="BP5" s="304"/>
      <c r="BQ5" s="305"/>
      <c r="BR5" s="305"/>
      <c r="BS5" s="305"/>
      <c r="BT5" s="6"/>
      <c r="BU5" s="1"/>
      <c r="BV5" s="1"/>
      <c r="BW5" s="1"/>
      <c r="BX5" s="1"/>
      <c r="BY5" s="1"/>
      <c r="BZ5" s="1"/>
      <c r="CA5" s="1"/>
      <c r="CB5" s="1"/>
      <c r="CC5" s="1"/>
      <c r="CD5" s="1"/>
    </row>
    <row r="6" spans="1:95" ht="15.95" customHeight="1" x14ac:dyDescent="0.25">
      <c r="A6" s="67">
        <f t="shared" si="2"/>
        <v>5</v>
      </c>
      <c r="B6" s="68" t="str">
        <f t="shared" si="0"/>
        <v/>
      </c>
      <c r="C6" s="68" t="e">
        <f t="shared" si="1"/>
        <v>#VALUE!</v>
      </c>
      <c r="D6" s="263"/>
      <c r="E6" s="263"/>
      <c r="F6" s="263"/>
      <c r="G6" s="264" t="s">
        <v>263</v>
      </c>
      <c r="H6" s="264" t="s">
        <v>264</v>
      </c>
      <c r="I6" s="265"/>
      <c r="J6" s="264" t="s">
        <v>265</v>
      </c>
      <c r="K6" s="264">
        <v>66000</v>
      </c>
      <c r="L6" s="264" t="s">
        <v>255</v>
      </c>
      <c r="M6" s="266"/>
      <c r="N6" s="266"/>
      <c r="O6" s="266"/>
      <c r="P6" s="259" t="s">
        <v>266</v>
      </c>
      <c r="Q6" s="293" t="s">
        <v>267</v>
      </c>
      <c r="R6" s="268"/>
      <c r="S6" s="280" t="s">
        <v>268</v>
      </c>
      <c r="T6" s="281">
        <v>31190</v>
      </c>
      <c r="U6" s="280" t="s">
        <v>269</v>
      </c>
      <c r="V6" s="268"/>
      <c r="W6" s="268"/>
      <c r="X6" s="268"/>
      <c r="Y6" s="270"/>
      <c r="Z6" s="271"/>
      <c r="AA6" s="272"/>
      <c r="AB6" s="273"/>
      <c r="AC6" s="273"/>
      <c r="AD6" s="273"/>
      <c r="AE6" s="273"/>
      <c r="AF6" s="273"/>
      <c r="AG6" s="274"/>
      <c r="AH6" s="274"/>
      <c r="AI6" s="274"/>
      <c r="AJ6" s="274"/>
      <c r="AK6" s="275"/>
      <c r="AL6" s="274"/>
      <c r="AM6" s="276"/>
      <c r="AN6" s="276"/>
      <c r="AO6" s="276"/>
      <c r="AP6" s="276"/>
      <c r="AQ6" s="276"/>
      <c r="AR6" s="276"/>
      <c r="AS6" s="278"/>
      <c r="AT6" s="278"/>
      <c r="AU6" s="278"/>
      <c r="AV6" s="278"/>
      <c r="AW6" s="278"/>
      <c r="AX6" s="278"/>
      <c r="AY6" s="274"/>
      <c r="AZ6" s="274"/>
      <c r="BA6" s="274"/>
      <c r="BB6" s="274"/>
      <c r="BC6" s="274"/>
      <c r="BD6" s="274"/>
      <c r="BE6" s="279"/>
      <c r="BF6" s="279"/>
      <c r="BG6" s="279"/>
      <c r="BH6" s="279"/>
      <c r="BI6" s="279"/>
      <c r="BJ6" s="279"/>
      <c r="BK6" s="259" t="s">
        <v>266</v>
      </c>
      <c r="BL6" s="264" t="s">
        <v>263</v>
      </c>
      <c r="BM6" s="259" t="s">
        <v>266</v>
      </c>
      <c r="BN6" s="309"/>
      <c r="BO6" s="310"/>
      <c r="BP6" s="310"/>
      <c r="BQ6" s="306"/>
      <c r="BR6" s="311"/>
      <c r="BS6" s="306"/>
      <c r="BT6" s="6"/>
      <c r="BU6" s="1"/>
      <c r="BV6" s="1"/>
      <c r="BW6" s="1"/>
      <c r="BX6" s="1"/>
      <c r="BY6" s="1"/>
      <c r="BZ6" s="1"/>
      <c r="CA6" s="1"/>
      <c r="CB6" s="1"/>
      <c r="CC6" s="1"/>
      <c r="CD6" s="1"/>
    </row>
    <row r="7" spans="1:95" ht="15.95" customHeight="1" x14ac:dyDescent="0.25">
      <c r="A7" s="67">
        <f t="shared" si="2"/>
        <v>6</v>
      </c>
      <c r="B7" s="68" t="str">
        <f t="shared" si="0"/>
        <v>F</v>
      </c>
      <c r="C7" s="68">
        <f t="shared" si="1"/>
        <v>3</v>
      </c>
      <c r="D7" s="204">
        <v>4</v>
      </c>
      <c r="E7" s="203">
        <v>35727</v>
      </c>
      <c r="F7" s="204" t="s">
        <v>121</v>
      </c>
      <c r="G7" s="223" t="s">
        <v>10</v>
      </c>
      <c r="H7" s="223" t="s">
        <v>25</v>
      </c>
      <c r="I7" s="224">
        <v>27094</v>
      </c>
      <c r="J7" s="223" t="s">
        <v>26</v>
      </c>
      <c r="K7" s="223">
        <v>19200</v>
      </c>
      <c r="L7" s="223" t="s">
        <v>27</v>
      </c>
      <c r="M7" s="223">
        <v>4200</v>
      </c>
      <c r="N7" s="242">
        <v>983</v>
      </c>
      <c r="O7" s="207">
        <f>M7+N7</f>
        <v>5183</v>
      </c>
      <c r="P7" s="225" t="s">
        <v>270</v>
      </c>
      <c r="Q7" s="294" t="s">
        <v>42</v>
      </c>
      <c r="R7" s="243">
        <v>27558</v>
      </c>
      <c r="S7" s="226" t="s">
        <v>43</v>
      </c>
      <c r="T7" s="226">
        <v>87000</v>
      </c>
      <c r="U7" s="226" t="s">
        <v>44</v>
      </c>
      <c r="V7" s="226">
        <v>3500</v>
      </c>
      <c r="W7" s="209"/>
      <c r="X7" s="226">
        <f>V7+W7</f>
        <v>3500</v>
      </c>
      <c r="Y7" s="261">
        <v>39179</v>
      </c>
      <c r="Z7" s="262">
        <v>42346</v>
      </c>
      <c r="AA7" s="212">
        <v>1</v>
      </c>
      <c r="AB7" s="229" t="s">
        <v>65</v>
      </c>
      <c r="AC7" s="229" t="s">
        <v>66</v>
      </c>
      <c r="AD7" s="244">
        <v>36123</v>
      </c>
      <c r="AE7" s="245">
        <f ca="1">DATEDIF(AD7,TODAY(),"y")</f>
        <v>21</v>
      </c>
      <c r="AF7" s="229" t="s">
        <v>60</v>
      </c>
      <c r="AG7" s="216">
        <v>2</v>
      </c>
      <c r="AH7" s="216" t="s">
        <v>65</v>
      </c>
      <c r="AI7" s="216" t="s">
        <v>67</v>
      </c>
      <c r="AJ7" s="246">
        <v>36925</v>
      </c>
      <c r="AK7" s="247">
        <f ca="1">DATEDIF(AJ7,TODAY(),"y")</f>
        <v>18</v>
      </c>
      <c r="AL7" s="216" t="s">
        <v>60</v>
      </c>
      <c r="AM7" s="218">
        <v>3</v>
      </c>
      <c r="AN7" s="218" t="s">
        <v>65</v>
      </c>
      <c r="AO7" s="218" t="s">
        <v>33</v>
      </c>
      <c r="AP7" s="248">
        <v>38173</v>
      </c>
      <c r="AQ7" s="249">
        <f ca="1">DATEDIF(AP7,TODAY(),"y")</f>
        <v>15</v>
      </c>
      <c r="AR7" s="218" t="s">
        <v>77</v>
      </c>
      <c r="AS7" s="220">
        <v>4</v>
      </c>
      <c r="AT7" s="220" t="s">
        <v>65</v>
      </c>
      <c r="AU7" s="220" t="s">
        <v>68</v>
      </c>
      <c r="AV7" s="250">
        <v>39376</v>
      </c>
      <c r="AW7" s="251">
        <f ca="1">DATEDIF(AV7,TODAY(),"y")</f>
        <v>12</v>
      </c>
      <c r="AX7" s="220" t="s">
        <v>69</v>
      </c>
      <c r="AY7" s="216">
        <v>5</v>
      </c>
      <c r="AZ7" s="216"/>
      <c r="BA7" s="216"/>
      <c r="BB7" s="216"/>
      <c r="BC7" s="216"/>
      <c r="BD7" s="216"/>
      <c r="BE7" s="222">
        <v>6</v>
      </c>
      <c r="BF7" s="222"/>
      <c r="BG7" s="222"/>
      <c r="BH7" s="222"/>
      <c r="BI7" s="222"/>
      <c r="BJ7" s="222"/>
      <c r="BK7" s="225" t="s">
        <v>270</v>
      </c>
      <c r="BL7" s="223" t="s">
        <v>10</v>
      </c>
      <c r="BM7" s="225" t="s">
        <v>270</v>
      </c>
      <c r="BN7" s="303"/>
      <c r="BO7" s="304"/>
      <c r="BP7" s="304"/>
      <c r="BQ7" s="307"/>
      <c r="BR7" s="308"/>
      <c r="BS7" s="307"/>
      <c r="BT7" s="6"/>
      <c r="BU7" s="1"/>
      <c r="BV7" s="1"/>
      <c r="BW7" s="1"/>
      <c r="BX7" s="1"/>
      <c r="BY7" s="1"/>
      <c r="BZ7" s="1"/>
      <c r="CA7" s="1"/>
      <c r="CB7" s="1"/>
      <c r="CC7" s="1"/>
      <c r="CD7" s="1"/>
    </row>
    <row r="8" spans="1:95" ht="15.95" customHeight="1" x14ac:dyDescent="0.25">
      <c r="A8" s="67">
        <f t="shared" si="2"/>
        <v>7</v>
      </c>
      <c r="B8" s="68" t="str">
        <f t="shared" si="0"/>
        <v/>
      </c>
      <c r="C8" s="68" t="e">
        <f t="shared" si="1"/>
        <v>#VALUE!</v>
      </c>
      <c r="D8" s="263"/>
      <c r="E8" s="263"/>
      <c r="F8" s="263"/>
      <c r="G8" s="282" t="s">
        <v>271</v>
      </c>
      <c r="H8" s="282" t="s">
        <v>272</v>
      </c>
      <c r="I8" s="265"/>
      <c r="J8" s="282" t="s">
        <v>273</v>
      </c>
      <c r="K8" s="282">
        <v>9000</v>
      </c>
      <c r="L8" s="282" t="s">
        <v>274</v>
      </c>
      <c r="M8" s="266"/>
      <c r="N8" s="266"/>
      <c r="O8" s="266"/>
      <c r="P8" s="280" t="s">
        <v>275</v>
      </c>
      <c r="Q8" s="296" t="s">
        <v>276</v>
      </c>
      <c r="R8" s="280"/>
      <c r="S8" s="280" t="s">
        <v>277</v>
      </c>
      <c r="T8" s="283">
        <v>31500</v>
      </c>
      <c r="U8" s="280" t="s">
        <v>106</v>
      </c>
      <c r="V8" s="268"/>
      <c r="W8" s="268"/>
      <c r="X8" s="268"/>
      <c r="Y8" s="270"/>
      <c r="Z8" s="271"/>
      <c r="AA8" s="272"/>
      <c r="AB8" s="273"/>
      <c r="AC8" s="273"/>
      <c r="AD8" s="273"/>
      <c r="AE8" s="273"/>
      <c r="AF8" s="273"/>
      <c r="AG8" s="274"/>
      <c r="AH8" s="274"/>
      <c r="AI8" s="274"/>
      <c r="AJ8" s="274"/>
      <c r="AK8" s="275"/>
      <c r="AL8" s="274"/>
      <c r="AM8" s="276"/>
      <c r="AN8" s="276"/>
      <c r="AO8" s="276"/>
      <c r="AP8" s="276"/>
      <c r="AQ8" s="276"/>
      <c r="AR8" s="276"/>
      <c r="AS8" s="278"/>
      <c r="AT8" s="278"/>
      <c r="AU8" s="278"/>
      <c r="AV8" s="278"/>
      <c r="AW8" s="278"/>
      <c r="AX8" s="278"/>
      <c r="AY8" s="274"/>
      <c r="AZ8" s="274"/>
      <c r="BA8" s="274"/>
      <c r="BB8" s="274"/>
      <c r="BC8" s="274"/>
      <c r="BD8" s="274"/>
      <c r="BE8" s="279"/>
      <c r="BF8" s="279"/>
      <c r="BG8" s="279"/>
      <c r="BH8" s="279"/>
      <c r="BI8" s="279"/>
      <c r="BJ8" s="279"/>
      <c r="BK8" s="282" t="s">
        <v>271</v>
      </c>
      <c r="BL8" s="282" t="s">
        <v>271</v>
      </c>
      <c r="BM8" s="280" t="s">
        <v>275</v>
      </c>
      <c r="BN8" s="309"/>
      <c r="BO8" s="310"/>
      <c r="BP8" s="310"/>
      <c r="BQ8" s="312"/>
      <c r="BR8" s="312"/>
      <c r="BS8" s="313"/>
      <c r="BT8" s="6"/>
      <c r="BU8" s="1"/>
      <c r="BV8" s="1"/>
      <c r="BW8" s="1"/>
      <c r="BX8" s="1"/>
      <c r="BY8" s="1"/>
      <c r="BZ8" s="1"/>
      <c r="CA8" s="1"/>
      <c r="CB8" s="1"/>
      <c r="CC8" s="1"/>
      <c r="CD8" s="1"/>
    </row>
    <row r="9" spans="1:95" ht="15.95" customHeight="1" x14ac:dyDescent="0.25">
      <c r="A9" s="67">
        <f t="shared" si="2"/>
        <v>8</v>
      </c>
      <c r="B9" s="68" t="str">
        <f t="shared" si="0"/>
        <v/>
      </c>
      <c r="C9" s="68" t="e">
        <f t="shared" si="1"/>
        <v>#VALUE!</v>
      </c>
      <c r="D9" s="263"/>
      <c r="E9" s="263"/>
      <c r="F9" s="263"/>
      <c r="G9" s="264" t="s">
        <v>278</v>
      </c>
      <c r="H9" s="264" t="s">
        <v>279</v>
      </c>
      <c r="I9" s="265"/>
      <c r="J9" s="264" t="s">
        <v>280</v>
      </c>
      <c r="K9" s="264">
        <v>31000</v>
      </c>
      <c r="L9" s="264" t="s">
        <v>106</v>
      </c>
      <c r="M9" s="266"/>
      <c r="N9" s="266"/>
      <c r="O9" s="266"/>
      <c r="P9" s="267" t="s">
        <v>281</v>
      </c>
      <c r="Q9" s="295" t="s">
        <v>282</v>
      </c>
      <c r="R9" s="267"/>
      <c r="S9" s="267" t="s">
        <v>283</v>
      </c>
      <c r="T9" s="269">
        <v>31170</v>
      </c>
      <c r="U9" s="267" t="s">
        <v>284</v>
      </c>
      <c r="V9" s="268"/>
      <c r="W9" s="268"/>
      <c r="X9" s="268"/>
      <c r="Y9" s="270"/>
      <c r="Z9" s="271"/>
      <c r="AA9" s="272"/>
      <c r="AB9" s="273"/>
      <c r="AC9" s="273"/>
      <c r="AD9" s="273"/>
      <c r="AE9" s="273"/>
      <c r="AF9" s="273"/>
      <c r="AG9" s="274"/>
      <c r="AH9" s="274"/>
      <c r="AI9" s="274"/>
      <c r="AJ9" s="274"/>
      <c r="AK9" s="274"/>
      <c r="AL9" s="274"/>
      <c r="AM9" s="276"/>
      <c r="AN9" s="276"/>
      <c r="AO9" s="276"/>
      <c r="AP9" s="276"/>
      <c r="AQ9" s="276"/>
      <c r="AR9" s="276"/>
      <c r="AS9" s="278"/>
      <c r="AT9" s="278"/>
      <c r="AU9" s="278"/>
      <c r="AV9" s="278"/>
      <c r="AW9" s="278"/>
      <c r="AX9" s="278"/>
      <c r="AY9" s="274"/>
      <c r="AZ9" s="274"/>
      <c r="BA9" s="274"/>
      <c r="BB9" s="274"/>
      <c r="BC9" s="274"/>
      <c r="BD9" s="274"/>
      <c r="BE9" s="279"/>
      <c r="BF9" s="279"/>
      <c r="BG9" s="279"/>
      <c r="BH9" s="279"/>
      <c r="BI9" s="279"/>
      <c r="BJ9" s="279"/>
      <c r="BK9" s="264" t="s">
        <v>278</v>
      </c>
      <c r="BL9" s="264" t="s">
        <v>278</v>
      </c>
      <c r="BM9" s="267" t="s">
        <v>281</v>
      </c>
      <c r="BN9" s="309"/>
      <c r="BO9" s="310"/>
      <c r="BP9" s="310"/>
      <c r="BQ9" s="311"/>
      <c r="BR9" s="311"/>
      <c r="BS9" s="311"/>
      <c r="BT9" s="6"/>
      <c r="BU9" s="1"/>
      <c r="BV9" s="1"/>
      <c r="BW9" s="1"/>
      <c r="BX9" s="1"/>
      <c r="BY9" s="1"/>
      <c r="BZ9" s="1"/>
      <c r="CA9" s="1"/>
      <c r="CB9" s="1"/>
      <c r="CC9" s="1"/>
      <c r="CD9" s="1"/>
    </row>
    <row r="10" spans="1:95" ht="15.95" customHeight="1" x14ac:dyDescent="0.25">
      <c r="A10" s="67">
        <f t="shared" si="2"/>
        <v>9</v>
      </c>
      <c r="B10" s="68" t="str">
        <f t="shared" si="0"/>
        <v/>
      </c>
      <c r="C10" s="68" t="e">
        <f t="shared" si="1"/>
        <v>#VALUE!</v>
      </c>
      <c r="D10" s="263"/>
      <c r="E10" s="263"/>
      <c r="F10" s="263"/>
      <c r="G10" s="264" t="s">
        <v>285</v>
      </c>
      <c r="H10" s="264" t="s">
        <v>264</v>
      </c>
      <c r="I10" s="265"/>
      <c r="J10" s="264" t="s">
        <v>286</v>
      </c>
      <c r="K10" s="264">
        <v>11000</v>
      </c>
      <c r="L10" s="264" t="s">
        <v>287</v>
      </c>
      <c r="M10" s="266"/>
      <c r="N10" s="266"/>
      <c r="O10" s="266"/>
      <c r="P10" s="267" t="s">
        <v>288</v>
      </c>
      <c r="Q10" s="295" t="s">
        <v>289</v>
      </c>
      <c r="R10" s="267"/>
      <c r="S10" s="267" t="s">
        <v>290</v>
      </c>
      <c r="T10" s="269">
        <v>81170</v>
      </c>
      <c r="U10" s="267" t="s">
        <v>291</v>
      </c>
      <c r="V10" s="268"/>
      <c r="W10" s="268"/>
      <c r="X10" s="268"/>
      <c r="Y10" s="270"/>
      <c r="Z10" s="271"/>
      <c r="AA10" s="272"/>
      <c r="AB10" s="272"/>
      <c r="AC10" s="272"/>
      <c r="AD10" s="272"/>
      <c r="AE10" s="272"/>
      <c r="AF10" s="272"/>
      <c r="AG10" s="274"/>
      <c r="AH10" s="274"/>
      <c r="AI10" s="274"/>
      <c r="AJ10" s="274"/>
      <c r="AK10" s="274"/>
      <c r="AL10" s="274"/>
      <c r="AM10" s="276"/>
      <c r="AN10" s="276"/>
      <c r="AO10" s="276"/>
      <c r="AP10" s="276"/>
      <c r="AQ10" s="276"/>
      <c r="AR10" s="276"/>
      <c r="AS10" s="278"/>
      <c r="AT10" s="278"/>
      <c r="AU10" s="278"/>
      <c r="AV10" s="278"/>
      <c r="AW10" s="278"/>
      <c r="AX10" s="278"/>
      <c r="AY10" s="274"/>
      <c r="AZ10" s="274"/>
      <c r="BA10" s="274"/>
      <c r="BB10" s="274"/>
      <c r="BC10" s="274"/>
      <c r="BD10" s="274"/>
      <c r="BE10" s="279"/>
      <c r="BF10" s="279"/>
      <c r="BG10" s="279"/>
      <c r="BH10" s="279"/>
      <c r="BI10" s="279"/>
      <c r="BJ10" s="279"/>
      <c r="BK10" s="264" t="s">
        <v>285</v>
      </c>
      <c r="BL10" s="264" t="s">
        <v>285</v>
      </c>
      <c r="BM10" s="267" t="s">
        <v>288</v>
      </c>
      <c r="BN10" s="309"/>
      <c r="BO10" s="310"/>
      <c r="BP10" s="310"/>
      <c r="BQ10" s="311"/>
      <c r="BR10" s="311"/>
      <c r="BS10" s="311"/>
      <c r="BT10" s="6"/>
      <c r="BU10" s="1"/>
      <c r="BV10" s="1"/>
      <c r="BW10" s="1"/>
      <c r="BX10" s="1"/>
      <c r="BY10" s="1"/>
      <c r="BZ10" s="1"/>
      <c r="CA10" s="1"/>
      <c r="CB10" s="1"/>
      <c r="CC10" s="1"/>
      <c r="CD10" s="1"/>
    </row>
    <row r="11" spans="1:95" ht="15.95" customHeight="1" x14ac:dyDescent="0.25">
      <c r="A11" s="67">
        <f t="shared" si="2"/>
        <v>10</v>
      </c>
      <c r="B11" s="68" t="str">
        <f t="shared" si="0"/>
        <v>F</v>
      </c>
      <c r="C11" s="68">
        <f t="shared" si="1"/>
        <v>3</v>
      </c>
      <c r="D11" s="204">
        <v>2</v>
      </c>
      <c r="E11" s="203">
        <v>30966</v>
      </c>
      <c r="F11" s="204" t="s">
        <v>121</v>
      </c>
      <c r="G11" s="223" t="s">
        <v>13</v>
      </c>
      <c r="H11" s="223" t="s">
        <v>25</v>
      </c>
      <c r="I11" s="224">
        <v>21653</v>
      </c>
      <c r="J11" s="223" t="s">
        <v>31</v>
      </c>
      <c r="K11" s="223">
        <v>33000</v>
      </c>
      <c r="L11" s="223" t="s">
        <v>32</v>
      </c>
      <c r="M11" s="223">
        <v>4900</v>
      </c>
      <c r="N11" s="223">
        <v>0</v>
      </c>
      <c r="O11" s="207">
        <f>M11+N11</f>
        <v>4900</v>
      </c>
      <c r="P11" s="226" t="s">
        <v>14</v>
      </c>
      <c r="Q11" s="294" t="s">
        <v>47</v>
      </c>
      <c r="R11" s="243">
        <v>22210</v>
      </c>
      <c r="S11" s="226" t="s">
        <v>48</v>
      </c>
      <c r="T11" s="226">
        <v>47000</v>
      </c>
      <c r="U11" s="226" t="s">
        <v>49</v>
      </c>
      <c r="V11" s="226">
        <v>4000</v>
      </c>
      <c r="W11" s="209"/>
      <c r="X11" s="226">
        <f>V11+W11</f>
        <v>4000</v>
      </c>
      <c r="Y11" s="261">
        <v>41230</v>
      </c>
      <c r="Z11" s="262">
        <v>41902</v>
      </c>
      <c r="AA11" s="212">
        <v>1</v>
      </c>
      <c r="AB11" s="215" t="s">
        <v>13</v>
      </c>
      <c r="AC11" s="215" t="s">
        <v>73</v>
      </c>
      <c r="AD11" s="252">
        <v>36055</v>
      </c>
      <c r="AE11" s="253">
        <f ca="1">DATEDIF(AD11,TODAY(),"y")</f>
        <v>21</v>
      </c>
      <c r="AF11" s="215" t="s">
        <v>60</v>
      </c>
      <c r="AG11" s="216">
        <v>2</v>
      </c>
      <c r="AH11" s="216" t="s">
        <v>74</v>
      </c>
      <c r="AI11" s="216" t="s">
        <v>75</v>
      </c>
      <c r="AJ11" s="246">
        <v>36544</v>
      </c>
      <c r="AK11" s="247">
        <f ca="1">DATEDIF(AJ11,TODAY(),"y")</f>
        <v>20</v>
      </c>
      <c r="AL11" s="216" t="s">
        <v>60</v>
      </c>
      <c r="AM11" s="218">
        <v>3</v>
      </c>
      <c r="AN11" s="218"/>
      <c r="AO11" s="218"/>
      <c r="AP11" s="218"/>
      <c r="AQ11" s="218"/>
      <c r="AR11" s="218"/>
      <c r="AS11" s="220">
        <v>4</v>
      </c>
      <c r="AT11" s="220"/>
      <c r="AU11" s="220"/>
      <c r="AV11" s="220"/>
      <c r="AW11" s="220"/>
      <c r="AX11" s="220"/>
      <c r="AY11" s="216">
        <v>5</v>
      </c>
      <c r="AZ11" s="216"/>
      <c r="BA11" s="216"/>
      <c r="BB11" s="216"/>
      <c r="BC11" s="216"/>
      <c r="BD11" s="216"/>
      <c r="BE11" s="222">
        <v>6</v>
      </c>
      <c r="BF11" s="222"/>
      <c r="BG11" s="222"/>
      <c r="BH11" s="222"/>
      <c r="BI11" s="222"/>
      <c r="BJ11" s="222"/>
      <c r="BK11" s="223" t="s">
        <v>13</v>
      </c>
      <c r="BL11" s="223" t="s">
        <v>13</v>
      </c>
      <c r="BM11" s="226" t="s">
        <v>14</v>
      </c>
      <c r="BN11" s="303"/>
      <c r="BO11" s="304"/>
      <c r="BP11" s="304"/>
      <c r="BQ11" s="308"/>
      <c r="BR11" s="308"/>
      <c r="BS11" s="314"/>
      <c r="BT11" s="6"/>
      <c r="BU11" s="1"/>
      <c r="BV11" s="1"/>
      <c r="BW11" s="1"/>
      <c r="BX11" s="1"/>
      <c r="BY11" s="1"/>
      <c r="BZ11" s="1"/>
      <c r="CA11" s="1"/>
      <c r="CB11" s="1"/>
      <c r="CC11" s="1"/>
      <c r="CD11" s="1"/>
    </row>
    <row r="12" spans="1:95" ht="15.95" customHeight="1" x14ac:dyDescent="0.25">
      <c r="A12" s="67">
        <f t="shared" si="2"/>
        <v>11</v>
      </c>
      <c r="B12" s="68"/>
      <c r="C12" s="68" t="e">
        <f t="shared" si="1"/>
        <v>#VALUE!</v>
      </c>
      <c r="D12" s="263"/>
      <c r="E12" s="263"/>
      <c r="F12" s="263"/>
      <c r="G12" s="282" t="s">
        <v>292</v>
      </c>
      <c r="H12" s="234" t="s">
        <v>293</v>
      </c>
      <c r="I12" s="265"/>
      <c r="J12" s="282" t="s">
        <v>294</v>
      </c>
      <c r="K12" s="282">
        <v>47450</v>
      </c>
      <c r="L12" s="282" t="s">
        <v>295</v>
      </c>
      <c r="M12" s="266"/>
      <c r="N12" s="266"/>
      <c r="O12" s="266"/>
      <c r="P12" s="259" t="s">
        <v>296</v>
      </c>
      <c r="Q12" s="293" t="s">
        <v>297</v>
      </c>
      <c r="R12" s="284"/>
      <c r="S12" s="284"/>
      <c r="T12" s="260"/>
      <c r="U12" s="259"/>
      <c r="V12" s="268"/>
      <c r="W12" s="268"/>
      <c r="X12" s="268"/>
      <c r="Y12" s="270"/>
      <c r="Z12" s="271"/>
      <c r="AA12" s="272"/>
      <c r="AB12" s="272"/>
      <c r="AC12" s="272"/>
      <c r="AD12" s="272"/>
      <c r="AE12" s="272"/>
      <c r="AF12" s="272"/>
      <c r="AG12" s="274"/>
      <c r="AH12" s="274"/>
      <c r="AI12" s="274"/>
      <c r="AJ12" s="274"/>
      <c r="AK12" s="274"/>
      <c r="AL12" s="274"/>
      <c r="AM12" s="276"/>
      <c r="AN12" s="276"/>
      <c r="AO12" s="276"/>
      <c r="AP12" s="276"/>
      <c r="AQ12" s="276"/>
      <c r="AR12" s="276"/>
      <c r="AS12" s="278"/>
      <c r="AT12" s="278"/>
      <c r="AU12" s="278"/>
      <c r="AV12" s="278"/>
      <c r="AW12" s="278"/>
      <c r="AX12" s="278"/>
      <c r="AY12" s="274"/>
      <c r="AZ12" s="274"/>
      <c r="BA12" s="274"/>
      <c r="BB12" s="274"/>
      <c r="BC12" s="274"/>
      <c r="BD12" s="274"/>
      <c r="BE12" s="279"/>
      <c r="BF12" s="279"/>
      <c r="BG12" s="279"/>
      <c r="BH12" s="279"/>
      <c r="BI12" s="279"/>
      <c r="BJ12" s="279"/>
      <c r="BK12" s="282" t="s">
        <v>292</v>
      </c>
      <c r="BL12" s="282" t="s">
        <v>292</v>
      </c>
      <c r="BM12" s="259" t="s">
        <v>296</v>
      </c>
      <c r="BN12" s="309"/>
      <c r="BO12" s="310"/>
      <c r="BP12" s="310"/>
      <c r="BQ12" s="312"/>
      <c r="BR12" s="312"/>
      <c r="BS12" s="306"/>
      <c r="BT12" s="6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t="s">
        <v>131</v>
      </c>
      <c r="CG12" t="s">
        <v>131</v>
      </c>
      <c r="CL12" t="s">
        <v>131</v>
      </c>
      <c r="CM12" t="s">
        <v>131</v>
      </c>
      <c r="CN12" t="s">
        <v>131</v>
      </c>
      <c r="CO12" t="s">
        <v>131</v>
      </c>
      <c r="CQ12" t="s">
        <v>131</v>
      </c>
    </row>
    <row r="13" spans="1:95" ht="15.95" customHeight="1" x14ac:dyDescent="0.25">
      <c r="A13" s="67">
        <f t="shared" si="2"/>
        <v>12</v>
      </c>
      <c r="B13" s="68"/>
      <c r="C13" s="68" t="e">
        <f t="shared" si="1"/>
        <v>#VALUE!</v>
      </c>
      <c r="D13" s="263"/>
      <c r="E13" s="263"/>
      <c r="F13" s="263"/>
      <c r="G13" s="264" t="s">
        <v>298</v>
      </c>
      <c r="H13" s="264" t="s">
        <v>299</v>
      </c>
      <c r="I13" s="265"/>
      <c r="J13" s="264" t="s">
        <v>131</v>
      </c>
      <c r="K13" s="234"/>
      <c r="L13" s="264" t="s">
        <v>131</v>
      </c>
      <c r="M13" s="266"/>
      <c r="N13" s="266"/>
      <c r="O13" s="266"/>
      <c r="P13" s="259" t="s">
        <v>300</v>
      </c>
      <c r="Q13" s="293" t="s">
        <v>301</v>
      </c>
      <c r="R13" s="285"/>
      <c r="S13" s="285"/>
      <c r="T13" s="260"/>
      <c r="U13" s="285"/>
      <c r="V13" s="268"/>
      <c r="W13" s="268"/>
      <c r="X13" s="268"/>
      <c r="Y13" s="270"/>
      <c r="Z13" s="271"/>
      <c r="AA13" s="272"/>
      <c r="AB13" s="272"/>
      <c r="AC13" s="272"/>
      <c r="AD13" s="272"/>
      <c r="AE13" s="272"/>
      <c r="AF13" s="272"/>
      <c r="AG13" s="274"/>
      <c r="AH13" s="274"/>
      <c r="AI13" s="274"/>
      <c r="AJ13" s="274"/>
      <c r="AK13" s="274"/>
      <c r="AL13" s="274"/>
      <c r="AM13" s="276"/>
      <c r="AN13" s="276"/>
      <c r="AO13" s="276"/>
      <c r="AP13" s="276"/>
      <c r="AQ13" s="276"/>
      <c r="AR13" s="276"/>
      <c r="AS13" s="278"/>
      <c r="AT13" s="278"/>
      <c r="AU13" s="278"/>
      <c r="AV13" s="278"/>
      <c r="AW13" s="278"/>
      <c r="AX13" s="278"/>
      <c r="AY13" s="274"/>
      <c r="AZ13" s="274"/>
      <c r="BA13" s="274"/>
      <c r="BB13" s="274"/>
      <c r="BC13" s="274"/>
      <c r="BD13" s="274"/>
      <c r="BE13" s="279"/>
      <c r="BF13" s="279"/>
      <c r="BG13" s="279"/>
      <c r="BH13" s="279"/>
      <c r="BI13" s="279"/>
      <c r="BJ13" s="279"/>
      <c r="BK13" s="259" t="s">
        <v>300</v>
      </c>
      <c r="BL13" s="264" t="s">
        <v>298</v>
      </c>
      <c r="BM13" s="259" t="s">
        <v>300</v>
      </c>
      <c r="BN13" s="309"/>
      <c r="BO13" s="310"/>
      <c r="BP13" s="310"/>
      <c r="BQ13" s="306"/>
      <c r="BR13" s="311"/>
      <c r="BS13" s="306"/>
      <c r="BT13" s="6"/>
      <c r="BU13" s="1"/>
      <c r="BV13" s="1"/>
      <c r="BW13" s="1"/>
      <c r="BX13" s="1"/>
      <c r="BY13" s="1"/>
      <c r="BZ13" s="1"/>
      <c r="CA13" s="1"/>
      <c r="CB13" s="1"/>
      <c r="CC13" s="1"/>
      <c r="CD13" s="1"/>
    </row>
    <row r="14" spans="1:95" ht="15.95" customHeight="1" x14ac:dyDescent="0.25">
      <c r="A14" s="67">
        <f t="shared" si="2"/>
        <v>13</v>
      </c>
      <c r="B14" s="68" t="s">
        <v>414</v>
      </c>
      <c r="C14" s="68">
        <f t="shared" si="1"/>
        <v>3</v>
      </c>
      <c r="D14" s="263"/>
      <c r="E14" s="263"/>
      <c r="F14" s="263"/>
      <c r="G14" s="282" t="s">
        <v>302</v>
      </c>
      <c r="H14" s="282" t="s">
        <v>303</v>
      </c>
      <c r="I14" s="265"/>
      <c r="J14" s="282" t="s">
        <v>304</v>
      </c>
      <c r="K14" s="282">
        <v>31400</v>
      </c>
      <c r="L14" s="282" t="s">
        <v>106</v>
      </c>
      <c r="M14" s="266"/>
      <c r="N14" s="266"/>
      <c r="O14" s="266"/>
      <c r="P14" s="259" t="s">
        <v>305</v>
      </c>
      <c r="Q14" s="293" t="s">
        <v>306</v>
      </c>
      <c r="R14" s="285"/>
      <c r="S14" s="285"/>
      <c r="T14" s="260"/>
      <c r="U14" s="285"/>
      <c r="V14" s="268"/>
      <c r="W14" s="268"/>
      <c r="X14" s="268"/>
      <c r="Y14" s="270"/>
      <c r="Z14" s="271"/>
      <c r="AA14" s="272"/>
      <c r="AB14" s="272"/>
      <c r="AC14" s="272"/>
      <c r="AD14" s="272"/>
      <c r="AE14" s="272"/>
      <c r="AF14" s="272"/>
      <c r="AG14" s="274"/>
      <c r="AH14" s="274"/>
      <c r="AI14" s="274"/>
      <c r="AJ14" s="274"/>
      <c r="AK14" s="274"/>
      <c r="AL14" s="274"/>
      <c r="AM14" s="276"/>
      <c r="AN14" s="276"/>
      <c r="AO14" s="276"/>
      <c r="AP14" s="276"/>
      <c r="AQ14" s="276"/>
      <c r="AR14" s="276"/>
      <c r="AS14" s="278"/>
      <c r="AT14" s="278"/>
      <c r="AU14" s="278"/>
      <c r="AV14" s="278"/>
      <c r="AW14" s="278"/>
      <c r="AX14" s="278"/>
      <c r="AY14" s="274"/>
      <c r="AZ14" s="274"/>
      <c r="BA14" s="274"/>
      <c r="BB14" s="274"/>
      <c r="BC14" s="274"/>
      <c r="BD14" s="274"/>
      <c r="BE14" s="279"/>
      <c r="BF14" s="279"/>
      <c r="BG14" s="279"/>
      <c r="BH14" s="279"/>
      <c r="BI14" s="279"/>
      <c r="BJ14" s="279"/>
      <c r="BK14" s="282" t="s">
        <v>302</v>
      </c>
      <c r="BL14" s="282" t="s">
        <v>302</v>
      </c>
      <c r="BM14" s="259" t="s">
        <v>305</v>
      </c>
      <c r="BN14" s="309"/>
      <c r="BO14" s="310"/>
      <c r="BP14" s="310"/>
      <c r="BQ14" s="312"/>
      <c r="BR14" s="312"/>
      <c r="BS14" s="306"/>
      <c r="BT14" s="6"/>
      <c r="BU14" s="1"/>
      <c r="BV14" s="1"/>
      <c r="BW14" s="1"/>
      <c r="BX14" s="1"/>
      <c r="BY14" s="1"/>
      <c r="BZ14" s="1"/>
      <c r="CA14" s="1"/>
      <c r="CB14" s="1"/>
      <c r="CC14" s="1"/>
      <c r="CD14" s="1"/>
    </row>
    <row r="15" spans="1:95" ht="15.95" customHeight="1" x14ac:dyDescent="0.25">
      <c r="A15" s="67">
        <f t="shared" si="2"/>
        <v>14</v>
      </c>
      <c r="B15" s="68"/>
      <c r="C15" s="68" t="e">
        <f t="shared" si="1"/>
        <v>#VALUE!</v>
      </c>
      <c r="D15" s="263"/>
      <c r="E15" s="263"/>
      <c r="F15" s="263"/>
      <c r="G15" s="282" t="s">
        <v>307</v>
      </c>
      <c r="H15" s="282" t="s">
        <v>97</v>
      </c>
      <c r="I15" s="265"/>
      <c r="J15" s="282" t="s">
        <v>308</v>
      </c>
      <c r="K15" s="282">
        <v>64270</v>
      </c>
      <c r="L15" s="282" t="s">
        <v>309</v>
      </c>
      <c r="M15" s="266"/>
      <c r="N15" s="266"/>
      <c r="O15" s="266"/>
      <c r="P15" s="280" t="s">
        <v>310</v>
      </c>
      <c r="Q15" s="296" t="s">
        <v>311</v>
      </c>
      <c r="R15" s="280"/>
      <c r="S15" s="280"/>
      <c r="T15" s="283">
        <v>81000</v>
      </c>
      <c r="U15" s="280"/>
      <c r="V15" s="268"/>
      <c r="W15" s="268"/>
      <c r="X15" s="268"/>
      <c r="Y15" s="270"/>
      <c r="Z15" s="271"/>
      <c r="AA15" s="272"/>
      <c r="AB15" s="272"/>
      <c r="AC15" s="272"/>
      <c r="AD15" s="272"/>
      <c r="AE15" s="272"/>
      <c r="AF15" s="272"/>
      <c r="AG15" s="274"/>
      <c r="AH15" s="274"/>
      <c r="AI15" s="274"/>
      <c r="AJ15" s="274"/>
      <c r="AK15" s="274"/>
      <c r="AL15" s="274"/>
      <c r="AM15" s="276"/>
      <c r="AN15" s="276"/>
      <c r="AO15" s="276"/>
      <c r="AP15" s="276"/>
      <c r="AQ15" s="276"/>
      <c r="AR15" s="276"/>
      <c r="AS15" s="278"/>
      <c r="AT15" s="278"/>
      <c r="AU15" s="278"/>
      <c r="AV15" s="278"/>
      <c r="AW15" s="278"/>
      <c r="AX15" s="278"/>
      <c r="AY15" s="274"/>
      <c r="AZ15" s="274"/>
      <c r="BA15" s="274"/>
      <c r="BB15" s="274"/>
      <c r="BC15" s="274"/>
      <c r="BD15" s="274"/>
      <c r="BE15" s="279"/>
      <c r="BF15" s="279"/>
      <c r="BG15" s="279"/>
      <c r="BH15" s="279"/>
      <c r="BI15" s="279"/>
      <c r="BJ15" s="279"/>
      <c r="BK15" s="282" t="s">
        <v>307</v>
      </c>
      <c r="BL15" s="282" t="s">
        <v>307</v>
      </c>
      <c r="BM15" s="280" t="s">
        <v>310</v>
      </c>
      <c r="BN15" s="309"/>
      <c r="BO15" s="310"/>
      <c r="BP15" s="310"/>
      <c r="BQ15" s="312"/>
      <c r="BR15" s="312"/>
      <c r="BS15" s="313"/>
      <c r="BT15" s="6"/>
      <c r="BU15" s="1"/>
      <c r="BV15" s="1"/>
      <c r="BW15" s="1"/>
      <c r="BX15" s="1"/>
      <c r="BY15" s="1"/>
      <c r="BZ15" s="1"/>
      <c r="CA15" s="1"/>
      <c r="CB15" s="1"/>
      <c r="CC15" s="1"/>
      <c r="CD15" s="1"/>
    </row>
    <row r="16" spans="1:95" ht="15.95" customHeight="1" x14ac:dyDescent="0.25">
      <c r="A16" s="67">
        <f t="shared" si="2"/>
        <v>15</v>
      </c>
      <c r="B16" s="68" t="str">
        <f t="shared" ref="B16:B26" si="3">LEFT(F16,1)</f>
        <v/>
      </c>
      <c r="C16" s="68" t="e">
        <f t="shared" ref="C16:C51" si="4">CODE(UPPER(B16))-67</f>
        <v>#VALUE!</v>
      </c>
      <c r="D16" s="263"/>
      <c r="E16" s="263"/>
      <c r="F16" s="263"/>
      <c r="G16" s="282" t="s">
        <v>312</v>
      </c>
      <c r="H16" s="282" t="s">
        <v>313</v>
      </c>
      <c r="I16" s="265"/>
      <c r="J16" s="286" t="s">
        <v>314</v>
      </c>
      <c r="K16" s="282">
        <v>65000</v>
      </c>
      <c r="L16" s="282" t="s">
        <v>127</v>
      </c>
      <c r="M16" s="266"/>
      <c r="N16" s="266"/>
      <c r="O16" s="266"/>
      <c r="P16" s="259" t="s">
        <v>315</v>
      </c>
      <c r="Q16" s="293" t="s">
        <v>316</v>
      </c>
      <c r="R16" s="285"/>
      <c r="S16" s="285"/>
      <c r="T16" s="260"/>
      <c r="U16" s="285"/>
      <c r="V16" s="268"/>
      <c r="W16" s="268"/>
      <c r="X16" s="268"/>
      <c r="Y16" s="270"/>
      <c r="Z16" s="271"/>
      <c r="AA16" s="272"/>
      <c r="AB16" s="272"/>
      <c r="AC16" s="272"/>
      <c r="AD16" s="272"/>
      <c r="AE16" s="272"/>
      <c r="AF16" s="272"/>
      <c r="AG16" s="274"/>
      <c r="AH16" s="274"/>
      <c r="AI16" s="274"/>
      <c r="AJ16" s="274"/>
      <c r="AK16" s="274"/>
      <c r="AL16" s="274"/>
      <c r="AM16" s="276"/>
      <c r="AN16" s="276"/>
      <c r="AO16" s="276"/>
      <c r="AP16" s="276"/>
      <c r="AQ16" s="276"/>
      <c r="AR16" s="276"/>
      <c r="AS16" s="278"/>
      <c r="AT16" s="278"/>
      <c r="AU16" s="278"/>
      <c r="AV16" s="278"/>
      <c r="AW16" s="278"/>
      <c r="AX16" s="278"/>
      <c r="AY16" s="274"/>
      <c r="AZ16" s="274"/>
      <c r="BA16" s="274"/>
      <c r="BB16" s="274"/>
      <c r="BC16" s="274"/>
      <c r="BD16" s="274"/>
      <c r="BE16" s="279"/>
      <c r="BF16" s="279"/>
      <c r="BG16" s="279"/>
      <c r="BH16" s="279"/>
      <c r="BI16" s="279"/>
      <c r="BJ16" s="279"/>
      <c r="BK16" s="282" t="s">
        <v>312</v>
      </c>
      <c r="BL16" s="282" t="s">
        <v>312</v>
      </c>
      <c r="BM16" s="259" t="s">
        <v>315</v>
      </c>
      <c r="BN16" s="309"/>
      <c r="BO16" s="310"/>
      <c r="BP16" s="310"/>
      <c r="BQ16" s="312"/>
      <c r="BR16" s="312"/>
      <c r="BS16" s="306"/>
      <c r="BT16" s="6"/>
      <c r="BU16" s="1"/>
      <c r="BV16" s="1"/>
      <c r="BW16" s="1"/>
      <c r="BX16" s="1"/>
      <c r="BY16" s="1"/>
      <c r="BZ16" s="1"/>
      <c r="CA16" s="1"/>
      <c r="CB16" s="1"/>
      <c r="CC16" s="1"/>
      <c r="CD16" s="1"/>
    </row>
    <row r="17" spans="1:82" ht="15.95" customHeight="1" x14ac:dyDescent="0.25">
      <c r="A17" s="67">
        <f t="shared" si="2"/>
        <v>16</v>
      </c>
      <c r="B17" s="68" t="str">
        <f t="shared" si="3"/>
        <v/>
      </c>
      <c r="C17" s="68" t="e">
        <f t="shared" si="4"/>
        <v>#VALUE!</v>
      </c>
      <c r="D17" s="263"/>
      <c r="E17" s="263"/>
      <c r="F17" s="263"/>
      <c r="G17" s="282" t="s">
        <v>317</v>
      </c>
      <c r="H17" s="282" t="s">
        <v>91</v>
      </c>
      <c r="I17" s="265"/>
      <c r="J17" s="282" t="s">
        <v>318</v>
      </c>
      <c r="K17" s="287">
        <v>81600</v>
      </c>
      <c r="L17" s="282" t="s">
        <v>319</v>
      </c>
      <c r="M17" s="266"/>
      <c r="N17" s="266"/>
      <c r="O17" s="266"/>
      <c r="P17" s="267" t="s">
        <v>320</v>
      </c>
      <c r="Q17" s="295" t="s">
        <v>321</v>
      </c>
      <c r="R17" s="267"/>
      <c r="S17" s="267" t="s">
        <v>131</v>
      </c>
      <c r="T17" s="260"/>
      <c r="U17" s="267" t="s">
        <v>131</v>
      </c>
      <c r="V17" s="268"/>
      <c r="W17" s="268"/>
      <c r="X17" s="268"/>
      <c r="Y17" s="270"/>
      <c r="Z17" s="271"/>
      <c r="AA17" s="272"/>
      <c r="AB17" s="272"/>
      <c r="AC17" s="272"/>
      <c r="AD17" s="272"/>
      <c r="AE17" s="272"/>
      <c r="AF17" s="272"/>
      <c r="AG17" s="274"/>
      <c r="AH17" s="274"/>
      <c r="AI17" s="274"/>
      <c r="AJ17" s="274"/>
      <c r="AK17" s="274"/>
      <c r="AL17" s="274"/>
      <c r="AM17" s="276"/>
      <c r="AN17" s="276"/>
      <c r="AO17" s="276"/>
      <c r="AP17" s="276"/>
      <c r="AQ17" s="276"/>
      <c r="AR17" s="276"/>
      <c r="AS17" s="278"/>
      <c r="AT17" s="278"/>
      <c r="AU17" s="278"/>
      <c r="AV17" s="278"/>
      <c r="AW17" s="278"/>
      <c r="AX17" s="278"/>
      <c r="AY17" s="274"/>
      <c r="AZ17" s="274"/>
      <c r="BA17" s="274"/>
      <c r="BB17" s="274"/>
      <c r="BC17" s="274"/>
      <c r="BD17" s="274"/>
      <c r="BE17" s="279"/>
      <c r="BF17" s="279"/>
      <c r="BG17" s="279"/>
      <c r="BH17" s="279"/>
      <c r="BI17" s="279"/>
      <c r="BJ17" s="279"/>
      <c r="BK17" s="267" t="s">
        <v>320</v>
      </c>
      <c r="BL17" s="282" t="s">
        <v>317</v>
      </c>
      <c r="BM17" s="267" t="s">
        <v>320</v>
      </c>
      <c r="BN17" s="309"/>
      <c r="BO17" s="310"/>
      <c r="BP17" s="310"/>
      <c r="BQ17" s="311"/>
      <c r="BR17" s="312"/>
      <c r="BS17" s="311"/>
      <c r="BT17" s="6"/>
      <c r="BU17" s="1"/>
      <c r="BV17" s="1"/>
      <c r="BW17" s="1"/>
      <c r="BX17" s="1"/>
      <c r="BY17" s="1"/>
      <c r="BZ17" s="1"/>
      <c r="CA17" s="1"/>
      <c r="CB17" s="1"/>
      <c r="CC17" s="1"/>
      <c r="CD17" s="1"/>
    </row>
    <row r="18" spans="1:82" ht="15.95" customHeight="1" x14ac:dyDescent="0.25">
      <c r="A18" s="67">
        <f t="shared" si="2"/>
        <v>17</v>
      </c>
      <c r="B18" s="68" t="str">
        <f t="shared" si="3"/>
        <v/>
      </c>
      <c r="C18" s="68" t="e">
        <f t="shared" si="4"/>
        <v>#VALUE!</v>
      </c>
      <c r="D18" s="263"/>
      <c r="E18" s="263"/>
      <c r="F18" s="263"/>
      <c r="G18" s="282" t="s">
        <v>322</v>
      </c>
      <c r="H18" s="282" t="s">
        <v>246</v>
      </c>
      <c r="I18" s="265"/>
      <c r="J18" s="282" t="s">
        <v>323</v>
      </c>
      <c r="K18" s="287">
        <v>31190</v>
      </c>
      <c r="L18" s="282" t="s">
        <v>269</v>
      </c>
      <c r="M18" s="266"/>
      <c r="N18" s="266"/>
      <c r="O18" s="266"/>
      <c r="P18" s="259" t="s">
        <v>324</v>
      </c>
      <c r="Q18" s="293" t="s">
        <v>325</v>
      </c>
      <c r="R18" s="259"/>
      <c r="S18" s="259"/>
      <c r="T18" s="260"/>
      <c r="U18" s="259"/>
      <c r="V18" s="268"/>
      <c r="W18" s="268"/>
      <c r="X18" s="268"/>
      <c r="Y18" s="270"/>
      <c r="Z18" s="271"/>
      <c r="AA18" s="272"/>
      <c r="AB18" s="272"/>
      <c r="AC18" s="272"/>
      <c r="AD18" s="272"/>
      <c r="AE18" s="272"/>
      <c r="AF18" s="272"/>
      <c r="AG18" s="274"/>
      <c r="AH18" s="274"/>
      <c r="AI18" s="274"/>
      <c r="AJ18" s="274"/>
      <c r="AK18" s="274"/>
      <c r="AL18" s="274"/>
      <c r="AM18" s="276"/>
      <c r="AN18" s="276"/>
      <c r="AO18" s="276"/>
      <c r="AP18" s="276"/>
      <c r="AQ18" s="276"/>
      <c r="AR18" s="276"/>
      <c r="AS18" s="278"/>
      <c r="AT18" s="278"/>
      <c r="AU18" s="278"/>
      <c r="AV18" s="278"/>
      <c r="AW18" s="278"/>
      <c r="AX18" s="278"/>
      <c r="AY18" s="274"/>
      <c r="AZ18" s="274"/>
      <c r="BA18" s="274"/>
      <c r="BB18" s="274"/>
      <c r="BC18" s="274"/>
      <c r="BD18" s="274"/>
      <c r="BE18" s="279"/>
      <c r="BF18" s="279"/>
      <c r="BG18" s="279"/>
      <c r="BH18" s="279"/>
      <c r="BI18" s="279"/>
      <c r="BJ18" s="279"/>
      <c r="BK18" s="259" t="s">
        <v>324</v>
      </c>
      <c r="BL18" s="282" t="s">
        <v>322</v>
      </c>
      <c r="BM18" s="259" t="s">
        <v>324</v>
      </c>
      <c r="BN18" s="309"/>
      <c r="BO18" s="310"/>
      <c r="BP18" s="310"/>
      <c r="BQ18" s="306"/>
      <c r="BR18" s="312"/>
      <c r="BS18" s="306"/>
      <c r="BT18" s="6"/>
      <c r="BU18" s="1"/>
      <c r="BV18" s="1"/>
      <c r="BW18" s="1"/>
      <c r="BX18" s="1"/>
      <c r="BY18" s="1"/>
      <c r="BZ18" s="1"/>
      <c r="CA18" s="1"/>
      <c r="CB18" s="1"/>
      <c r="CC18" s="1"/>
      <c r="CD18" s="1"/>
    </row>
    <row r="19" spans="1:82" ht="15.95" customHeight="1" x14ac:dyDescent="0.25">
      <c r="A19" s="67">
        <f t="shared" si="2"/>
        <v>18</v>
      </c>
      <c r="B19" s="68" t="str">
        <f t="shared" si="3"/>
        <v/>
      </c>
      <c r="C19" s="68" t="e">
        <f t="shared" si="4"/>
        <v>#VALUE!</v>
      </c>
      <c r="D19" s="263"/>
      <c r="E19" s="263"/>
      <c r="F19" s="263"/>
      <c r="G19" s="282" t="s">
        <v>326</v>
      </c>
      <c r="H19" s="282" t="s">
        <v>246</v>
      </c>
      <c r="I19" s="265"/>
      <c r="J19" s="282"/>
      <c r="K19" s="287">
        <v>83000</v>
      </c>
      <c r="L19" s="282" t="s">
        <v>327</v>
      </c>
      <c r="M19" s="266"/>
      <c r="N19" s="266"/>
      <c r="O19" s="266"/>
      <c r="P19" s="259" t="s">
        <v>328</v>
      </c>
      <c r="Q19" s="293" t="s">
        <v>329</v>
      </c>
      <c r="R19" s="259"/>
      <c r="S19" s="259" t="s">
        <v>330</v>
      </c>
      <c r="T19" s="260">
        <v>31700</v>
      </c>
      <c r="U19" s="259" t="s">
        <v>331</v>
      </c>
      <c r="V19" s="268"/>
      <c r="W19" s="268"/>
      <c r="X19" s="268"/>
      <c r="Y19" s="270"/>
      <c r="Z19" s="271"/>
      <c r="AA19" s="272"/>
      <c r="AB19" s="272"/>
      <c r="AC19" s="272"/>
      <c r="AD19" s="272"/>
      <c r="AE19" s="272"/>
      <c r="AF19" s="272"/>
      <c r="AG19" s="274"/>
      <c r="AH19" s="274"/>
      <c r="AI19" s="274"/>
      <c r="AJ19" s="274"/>
      <c r="AK19" s="274"/>
      <c r="AL19" s="274"/>
      <c r="AM19" s="276"/>
      <c r="AN19" s="276"/>
      <c r="AO19" s="276"/>
      <c r="AP19" s="276"/>
      <c r="AQ19" s="276"/>
      <c r="AR19" s="276"/>
      <c r="AS19" s="278"/>
      <c r="AT19" s="278"/>
      <c r="AU19" s="278"/>
      <c r="AV19" s="278"/>
      <c r="AW19" s="278"/>
      <c r="AX19" s="278"/>
      <c r="AY19" s="274"/>
      <c r="AZ19" s="274"/>
      <c r="BA19" s="274"/>
      <c r="BB19" s="274"/>
      <c r="BC19" s="274"/>
      <c r="BD19" s="274"/>
      <c r="BE19" s="279"/>
      <c r="BF19" s="279"/>
      <c r="BG19" s="279"/>
      <c r="BH19" s="279"/>
      <c r="BI19" s="279"/>
      <c r="BJ19" s="279"/>
      <c r="BK19" s="282" t="s">
        <v>326</v>
      </c>
      <c r="BL19" s="282" t="s">
        <v>326</v>
      </c>
      <c r="BM19" s="259" t="s">
        <v>328</v>
      </c>
      <c r="BN19" s="309"/>
      <c r="BO19" s="310"/>
      <c r="BP19" s="310"/>
      <c r="BQ19" s="312"/>
      <c r="BR19" s="312"/>
      <c r="BS19" s="306"/>
      <c r="BT19" s="6"/>
      <c r="BU19" s="1"/>
      <c r="BV19" s="1"/>
      <c r="BW19" s="1"/>
      <c r="BX19" s="1"/>
      <c r="BY19" s="1"/>
      <c r="BZ19" s="1"/>
      <c r="CA19" s="1"/>
      <c r="CB19" s="1"/>
      <c r="CC19" s="1"/>
      <c r="CD19" s="1"/>
    </row>
    <row r="20" spans="1:82" ht="15.95" customHeight="1" x14ac:dyDescent="0.25">
      <c r="A20" s="67">
        <f t="shared" si="2"/>
        <v>19</v>
      </c>
      <c r="B20" s="68" t="str">
        <f t="shared" si="3"/>
        <v/>
      </c>
      <c r="C20" s="68" t="e">
        <f t="shared" si="4"/>
        <v>#VALUE!</v>
      </c>
      <c r="D20" s="263"/>
      <c r="E20" s="263"/>
      <c r="F20" s="263"/>
      <c r="G20" s="282" t="s">
        <v>332</v>
      </c>
      <c r="H20" s="282" t="s">
        <v>22</v>
      </c>
      <c r="I20" s="265"/>
      <c r="J20" s="282" t="s">
        <v>333</v>
      </c>
      <c r="K20" s="287">
        <v>31450</v>
      </c>
      <c r="L20" s="282" t="s">
        <v>334</v>
      </c>
      <c r="M20" s="266"/>
      <c r="N20" s="266"/>
      <c r="O20" s="266"/>
      <c r="P20" s="259" t="s">
        <v>335</v>
      </c>
      <c r="Q20" s="293" t="s">
        <v>336</v>
      </c>
      <c r="R20" s="285"/>
      <c r="S20" s="285"/>
      <c r="T20" s="260"/>
      <c r="U20" s="267" t="s">
        <v>337</v>
      </c>
      <c r="V20" s="268"/>
      <c r="W20" s="268"/>
      <c r="X20" s="268"/>
      <c r="Y20" s="270"/>
      <c r="Z20" s="271"/>
      <c r="AA20" s="272"/>
      <c r="AB20" s="272"/>
      <c r="AC20" s="272"/>
      <c r="AD20" s="272"/>
      <c r="AE20" s="272"/>
      <c r="AF20" s="272"/>
      <c r="AG20" s="274"/>
      <c r="AH20" s="274"/>
      <c r="AI20" s="274"/>
      <c r="AJ20" s="274"/>
      <c r="AK20" s="274"/>
      <c r="AL20" s="274"/>
      <c r="AM20" s="276"/>
      <c r="AN20" s="276"/>
      <c r="AO20" s="276"/>
      <c r="AP20" s="276"/>
      <c r="AQ20" s="276"/>
      <c r="AR20" s="276"/>
      <c r="AS20" s="278"/>
      <c r="AT20" s="278"/>
      <c r="AU20" s="278"/>
      <c r="AV20" s="278"/>
      <c r="AW20" s="278"/>
      <c r="AX20" s="278"/>
      <c r="AY20" s="274"/>
      <c r="AZ20" s="274"/>
      <c r="BA20" s="274"/>
      <c r="BB20" s="274"/>
      <c r="BC20" s="274"/>
      <c r="BD20" s="274"/>
      <c r="BE20" s="279"/>
      <c r="BF20" s="279"/>
      <c r="BG20" s="279"/>
      <c r="BH20" s="279"/>
      <c r="BI20" s="279"/>
      <c r="BJ20" s="279"/>
      <c r="BK20" s="282" t="s">
        <v>332</v>
      </c>
      <c r="BL20" s="282" t="s">
        <v>332</v>
      </c>
      <c r="BM20" s="259" t="s">
        <v>335</v>
      </c>
      <c r="BN20" s="309"/>
      <c r="BO20" s="310"/>
      <c r="BP20" s="310"/>
      <c r="BQ20" s="312"/>
      <c r="BR20" s="312"/>
      <c r="BS20" s="306"/>
      <c r="BT20" s="6"/>
      <c r="BU20" s="1"/>
      <c r="BV20" s="1"/>
      <c r="BW20" s="1"/>
      <c r="BX20" s="1"/>
      <c r="BY20" s="1"/>
      <c r="BZ20" s="1"/>
      <c r="CA20" s="1"/>
      <c r="CB20" s="1"/>
      <c r="CC20" s="1"/>
      <c r="CD20" s="1"/>
    </row>
    <row r="21" spans="1:82" ht="15.95" customHeight="1" x14ac:dyDescent="0.25">
      <c r="A21" s="67">
        <f t="shared" si="2"/>
        <v>20</v>
      </c>
      <c r="B21" s="68" t="str">
        <f t="shared" si="3"/>
        <v/>
      </c>
      <c r="C21" s="68" t="e">
        <f t="shared" si="4"/>
        <v>#VALUE!</v>
      </c>
      <c r="D21" s="263"/>
      <c r="E21" s="263"/>
      <c r="F21" s="263"/>
      <c r="G21" s="234" t="s">
        <v>338</v>
      </c>
      <c r="H21" s="234" t="s">
        <v>339</v>
      </c>
      <c r="I21" s="265"/>
      <c r="J21" s="234" t="s">
        <v>340</v>
      </c>
      <c r="K21" s="234">
        <v>30900</v>
      </c>
      <c r="L21" s="234" t="s">
        <v>341</v>
      </c>
      <c r="M21" s="266"/>
      <c r="N21" s="266"/>
      <c r="O21" s="266"/>
      <c r="P21" s="267" t="s">
        <v>342</v>
      </c>
      <c r="Q21" s="295" t="s">
        <v>306</v>
      </c>
      <c r="R21" s="267"/>
      <c r="S21" s="267" t="s">
        <v>131</v>
      </c>
      <c r="T21" s="260"/>
      <c r="U21" s="267" t="s">
        <v>106</v>
      </c>
      <c r="V21" s="268"/>
      <c r="W21" s="268"/>
      <c r="X21" s="268"/>
      <c r="Y21" s="270"/>
      <c r="Z21" s="271"/>
      <c r="AA21" s="272"/>
      <c r="AB21" s="272"/>
      <c r="AC21" s="272"/>
      <c r="AD21" s="272"/>
      <c r="AE21" s="272"/>
      <c r="AF21" s="272"/>
      <c r="AG21" s="274"/>
      <c r="AH21" s="274"/>
      <c r="AI21" s="274"/>
      <c r="AJ21" s="274"/>
      <c r="AK21" s="274"/>
      <c r="AL21" s="274"/>
      <c r="AM21" s="276"/>
      <c r="AN21" s="276"/>
      <c r="AO21" s="276"/>
      <c r="AP21" s="276"/>
      <c r="AQ21" s="276"/>
      <c r="AR21" s="276"/>
      <c r="AS21" s="278"/>
      <c r="AT21" s="278"/>
      <c r="AU21" s="278"/>
      <c r="AV21" s="278"/>
      <c r="AW21" s="278"/>
      <c r="AX21" s="278"/>
      <c r="AY21" s="274"/>
      <c r="AZ21" s="274"/>
      <c r="BA21" s="274"/>
      <c r="BB21" s="274"/>
      <c r="BC21" s="274"/>
      <c r="BD21" s="274"/>
      <c r="BE21" s="279"/>
      <c r="BF21" s="279"/>
      <c r="BG21" s="279"/>
      <c r="BH21" s="279"/>
      <c r="BI21" s="279"/>
      <c r="BJ21" s="279"/>
      <c r="BK21" s="234" t="s">
        <v>338</v>
      </c>
      <c r="BL21" s="234" t="s">
        <v>338</v>
      </c>
      <c r="BM21" s="267" t="s">
        <v>342</v>
      </c>
      <c r="BN21" s="309"/>
      <c r="BO21" s="310"/>
      <c r="BP21" s="310"/>
      <c r="BQ21" s="305"/>
      <c r="BR21" s="305"/>
      <c r="BS21" s="311"/>
      <c r="BT21" s="6"/>
      <c r="BU21" s="1"/>
      <c r="BV21" s="1"/>
      <c r="BW21" s="1"/>
      <c r="BX21" s="1"/>
      <c r="BY21" s="1"/>
      <c r="BZ21" s="1"/>
      <c r="CA21" s="1"/>
      <c r="CB21" s="1"/>
      <c r="CC21" s="1"/>
      <c r="CD21" s="1"/>
    </row>
    <row r="22" spans="1:82" ht="15.95" customHeight="1" x14ac:dyDescent="0.25">
      <c r="A22" s="67">
        <f t="shared" si="2"/>
        <v>21</v>
      </c>
      <c r="B22" s="68" t="str">
        <f t="shared" si="3"/>
        <v/>
      </c>
      <c r="C22" s="68" t="e">
        <f t="shared" si="4"/>
        <v>#VALUE!</v>
      </c>
      <c r="D22" s="263"/>
      <c r="E22" s="263"/>
      <c r="F22" s="263"/>
      <c r="G22" s="282" t="s">
        <v>343</v>
      </c>
      <c r="H22" s="282" t="s">
        <v>339</v>
      </c>
      <c r="I22" s="265"/>
      <c r="J22" s="282" t="s">
        <v>344</v>
      </c>
      <c r="K22" s="282">
        <v>64260</v>
      </c>
      <c r="L22" s="282" t="s">
        <v>345</v>
      </c>
      <c r="M22" s="266"/>
      <c r="N22" s="266"/>
      <c r="O22" s="266"/>
      <c r="P22" s="267" t="s">
        <v>346</v>
      </c>
      <c r="Q22" s="295" t="s">
        <v>347</v>
      </c>
      <c r="R22" s="267"/>
      <c r="S22" s="267" t="s">
        <v>131</v>
      </c>
      <c r="T22" s="260">
        <v>31</v>
      </c>
      <c r="U22" s="267" t="s">
        <v>348</v>
      </c>
      <c r="V22" s="268"/>
      <c r="W22" s="268"/>
      <c r="X22" s="268"/>
      <c r="Y22" s="270"/>
      <c r="Z22" s="271"/>
      <c r="AA22" s="272"/>
      <c r="AB22" s="272"/>
      <c r="AC22" s="272"/>
      <c r="AD22" s="272"/>
      <c r="AE22" s="272"/>
      <c r="AF22" s="272"/>
      <c r="AG22" s="274"/>
      <c r="AH22" s="274"/>
      <c r="AI22" s="274"/>
      <c r="AJ22" s="274"/>
      <c r="AK22" s="274"/>
      <c r="AL22" s="274"/>
      <c r="AM22" s="276"/>
      <c r="AN22" s="276"/>
      <c r="AO22" s="276"/>
      <c r="AP22" s="276"/>
      <c r="AQ22" s="276"/>
      <c r="AR22" s="276"/>
      <c r="AS22" s="278"/>
      <c r="AT22" s="278"/>
      <c r="AU22" s="278"/>
      <c r="AV22" s="278"/>
      <c r="AW22" s="278"/>
      <c r="AX22" s="278"/>
      <c r="AY22" s="274"/>
      <c r="AZ22" s="274"/>
      <c r="BA22" s="274"/>
      <c r="BB22" s="274"/>
      <c r="BC22" s="274"/>
      <c r="BD22" s="274"/>
      <c r="BE22" s="279"/>
      <c r="BF22" s="279"/>
      <c r="BG22" s="279"/>
      <c r="BH22" s="279"/>
      <c r="BI22" s="279"/>
      <c r="BJ22" s="279"/>
      <c r="BK22" s="282" t="s">
        <v>343</v>
      </c>
      <c r="BL22" s="282" t="s">
        <v>343</v>
      </c>
      <c r="BM22" s="267" t="s">
        <v>346</v>
      </c>
      <c r="BN22" s="309"/>
      <c r="BO22" s="310"/>
      <c r="BP22" s="310"/>
      <c r="BQ22" s="312"/>
      <c r="BR22" s="312"/>
      <c r="BS22" s="311"/>
      <c r="BT22" s="6"/>
      <c r="BU22" s="1"/>
      <c r="BV22" s="1"/>
      <c r="BW22" s="1"/>
      <c r="BX22" s="1"/>
      <c r="BY22" s="1"/>
      <c r="BZ22" s="1"/>
      <c r="CA22" s="1"/>
      <c r="CB22" s="1"/>
      <c r="CC22" s="1"/>
      <c r="CD22" s="1"/>
    </row>
    <row r="23" spans="1:82" ht="15.95" customHeight="1" x14ac:dyDescent="0.25">
      <c r="A23" s="67">
        <f t="shared" si="2"/>
        <v>22</v>
      </c>
      <c r="B23" s="68" t="str">
        <f t="shared" si="3"/>
        <v/>
      </c>
      <c r="C23" s="68" t="e">
        <f t="shared" si="4"/>
        <v>#VALUE!</v>
      </c>
      <c r="D23" s="263"/>
      <c r="E23" s="263"/>
      <c r="F23" s="263"/>
      <c r="G23" s="264" t="s">
        <v>349</v>
      </c>
      <c r="H23" s="264" t="s">
        <v>350</v>
      </c>
      <c r="I23" s="265"/>
      <c r="J23" s="264" t="s">
        <v>351</v>
      </c>
      <c r="K23" s="264">
        <v>65500</v>
      </c>
      <c r="L23" s="264" t="s">
        <v>352</v>
      </c>
      <c r="M23" s="266"/>
      <c r="N23" s="266"/>
      <c r="O23" s="266"/>
      <c r="P23" s="267" t="s">
        <v>353</v>
      </c>
      <c r="Q23" s="295" t="s">
        <v>354</v>
      </c>
      <c r="R23" s="267"/>
      <c r="S23" s="267" t="s">
        <v>355</v>
      </c>
      <c r="T23" s="269">
        <v>31200</v>
      </c>
      <c r="U23" s="267" t="s">
        <v>106</v>
      </c>
      <c r="V23" s="268"/>
      <c r="W23" s="268"/>
      <c r="X23" s="268"/>
      <c r="Y23" s="270"/>
      <c r="Z23" s="271"/>
      <c r="AA23" s="272"/>
      <c r="AB23" s="272"/>
      <c r="AC23" s="272"/>
      <c r="AD23" s="272"/>
      <c r="AE23" s="272"/>
      <c r="AF23" s="272"/>
      <c r="AG23" s="274"/>
      <c r="AH23" s="274"/>
      <c r="AI23" s="274"/>
      <c r="AJ23" s="274"/>
      <c r="AK23" s="274"/>
      <c r="AL23" s="274"/>
      <c r="AM23" s="276"/>
      <c r="AN23" s="276"/>
      <c r="AO23" s="276"/>
      <c r="AP23" s="276"/>
      <c r="AQ23" s="276"/>
      <c r="AR23" s="276"/>
      <c r="AS23" s="278"/>
      <c r="AT23" s="278"/>
      <c r="AU23" s="278"/>
      <c r="AV23" s="278"/>
      <c r="AW23" s="278"/>
      <c r="AX23" s="278"/>
      <c r="AY23" s="274"/>
      <c r="AZ23" s="274"/>
      <c r="BA23" s="274"/>
      <c r="BB23" s="274"/>
      <c r="BC23" s="274"/>
      <c r="BD23" s="274"/>
      <c r="BE23" s="279"/>
      <c r="BF23" s="279"/>
      <c r="BG23" s="279"/>
      <c r="BH23" s="279"/>
      <c r="BI23" s="279"/>
      <c r="BJ23" s="279"/>
      <c r="BK23" s="264" t="s">
        <v>349</v>
      </c>
      <c r="BL23" s="264" t="s">
        <v>349</v>
      </c>
      <c r="BM23" s="267" t="s">
        <v>353</v>
      </c>
      <c r="BN23" s="309"/>
      <c r="BO23" s="310"/>
      <c r="BP23" s="310"/>
      <c r="BQ23" s="311"/>
      <c r="BR23" s="311"/>
      <c r="BS23" s="311"/>
      <c r="BT23" s="6"/>
      <c r="BU23" s="1"/>
      <c r="BV23" s="1"/>
      <c r="BW23" s="1"/>
      <c r="BX23" s="1"/>
      <c r="BY23" s="1"/>
      <c r="BZ23" s="1"/>
      <c r="CA23" s="1"/>
      <c r="CB23" s="1"/>
      <c r="CC23" s="1"/>
      <c r="CD23" s="1"/>
    </row>
    <row r="24" spans="1:82" ht="15.95" customHeight="1" x14ac:dyDescent="0.25">
      <c r="A24" s="67">
        <f t="shared" si="2"/>
        <v>23</v>
      </c>
      <c r="B24" s="68" t="str">
        <f t="shared" si="3"/>
        <v/>
      </c>
      <c r="C24" s="68" t="e">
        <f t="shared" si="4"/>
        <v>#VALUE!</v>
      </c>
      <c r="D24" s="263"/>
      <c r="E24" s="263"/>
      <c r="F24" s="263"/>
      <c r="G24" s="264" t="s">
        <v>356</v>
      </c>
      <c r="H24" s="264" t="s">
        <v>357</v>
      </c>
      <c r="I24" s="265"/>
      <c r="J24" s="264" t="s">
        <v>358</v>
      </c>
      <c r="K24" s="264">
        <v>31700</v>
      </c>
      <c r="L24" s="264" t="s">
        <v>331</v>
      </c>
      <c r="M24" s="266"/>
      <c r="N24" s="266"/>
      <c r="O24" s="266"/>
      <c r="P24" s="280" t="s">
        <v>359</v>
      </c>
      <c r="Q24" s="296" t="s">
        <v>360</v>
      </c>
      <c r="R24" s="280"/>
      <c r="S24" s="280" t="s">
        <v>361</v>
      </c>
      <c r="T24" s="283">
        <v>11370</v>
      </c>
      <c r="U24" s="280" t="s">
        <v>362</v>
      </c>
      <c r="V24" s="268"/>
      <c r="W24" s="268"/>
      <c r="X24" s="268"/>
      <c r="Y24" s="270"/>
      <c r="Z24" s="271"/>
      <c r="AA24" s="272"/>
      <c r="AB24" s="272"/>
      <c r="AC24" s="272"/>
      <c r="AD24" s="272"/>
      <c r="AE24" s="272"/>
      <c r="AF24" s="272"/>
      <c r="AG24" s="274"/>
      <c r="AH24" s="274"/>
      <c r="AI24" s="274"/>
      <c r="AJ24" s="274"/>
      <c r="AK24" s="274"/>
      <c r="AL24" s="274"/>
      <c r="AM24" s="276"/>
      <c r="AN24" s="276"/>
      <c r="AO24" s="276"/>
      <c r="AP24" s="276"/>
      <c r="AQ24" s="276"/>
      <c r="AR24" s="276"/>
      <c r="AS24" s="278"/>
      <c r="AT24" s="278"/>
      <c r="AU24" s="278"/>
      <c r="AV24" s="278"/>
      <c r="AW24" s="278"/>
      <c r="AX24" s="278"/>
      <c r="AY24" s="274"/>
      <c r="AZ24" s="274"/>
      <c r="BA24" s="274"/>
      <c r="BB24" s="274"/>
      <c r="BC24" s="274"/>
      <c r="BD24" s="274"/>
      <c r="BE24" s="279"/>
      <c r="BF24" s="279"/>
      <c r="BG24" s="279"/>
      <c r="BH24" s="279"/>
      <c r="BI24" s="279"/>
      <c r="BJ24" s="279"/>
      <c r="BK24" s="280" t="s">
        <v>359</v>
      </c>
      <c r="BL24" s="264" t="s">
        <v>356</v>
      </c>
      <c r="BM24" s="280" t="s">
        <v>359</v>
      </c>
      <c r="BN24" s="309"/>
      <c r="BO24" s="310"/>
      <c r="BP24" s="310"/>
      <c r="BQ24" s="313"/>
      <c r="BR24" s="311"/>
      <c r="BS24" s="313"/>
      <c r="BT24" s="6"/>
      <c r="BU24" s="1"/>
      <c r="BV24" s="1"/>
      <c r="BW24" s="1"/>
      <c r="BX24" s="1"/>
      <c r="BY24" s="1"/>
      <c r="BZ24" s="1"/>
      <c r="CA24" s="1"/>
      <c r="CB24" s="1"/>
      <c r="CC24" s="1"/>
      <c r="CD24" s="1"/>
    </row>
    <row r="25" spans="1:82" ht="15.95" customHeight="1" x14ac:dyDescent="0.25">
      <c r="A25" s="67">
        <f t="shared" si="2"/>
        <v>24</v>
      </c>
      <c r="B25" s="68" t="str">
        <f t="shared" si="3"/>
        <v/>
      </c>
      <c r="C25" s="68" t="e">
        <f t="shared" si="4"/>
        <v>#VALUE!</v>
      </c>
      <c r="D25" s="263"/>
      <c r="E25" s="263"/>
      <c r="F25" s="263"/>
      <c r="G25" s="264" t="s">
        <v>363</v>
      </c>
      <c r="H25" s="264" t="s">
        <v>364</v>
      </c>
      <c r="I25" s="265"/>
      <c r="J25" s="264" t="s">
        <v>365</v>
      </c>
      <c r="K25" s="264">
        <v>31180</v>
      </c>
      <c r="L25" s="264" t="s">
        <v>366</v>
      </c>
      <c r="M25" s="266"/>
      <c r="N25" s="266"/>
      <c r="O25" s="266"/>
      <c r="P25" s="259" t="s">
        <v>367</v>
      </c>
      <c r="Q25" s="293" t="s">
        <v>368</v>
      </c>
      <c r="R25" s="284"/>
      <c r="S25" s="284"/>
      <c r="T25" s="260"/>
      <c r="U25" s="259"/>
      <c r="V25" s="268"/>
      <c r="W25" s="268"/>
      <c r="X25" s="268"/>
      <c r="Y25" s="270"/>
      <c r="Z25" s="271"/>
      <c r="AA25" s="272"/>
      <c r="AB25" s="272"/>
      <c r="AC25" s="272"/>
      <c r="AD25" s="272"/>
      <c r="AE25" s="272"/>
      <c r="AF25" s="272"/>
      <c r="AG25" s="274"/>
      <c r="AH25" s="274"/>
      <c r="AI25" s="274"/>
      <c r="AJ25" s="274"/>
      <c r="AK25" s="274"/>
      <c r="AL25" s="274"/>
      <c r="AM25" s="276"/>
      <c r="AN25" s="276"/>
      <c r="AO25" s="276"/>
      <c r="AP25" s="276"/>
      <c r="AQ25" s="276"/>
      <c r="AR25" s="276"/>
      <c r="AS25" s="278"/>
      <c r="AT25" s="278"/>
      <c r="AU25" s="278"/>
      <c r="AV25" s="278"/>
      <c r="AW25" s="278"/>
      <c r="AX25" s="278"/>
      <c r="AY25" s="274"/>
      <c r="AZ25" s="274"/>
      <c r="BA25" s="274"/>
      <c r="BB25" s="274"/>
      <c r="BC25" s="274"/>
      <c r="BD25" s="274"/>
      <c r="BE25" s="279"/>
      <c r="BF25" s="279"/>
      <c r="BG25" s="279"/>
      <c r="BH25" s="279"/>
      <c r="BI25" s="279"/>
      <c r="BJ25" s="279"/>
      <c r="BK25" s="264" t="s">
        <v>363</v>
      </c>
      <c r="BL25" s="264" t="s">
        <v>363</v>
      </c>
      <c r="BM25" s="259" t="s">
        <v>367</v>
      </c>
      <c r="BN25" s="309"/>
      <c r="BO25" s="310"/>
      <c r="BP25" s="310"/>
      <c r="BQ25" s="311"/>
      <c r="BR25" s="311"/>
      <c r="BS25" s="306"/>
      <c r="BT25" s="6"/>
      <c r="BU25" s="1"/>
      <c r="BV25" s="1"/>
      <c r="BW25" s="1"/>
      <c r="BX25" s="1"/>
      <c r="BY25" s="1"/>
      <c r="BZ25" s="1"/>
      <c r="CA25" s="1"/>
      <c r="CB25" s="1"/>
      <c r="CC25" s="1"/>
      <c r="CD25" s="1"/>
    </row>
    <row r="26" spans="1:82" ht="15.95" customHeight="1" x14ac:dyDescent="0.25">
      <c r="A26" s="67">
        <f t="shared" si="2"/>
        <v>25</v>
      </c>
      <c r="B26" s="68" t="str">
        <f t="shared" si="3"/>
        <v/>
      </c>
      <c r="C26" s="68" t="e">
        <f t="shared" si="4"/>
        <v>#VALUE!</v>
      </c>
      <c r="D26" s="263"/>
      <c r="E26" s="263"/>
      <c r="F26" s="263"/>
      <c r="G26" s="234" t="s">
        <v>369</v>
      </c>
      <c r="H26" s="234" t="s">
        <v>370</v>
      </c>
      <c r="I26" s="265"/>
      <c r="J26" s="234"/>
      <c r="K26" s="264">
        <v>31170</v>
      </c>
      <c r="L26" s="264" t="s">
        <v>371</v>
      </c>
      <c r="M26" s="266"/>
      <c r="N26" s="266"/>
      <c r="O26" s="266"/>
      <c r="P26" s="259" t="s">
        <v>372</v>
      </c>
      <c r="Q26" s="293" t="s">
        <v>250</v>
      </c>
      <c r="R26" s="259"/>
      <c r="S26" s="259"/>
      <c r="T26" s="260"/>
      <c r="U26" s="259"/>
      <c r="V26" s="268"/>
      <c r="W26" s="268"/>
      <c r="X26" s="268"/>
      <c r="Y26" s="270"/>
      <c r="Z26" s="271"/>
      <c r="AA26" s="272"/>
      <c r="AB26" s="272"/>
      <c r="AC26" s="272"/>
      <c r="AD26" s="272"/>
      <c r="AE26" s="272"/>
      <c r="AF26" s="272"/>
      <c r="AG26" s="274"/>
      <c r="AH26" s="274"/>
      <c r="AI26" s="274"/>
      <c r="AJ26" s="274"/>
      <c r="AK26" s="274"/>
      <c r="AL26" s="274"/>
      <c r="AM26" s="276"/>
      <c r="AN26" s="276"/>
      <c r="AO26" s="276"/>
      <c r="AP26" s="276"/>
      <c r="AQ26" s="276"/>
      <c r="AR26" s="276"/>
      <c r="AS26" s="278"/>
      <c r="AT26" s="278"/>
      <c r="AU26" s="278"/>
      <c r="AV26" s="278"/>
      <c r="AW26" s="278"/>
      <c r="AX26" s="278"/>
      <c r="AY26" s="274"/>
      <c r="AZ26" s="274"/>
      <c r="BA26" s="274"/>
      <c r="BB26" s="274"/>
      <c r="BC26" s="274"/>
      <c r="BD26" s="274"/>
      <c r="BE26" s="279"/>
      <c r="BF26" s="279"/>
      <c r="BG26" s="279"/>
      <c r="BH26" s="279"/>
      <c r="BI26" s="279"/>
      <c r="BJ26" s="279"/>
      <c r="BK26" s="234" t="s">
        <v>369</v>
      </c>
      <c r="BL26" s="234" t="s">
        <v>369</v>
      </c>
      <c r="BM26" s="259" t="s">
        <v>372</v>
      </c>
      <c r="BN26" s="309"/>
      <c r="BO26" s="310"/>
      <c r="BP26" s="310"/>
      <c r="BQ26" s="305"/>
      <c r="BR26" s="305"/>
      <c r="BS26" s="306"/>
      <c r="BT26" s="6"/>
      <c r="BU26" s="1"/>
      <c r="BV26" s="1"/>
      <c r="BW26" s="1"/>
      <c r="BX26" s="1"/>
      <c r="BY26" s="1"/>
      <c r="BZ26" s="1"/>
      <c r="CA26" s="1"/>
      <c r="CB26" s="1"/>
      <c r="CC26" s="1"/>
      <c r="CD26" s="1"/>
    </row>
    <row r="27" spans="1:82" ht="15.95" customHeight="1" x14ac:dyDescent="0.25">
      <c r="A27" s="67">
        <f t="shared" si="2"/>
        <v>26</v>
      </c>
      <c r="B27" s="288"/>
      <c r="C27" s="68" t="e">
        <f t="shared" si="4"/>
        <v>#VALUE!</v>
      </c>
      <c r="D27" s="263"/>
      <c r="E27" s="263"/>
      <c r="F27" s="263"/>
      <c r="G27" s="264" t="s">
        <v>373</v>
      </c>
      <c r="H27" s="264" t="s">
        <v>374</v>
      </c>
      <c r="I27" s="265"/>
      <c r="J27" s="264" t="s">
        <v>375</v>
      </c>
      <c r="K27" s="264">
        <v>64000</v>
      </c>
      <c r="L27" s="264" t="s">
        <v>376</v>
      </c>
      <c r="M27" s="266"/>
      <c r="N27" s="266"/>
      <c r="O27" s="266"/>
      <c r="P27" s="267" t="s">
        <v>377</v>
      </c>
      <c r="Q27" s="295" t="s">
        <v>378</v>
      </c>
      <c r="R27" s="267"/>
      <c r="S27" s="267" t="s">
        <v>379</v>
      </c>
      <c r="T27" s="269">
        <v>31770</v>
      </c>
      <c r="U27" s="267" t="s">
        <v>380</v>
      </c>
      <c r="V27" s="268"/>
      <c r="W27" s="268"/>
      <c r="X27" s="268"/>
      <c r="Y27" s="270"/>
      <c r="Z27" s="271"/>
      <c r="AA27" s="272"/>
      <c r="AB27" s="272"/>
      <c r="AC27" s="272"/>
      <c r="AD27" s="272"/>
      <c r="AE27" s="272"/>
      <c r="AF27" s="272"/>
      <c r="AG27" s="274"/>
      <c r="AH27" s="274"/>
      <c r="AI27" s="274"/>
      <c r="AJ27" s="274"/>
      <c r="AK27" s="274"/>
      <c r="AL27" s="274"/>
      <c r="AM27" s="276"/>
      <c r="AN27" s="276"/>
      <c r="AO27" s="276"/>
      <c r="AP27" s="276"/>
      <c r="AQ27" s="276"/>
      <c r="AR27" s="276"/>
      <c r="AS27" s="278"/>
      <c r="AT27" s="278"/>
      <c r="AU27" s="278"/>
      <c r="AV27" s="278"/>
      <c r="AW27" s="278"/>
      <c r="AX27" s="278"/>
      <c r="AY27" s="274"/>
      <c r="AZ27" s="274"/>
      <c r="BA27" s="274"/>
      <c r="BB27" s="274"/>
      <c r="BC27" s="274"/>
      <c r="BD27" s="274"/>
      <c r="BE27" s="279"/>
      <c r="BF27" s="279"/>
      <c r="BG27" s="279"/>
      <c r="BH27" s="279"/>
      <c r="BI27" s="279"/>
      <c r="BJ27" s="279"/>
      <c r="BK27" s="267" t="s">
        <v>377</v>
      </c>
      <c r="BL27" s="264" t="s">
        <v>373</v>
      </c>
      <c r="BM27" s="267" t="s">
        <v>377</v>
      </c>
      <c r="BN27" s="309"/>
      <c r="BO27" s="310"/>
      <c r="BP27" s="310"/>
      <c r="BQ27" s="311"/>
      <c r="BR27" s="311"/>
      <c r="BS27" s="311"/>
      <c r="BT27" s="6"/>
      <c r="BU27" s="1"/>
      <c r="BV27" s="1"/>
      <c r="BW27" s="1"/>
      <c r="BX27" s="1"/>
      <c r="BY27" s="1"/>
      <c r="BZ27" s="1"/>
      <c r="CA27" s="1"/>
      <c r="CB27" s="1"/>
      <c r="CC27" s="1"/>
      <c r="CD27" s="1"/>
    </row>
    <row r="28" spans="1:82" ht="15.95" customHeight="1" x14ac:dyDescent="0.25">
      <c r="A28" s="67">
        <f t="shared" si="2"/>
        <v>27</v>
      </c>
      <c r="B28" s="288" t="s">
        <v>413</v>
      </c>
      <c r="C28" s="68">
        <f t="shared" si="4"/>
        <v>5</v>
      </c>
      <c r="D28" s="202">
        <v>5</v>
      </c>
      <c r="E28" s="202" t="s">
        <v>141</v>
      </c>
      <c r="F28" s="204" t="s">
        <v>121</v>
      </c>
      <c r="G28" s="223" t="s">
        <v>8</v>
      </c>
      <c r="H28" s="206" t="s">
        <v>22</v>
      </c>
      <c r="I28" s="205" t="s">
        <v>138</v>
      </c>
      <c r="J28" s="206" t="s">
        <v>23</v>
      </c>
      <c r="K28" s="206">
        <v>47000</v>
      </c>
      <c r="L28" s="206" t="s">
        <v>24</v>
      </c>
      <c r="M28" s="206">
        <v>6000</v>
      </c>
      <c r="N28" s="242">
        <v>1058</v>
      </c>
      <c r="O28" s="242">
        <f>M28+N28</f>
        <v>7058</v>
      </c>
      <c r="P28" s="208" t="s">
        <v>9</v>
      </c>
      <c r="Q28" s="297" t="s">
        <v>39</v>
      </c>
      <c r="R28" s="243">
        <v>25784</v>
      </c>
      <c r="S28" s="208" t="s">
        <v>40</v>
      </c>
      <c r="T28" s="208" t="s">
        <v>140</v>
      </c>
      <c r="U28" s="208" t="s">
        <v>41</v>
      </c>
      <c r="V28" s="208">
        <v>4500</v>
      </c>
      <c r="W28" s="209">
        <v>-489</v>
      </c>
      <c r="X28" s="209">
        <f>V28+W28</f>
        <v>4011</v>
      </c>
      <c r="Y28" s="210" t="s">
        <v>142</v>
      </c>
      <c r="Z28" s="262">
        <v>42586</v>
      </c>
      <c r="AA28" s="212">
        <v>1</v>
      </c>
      <c r="AB28" s="215" t="s">
        <v>56</v>
      </c>
      <c r="AC28" s="215" t="s">
        <v>57</v>
      </c>
      <c r="AD28" s="252">
        <v>33939</v>
      </c>
      <c r="AE28" s="253">
        <f ca="1">DATEDIF(AD28,TODAY(),"y")</f>
        <v>27</v>
      </c>
      <c r="AF28" s="215" t="s">
        <v>58</v>
      </c>
      <c r="AG28" s="254">
        <v>2</v>
      </c>
      <c r="AH28" s="216" t="s">
        <v>56</v>
      </c>
      <c r="AI28" s="216" t="s">
        <v>59</v>
      </c>
      <c r="AJ28" s="246">
        <v>35982</v>
      </c>
      <c r="AK28" s="247">
        <f ca="1">DATEDIF(AJ28,TODAY(),"y")</f>
        <v>21</v>
      </c>
      <c r="AL28" s="216" t="s">
        <v>60</v>
      </c>
      <c r="AM28" s="255">
        <v>3</v>
      </c>
      <c r="AN28" s="218" t="s">
        <v>56</v>
      </c>
      <c r="AO28" s="218" t="s">
        <v>61</v>
      </c>
      <c r="AP28" s="248">
        <v>36774</v>
      </c>
      <c r="AQ28" s="249">
        <f ca="1">DATEDIF(AP28,TODAY(),"y")</f>
        <v>19</v>
      </c>
      <c r="AR28" s="218" t="s">
        <v>60</v>
      </c>
      <c r="AS28" s="256">
        <v>4</v>
      </c>
      <c r="AT28" s="220" t="s">
        <v>56</v>
      </c>
      <c r="AU28" s="220" t="s">
        <v>62</v>
      </c>
      <c r="AV28" s="250">
        <v>38082</v>
      </c>
      <c r="AW28" s="251">
        <f ca="1">DATEDIF(AV28,TODAY(),"y")</f>
        <v>15</v>
      </c>
      <c r="AX28" s="220" t="s">
        <v>77</v>
      </c>
      <c r="AY28" s="254">
        <v>5</v>
      </c>
      <c r="AZ28" s="216" t="s">
        <v>56</v>
      </c>
      <c r="BA28" s="216" t="s">
        <v>63</v>
      </c>
      <c r="BB28" s="246">
        <v>39479</v>
      </c>
      <c r="BC28" s="247">
        <f ca="1">DATEDIF(BB28,TODAY(),"y")</f>
        <v>12</v>
      </c>
      <c r="BD28" s="216" t="s">
        <v>64</v>
      </c>
      <c r="BE28" s="257">
        <v>6</v>
      </c>
      <c r="BF28" s="258"/>
      <c r="BG28" s="257"/>
      <c r="BH28" s="257"/>
      <c r="BI28" s="258"/>
      <c r="BJ28" s="222"/>
      <c r="BK28" s="223" t="s">
        <v>8</v>
      </c>
      <c r="BL28" s="223" t="s">
        <v>8</v>
      </c>
      <c r="BM28" s="226" t="s">
        <v>9</v>
      </c>
      <c r="BN28" s="303"/>
      <c r="BO28" s="304"/>
      <c r="BP28" s="304"/>
      <c r="BQ28" s="308"/>
      <c r="BR28" s="308"/>
      <c r="BS28" s="314"/>
      <c r="BT28" s="6"/>
      <c r="BU28" s="1"/>
      <c r="BV28" s="1"/>
      <c r="BW28" s="1"/>
      <c r="BX28" s="1"/>
      <c r="BY28" s="1"/>
      <c r="BZ28" s="1"/>
      <c r="CA28" s="1"/>
      <c r="CB28" s="1"/>
      <c r="CC28" s="1"/>
      <c r="CD28" s="1"/>
    </row>
    <row r="29" spans="1:82" ht="15.95" customHeight="1" x14ac:dyDescent="0.25">
      <c r="A29" s="67">
        <f t="shared" si="2"/>
        <v>28</v>
      </c>
      <c r="B29" s="288"/>
      <c r="C29" s="68" t="e">
        <f t="shared" si="4"/>
        <v>#VALUE!</v>
      </c>
      <c r="D29" s="263"/>
      <c r="E29" s="263"/>
      <c r="F29" s="263"/>
      <c r="G29" s="264" t="s">
        <v>381</v>
      </c>
      <c r="H29" s="264" t="s">
        <v>313</v>
      </c>
      <c r="I29" s="265"/>
      <c r="J29" s="264" t="s">
        <v>382</v>
      </c>
      <c r="K29" s="264">
        <v>31700</v>
      </c>
      <c r="L29" s="264" t="s">
        <v>383</v>
      </c>
      <c r="M29" s="266"/>
      <c r="N29" s="266"/>
      <c r="O29" s="266"/>
      <c r="P29" s="259" t="s">
        <v>384</v>
      </c>
      <c r="Q29" s="293" t="s">
        <v>385</v>
      </c>
      <c r="R29" s="259"/>
      <c r="S29" s="259" t="s">
        <v>386</v>
      </c>
      <c r="T29" s="260">
        <v>66620</v>
      </c>
      <c r="U29" s="259" t="s">
        <v>387</v>
      </c>
      <c r="V29" s="268"/>
      <c r="W29" s="268"/>
      <c r="X29" s="268"/>
      <c r="Y29" s="270"/>
      <c r="Z29" s="271"/>
      <c r="AA29" s="272"/>
      <c r="AB29" s="272"/>
      <c r="AC29" s="272"/>
      <c r="AD29" s="272"/>
      <c r="AE29" s="272"/>
      <c r="AF29" s="272"/>
      <c r="AG29" s="274"/>
      <c r="AH29" s="274"/>
      <c r="AI29" s="274"/>
      <c r="AJ29" s="274"/>
      <c r="AK29" s="274"/>
      <c r="AL29" s="274"/>
      <c r="AM29" s="276"/>
      <c r="AN29" s="276"/>
      <c r="AO29" s="276"/>
      <c r="AP29" s="276"/>
      <c r="AQ29" s="276"/>
      <c r="AR29" s="276"/>
      <c r="AS29" s="278"/>
      <c r="AT29" s="278"/>
      <c r="AU29" s="278"/>
      <c r="AV29" s="278"/>
      <c r="AW29" s="278"/>
      <c r="AX29" s="278"/>
      <c r="AY29" s="274"/>
      <c r="AZ29" s="274"/>
      <c r="BA29" s="274"/>
      <c r="BB29" s="274"/>
      <c r="BC29" s="274"/>
      <c r="BD29" s="274"/>
      <c r="BE29" s="279"/>
      <c r="BF29" s="279"/>
      <c r="BG29" s="279"/>
      <c r="BH29" s="279"/>
      <c r="BI29" s="279"/>
      <c r="BJ29" s="279"/>
      <c r="BK29" s="264" t="s">
        <v>381</v>
      </c>
      <c r="BL29" s="264" t="s">
        <v>381</v>
      </c>
      <c r="BM29" s="259" t="s">
        <v>384</v>
      </c>
      <c r="BN29" s="309"/>
      <c r="BO29" s="310"/>
      <c r="BP29" s="310"/>
      <c r="BQ29" s="311"/>
      <c r="BR29" s="311"/>
      <c r="BS29" s="306"/>
      <c r="BT29" s="6"/>
      <c r="BU29" s="1"/>
      <c r="BV29" s="1"/>
      <c r="BW29" s="1"/>
      <c r="BX29" s="1"/>
      <c r="BY29" s="1"/>
      <c r="BZ29" s="1"/>
      <c r="CA29" s="1"/>
      <c r="CB29" s="1"/>
      <c r="CC29" s="1"/>
      <c r="CD29" s="1"/>
    </row>
    <row r="30" spans="1:82" ht="15.95" customHeight="1" x14ac:dyDescent="0.25">
      <c r="A30" s="67">
        <f t="shared" si="2"/>
        <v>29</v>
      </c>
      <c r="B30" s="288"/>
      <c r="C30" s="68" t="e">
        <f t="shared" si="4"/>
        <v>#VALUE!</v>
      </c>
      <c r="D30" s="263"/>
      <c r="E30" s="263"/>
      <c r="F30" s="263"/>
      <c r="G30" s="264" t="s">
        <v>388</v>
      </c>
      <c r="H30" s="264" t="s">
        <v>91</v>
      </c>
      <c r="I30" s="265"/>
      <c r="J30" s="264" t="s">
        <v>389</v>
      </c>
      <c r="K30" s="264">
        <v>31000</v>
      </c>
      <c r="L30" s="264" t="s">
        <v>106</v>
      </c>
      <c r="M30" s="266"/>
      <c r="N30" s="266"/>
      <c r="O30" s="266"/>
      <c r="P30" s="280" t="s">
        <v>390</v>
      </c>
      <c r="Q30" s="296" t="s">
        <v>97</v>
      </c>
      <c r="R30" s="289"/>
      <c r="S30" s="289" t="s">
        <v>391</v>
      </c>
      <c r="T30" s="290" t="s">
        <v>392</v>
      </c>
      <c r="U30" s="259" t="s">
        <v>393</v>
      </c>
      <c r="V30" s="268"/>
      <c r="W30" s="268"/>
      <c r="X30" s="268"/>
      <c r="Y30" s="270"/>
      <c r="Z30" s="271"/>
      <c r="AA30" s="272"/>
      <c r="AB30" s="272"/>
      <c r="AC30" s="272"/>
      <c r="AD30" s="272"/>
      <c r="AE30" s="272"/>
      <c r="AF30" s="272"/>
      <c r="AG30" s="274"/>
      <c r="AH30" s="274"/>
      <c r="AI30" s="274"/>
      <c r="AJ30" s="274"/>
      <c r="AK30" s="274"/>
      <c r="AL30" s="274"/>
      <c r="AM30" s="276"/>
      <c r="AN30" s="276"/>
      <c r="AO30" s="276"/>
      <c r="AP30" s="276"/>
      <c r="AQ30" s="276"/>
      <c r="AR30" s="276"/>
      <c r="AS30" s="278"/>
      <c r="AT30" s="278"/>
      <c r="AU30" s="278"/>
      <c r="AV30" s="278"/>
      <c r="AW30" s="278"/>
      <c r="AX30" s="278"/>
      <c r="AY30" s="274"/>
      <c r="AZ30" s="274"/>
      <c r="BA30" s="274"/>
      <c r="BB30" s="274"/>
      <c r="BC30" s="274"/>
      <c r="BD30" s="274"/>
      <c r="BE30" s="279"/>
      <c r="BF30" s="279"/>
      <c r="BG30" s="279"/>
      <c r="BH30" s="279"/>
      <c r="BI30" s="279"/>
      <c r="BJ30" s="279"/>
      <c r="BK30" s="264" t="s">
        <v>388</v>
      </c>
      <c r="BL30" s="264" t="s">
        <v>388</v>
      </c>
      <c r="BM30" s="280" t="s">
        <v>390</v>
      </c>
      <c r="BN30" s="309"/>
      <c r="BO30" s="310"/>
      <c r="BP30" s="310"/>
      <c r="BQ30" s="311"/>
      <c r="BR30" s="311"/>
      <c r="BS30" s="313"/>
      <c r="BT30" s="6"/>
      <c r="BU30" s="1"/>
      <c r="BV30" s="1"/>
      <c r="BW30" s="1"/>
      <c r="BX30" s="1"/>
      <c r="BY30" s="1"/>
      <c r="BZ30" s="1"/>
      <c r="CA30" s="1"/>
      <c r="CB30" s="1"/>
      <c r="CC30" s="1"/>
      <c r="CD30" s="1"/>
    </row>
    <row r="31" spans="1:82" ht="15.95" customHeight="1" x14ac:dyDescent="0.25">
      <c r="A31" s="67">
        <f t="shared" si="2"/>
        <v>30</v>
      </c>
      <c r="B31" s="288" t="s">
        <v>413</v>
      </c>
      <c r="C31" s="68">
        <f t="shared" si="4"/>
        <v>5</v>
      </c>
      <c r="D31" s="204">
        <v>3</v>
      </c>
      <c r="E31" s="203">
        <v>38271</v>
      </c>
      <c r="F31" s="204" t="s">
        <v>122</v>
      </c>
      <c r="G31" s="223" t="s">
        <v>11</v>
      </c>
      <c r="H31" s="223" t="s">
        <v>28</v>
      </c>
      <c r="I31" s="224">
        <v>28308</v>
      </c>
      <c r="J31" s="223" t="s">
        <v>29</v>
      </c>
      <c r="K31" s="223">
        <v>75011</v>
      </c>
      <c r="L31" s="223" t="s">
        <v>30</v>
      </c>
      <c r="M31" s="223">
        <v>5800</v>
      </c>
      <c r="N31" s="223">
        <v>400</v>
      </c>
      <c r="O31" s="207">
        <f>M31+N31</f>
        <v>6200</v>
      </c>
      <c r="P31" s="226" t="s">
        <v>12</v>
      </c>
      <c r="Q31" s="294" t="s">
        <v>45</v>
      </c>
      <c r="R31" s="243">
        <v>27830</v>
      </c>
      <c r="S31" s="226" t="s">
        <v>46</v>
      </c>
      <c r="T31" s="226">
        <v>75008</v>
      </c>
      <c r="U31" s="226" t="s">
        <v>30</v>
      </c>
      <c r="V31" s="226">
        <v>4800</v>
      </c>
      <c r="W31" s="209"/>
      <c r="X31" s="226">
        <f>V31+W31</f>
        <v>4800</v>
      </c>
      <c r="Y31" s="261">
        <v>41191</v>
      </c>
      <c r="Z31" s="262">
        <v>41802</v>
      </c>
      <c r="AA31" s="212">
        <v>1</v>
      </c>
      <c r="AB31" s="215" t="s">
        <v>11</v>
      </c>
      <c r="AC31" s="215" t="s">
        <v>70</v>
      </c>
      <c r="AD31" s="252">
        <v>39345</v>
      </c>
      <c r="AE31" s="253">
        <f ca="1">DATEDIF(AD31,TODAY(),"y")</f>
        <v>12</v>
      </c>
      <c r="AF31" s="215" t="s">
        <v>64</v>
      </c>
      <c r="AG31" s="216">
        <v>2</v>
      </c>
      <c r="AH31" s="216" t="s">
        <v>11</v>
      </c>
      <c r="AI31" s="216" t="s">
        <v>71</v>
      </c>
      <c r="AJ31" s="246">
        <v>39906</v>
      </c>
      <c r="AK31" s="247">
        <f ca="1">DATEDIF(AJ31,TODAY(),"y")</f>
        <v>10</v>
      </c>
      <c r="AL31" s="216" t="s">
        <v>69</v>
      </c>
      <c r="AM31" s="218">
        <v>3</v>
      </c>
      <c r="AN31" s="218" t="s">
        <v>11</v>
      </c>
      <c r="AO31" s="218" t="s">
        <v>72</v>
      </c>
      <c r="AP31" s="248">
        <v>40863</v>
      </c>
      <c r="AQ31" s="249">
        <f ca="1">DATEDIF(AP31,TODAY(),"y")</f>
        <v>8</v>
      </c>
      <c r="AR31" s="218" t="s">
        <v>93</v>
      </c>
      <c r="AS31" s="220">
        <v>4</v>
      </c>
      <c r="AT31" s="220"/>
      <c r="AU31" s="220"/>
      <c r="AV31" s="220"/>
      <c r="AW31" s="220"/>
      <c r="AX31" s="220"/>
      <c r="AY31" s="216">
        <v>5</v>
      </c>
      <c r="AZ31" s="216"/>
      <c r="BA31" s="216"/>
      <c r="BB31" s="216"/>
      <c r="BC31" s="216"/>
      <c r="BD31" s="216"/>
      <c r="BE31" s="222">
        <v>6</v>
      </c>
      <c r="BF31" s="222"/>
      <c r="BG31" s="222"/>
      <c r="BH31" s="222"/>
      <c r="BI31" s="222"/>
      <c r="BJ31" s="222"/>
      <c r="BK31" s="226" t="s">
        <v>12</v>
      </c>
      <c r="BL31" s="223" t="s">
        <v>11</v>
      </c>
      <c r="BM31" s="226" t="s">
        <v>12</v>
      </c>
      <c r="BN31" s="303"/>
      <c r="BO31" s="304"/>
      <c r="BP31" s="304"/>
      <c r="BQ31" s="314"/>
      <c r="BR31" s="308"/>
      <c r="BS31" s="314"/>
      <c r="BT31" s="6"/>
      <c r="BU31" s="1"/>
      <c r="BV31" s="1"/>
      <c r="BW31" s="1"/>
      <c r="BX31" s="1"/>
      <c r="BY31" s="1"/>
      <c r="BZ31" s="1"/>
      <c r="CA31" s="1"/>
      <c r="CB31" s="1"/>
      <c r="CC31" s="1"/>
      <c r="CD31" s="1"/>
    </row>
    <row r="32" spans="1:82" ht="15.95" customHeight="1" x14ac:dyDescent="0.25">
      <c r="A32" s="67">
        <f t="shared" si="2"/>
        <v>31</v>
      </c>
      <c r="B32" s="288"/>
      <c r="C32" s="68" t="e">
        <f t="shared" si="4"/>
        <v>#VALUE!</v>
      </c>
      <c r="D32" s="204">
        <v>2</v>
      </c>
      <c r="E32" s="203">
        <v>40271</v>
      </c>
      <c r="F32" s="204" t="s">
        <v>121</v>
      </c>
      <c r="G32" s="223" t="s">
        <v>15</v>
      </c>
      <c r="H32" s="223" t="s">
        <v>33</v>
      </c>
      <c r="I32" s="224">
        <v>31229</v>
      </c>
      <c r="J32" s="223" t="s">
        <v>34</v>
      </c>
      <c r="K32" s="223">
        <v>64000</v>
      </c>
      <c r="L32" s="223" t="s">
        <v>35</v>
      </c>
      <c r="M32" s="223">
        <v>5100</v>
      </c>
      <c r="N32" s="223">
        <v>0</v>
      </c>
      <c r="O32" s="207">
        <f>M32+N32</f>
        <v>5100</v>
      </c>
      <c r="P32" s="226" t="s">
        <v>16</v>
      </c>
      <c r="Q32" s="294" t="s">
        <v>50</v>
      </c>
      <c r="R32" s="243">
        <v>31103</v>
      </c>
      <c r="S32" s="226" t="s">
        <v>51</v>
      </c>
      <c r="T32" s="226">
        <v>64000</v>
      </c>
      <c r="U32" s="226" t="s">
        <v>52</v>
      </c>
      <c r="V32" s="226">
        <v>3500</v>
      </c>
      <c r="W32" s="209"/>
      <c r="X32" s="226">
        <f>V32+W32</f>
        <v>3500</v>
      </c>
      <c r="Y32" s="261">
        <v>41285</v>
      </c>
      <c r="Z32" s="262">
        <v>41981</v>
      </c>
      <c r="AA32" s="212">
        <v>1</v>
      </c>
      <c r="AB32" s="215" t="s">
        <v>15</v>
      </c>
      <c r="AC32" s="215" t="s">
        <v>33</v>
      </c>
      <c r="AD32" s="252">
        <v>40697</v>
      </c>
      <c r="AE32" s="253">
        <f ca="1">DATEDIF(AD32,TODAY(),"y")</f>
        <v>8</v>
      </c>
      <c r="AF32" s="215" t="s">
        <v>93</v>
      </c>
      <c r="AG32" s="216">
        <v>2</v>
      </c>
      <c r="AH32" s="216" t="s">
        <v>15</v>
      </c>
      <c r="AI32" s="216" t="s">
        <v>94</v>
      </c>
      <c r="AJ32" s="246">
        <v>41094</v>
      </c>
      <c r="AK32" s="247">
        <f ca="1">DATEDIF(AJ32,TODAY(),"y")</f>
        <v>7</v>
      </c>
      <c r="AL32" s="216"/>
      <c r="AM32" s="218">
        <v>3</v>
      </c>
      <c r="AN32" s="218"/>
      <c r="AO32" s="218"/>
      <c r="AP32" s="218"/>
      <c r="AQ32" s="218"/>
      <c r="AR32" s="218"/>
      <c r="AS32" s="220">
        <v>4</v>
      </c>
      <c r="AT32" s="220"/>
      <c r="AU32" s="220"/>
      <c r="AV32" s="220"/>
      <c r="AW32" s="220"/>
      <c r="AX32" s="220"/>
      <c r="AY32" s="216">
        <v>5</v>
      </c>
      <c r="AZ32" s="216"/>
      <c r="BA32" s="216"/>
      <c r="BB32" s="216"/>
      <c r="BC32" s="216"/>
      <c r="BD32" s="216"/>
      <c r="BE32" s="222">
        <v>6</v>
      </c>
      <c r="BF32" s="222"/>
      <c r="BG32" s="222"/>
      <c r="BH32" s="222"/>
      <c r="BI32" s="222"/>
      <c r="BJ32" s="222"/>
      <c r="BK32" s="223" t="s">
        <v>15</v>
      </c>
      <c r="BL32" s="223" t="s">
        <v>15</v>
      </c>
      <c r="BM32" s="226" t="s">
        <v>16</v>
      </c>
      <c r="BN32" s="303"/>
      <c r="BO32" s="304"/>
      <c r="BP32" s="304"/>
      <c r="BQ32" s="308"/>
      <c r="BR32" s="308"/>
      <c r="BS32" s="314"/>
      <c r="BT32" s="6"/>
      <c r="BU32" s="1"/>
      <c r="BV32" s="1"/>
      <c r="BW32" s="1"/>
      <c r="BX32" s="1"/>
      <c r="BY32" s="1"/>
      <c r="BZ32" s="1"/>
      <c r="CA32" s="1"/>
      <c r="CB32" s="1"/>
      <c r="CC32" s="1"/>
      <c r="CD32" s="1"/>
    </row>
    <row r="33" spans="1:82" ht="15.95" customHeight="1" x14ac:dyDescent="0.25">
      <c r="A33" s="67">
        <f t="shared" si="2"/>
        <v>32</v>
      </c>
      <c r="B33" s="288" t="s">
        <v>413</v>
      </c>
      <c r="C33" s="68">
        <f t="shared" si="4"/>
        <v>5</v>
      </c>
      <c r="D33" s="204">
        <v>2</v>
      </c>
      <c r="E33" s="203">
        <v>38509</v>
      </c>
      <c r="F33" s="204" t="s">
        <v>122</v>
      </c>
      <c r="G33" s="223" t="s">
        <v>101</v>
      </c>
      <c r="H33" s="223" t="s">
        <v>102</v>
      </c>
      <c r="I33" s="224">
        <v>27803</v>
      </c>
      <c r="J33" s="223" t="s">
        <v>103</v>
      </c>
      <c r="K33" s="223">
        <v>40230</v>
      </c>
      <c r="L33" s="223" t="s">
        <v>104</v>
      </c>
      <c r="M33" s="223">
        <v>2500</v>
      </c>
      <c r="N33" s="223">
        <v>0</v>
      </c>
      <c r="O33" s="207">
        <f>M33+N33</f>
        <v>2500</v>
      </c>
      <c r="P33" s="226" t="s">
        <v>105</v>
      </c>
      <c r="Q33" s="294" t="s">
        <v>107</v>
      </c>
      <c r="R33" s="243">
        <v>28552</v>
      </c>
      <c r="S33" s="226" t="s">
        <v>108</v>
      </c>
      <c r="T33" s="226">
        <v>33120</v>
      </c>
      <c r="U33" s="226" t="s">
        <v>109</v>
      </c>
      <c r="V33" s="226">
        <v>1800</v>
      </c>
      <c r="W33" s="209"/>
      <c r="X33" s="226">
        <f>V33+W33</f>
        <v>1800</v>
      </c>
      <c r="Y33" s="261">
        <v>41452</v>
      </c>
      <c r="Z33" s="262">
        <v>41985</v>
      </c>
      <c r="AA33" s="212">
        <v>1</v>
      </c>
      <c r="AB33" s="215" t="s">
        <v>101</v>
      </c>
      <c r="AC33" s="215" t="s">
        <v>91</v>
      </c>
      <c r="AD33" s="252">
        <v>40093</v>
      </c>
      <c r="AE33" s="253">
        <f ca="1">DATEDIF(AD33,TODAY(),"y")</f>
        <v>10</v>
      </c>
      <c r="AF33" s="215" t="s">
        <v>64</v>
      </c>
      <c r="AG33" s="216">
        <v>2</v>
      </c>
      <c r="AH33" s="216" t="s">
        <v>101</v>
      </c>
      <c r="AI33" s="216" t="s">
        <v>92</v>
      </c>
      <c r="AJ33" s="246">
        <v>40762</v>
      </c>
      <c r="AK33" s="247">
        <f ca="1">DATEDIF(AJ33,TODAY(),"y")</f>
        <v>8</v>
      </c>
      <c r="AL33" s="216" t="s">
        <v>93</v>
      </c>
      <c r="AM33" s="218">
        <v>3</v>
      </c>
      <c r="AN33" s="218"/>
      <c r="AO33" s="218"/>
      <c r="AP33" s="218"/>
      <c r="AQ33" s="218"/>
      <c r="AR33" s="218"/>
      <c r="AS33" s="220">
        <v>4</v>
      </c>
      <c r="AT33" s="220"/>
      <c r="AU33" s="220"/>
      <c r="AV33" s="220"/>
      <c r="AW33" s="220"/>
      <c r="AX33" s="220"/>
      <c r="AY33" s="216">
        <v>5</v>
      </c>
      <c r="AZ33" s="216"/>
      <c r="BA33" s="216"/>
      <c r="BB33" s="216"/>
      <c r="BC33" s="216"/>
      <c r="BD33" s="216"/>
      <c r="BE33" s="222"/>
      <c r="BF33" s="222"/>
      <c r="BG33" s="222"/>
      <c r="BH33" s="222"/>
      <c r="BI33" s="222"/>
      <c r="BJ33" s="222"/>
      <c r="BK33" s="223" t="s">
        <v>101</v>
      </c>
      <c r="BL33" s="223" t="s">
        <v>101</v>
      </c>
      <c r="BM33" s="226" t="s">
        <v>105</v>
      </c>
      <c r="BN33" s="303"/>
      <c r="BO33" s="304"/>
      <c r="BP33" s="304"/>
      <c r="BQ33" s="308"/>
      <c r="BR33" s="308"/>
      <c r="BS33" s="314"/>
      <c r="BT33" s="6"/>
      <c r="BU33" s="1"/>
      <c r="BV33" s="1"/>
      <c r="BW33" s="1"/>
      <c r="BX33" s="1"/>
      <c r="BY33" s="1"/>
      <c r="BZ33" s="1"/>
      <c r="CA33" s="1"/>
      <c r="CB33" s="1"/>
      <c r="CC33" s="1"/>
      <c r="CD33" s="1"/>
    </row>
    <row r="34" spans="1:82" ht="15.95" customHeight="1" x14ac:dyDescent="0.25">
      <c r="A34" s="67">
        <f t="shared" si="2"/>
        <v>33</v>
      </c>
      <c r="B34" s="288"/>
      <c r="C34" s="68" t="e">
        <f t="shared" si="4"/>
        <v>#VALUE!</v>
      </c>
      <c r="D34" s="263"/>
      <c r="E34" s="263"/>
      <c r="F34" s="263"/>
      <c r="G34" s="264" t="s">
        <v>394</v>
      </c>
      <c r="H34" s="264" t="s">
        <v>313</v>
      </c>
      <c r="I34" s="265"/>
      <c r="J34" s="264" t="s">
        <v>395</v>
      </c>
      <c r="K34" s="264">
        <v>9200</v>
      </c>
      <c r="L34" s="264" t="s">
        <v>396</v>
      </c>
      <c r="M34" s="266"/>
      <c r="N34" s="266"/>
      <c r="O34" s="266"/>
      <c r="P34" s="280" t="s">
        <v>397</v>
      </c>
      <c r="Q34" s="296" t="s">
        <v>289</v>
      </c>
      <c r="R34" s="280"/>
      <c r="S34" s="280" t="s">
        <v>398</v>
      </c>
      <c r="T34" s="283">
        <v>32100</v>
      </c>
      <c r="U34" s="280" t="s">
        <v>399</v>
      </c>
      <c r="V34" s="268"/>
      <c r="W34" s="268"/>
      <c r="X34" s="268"/>
      <c r="Y34" s="270"/>
      <c r="Z34" s="271"/>
      <c r="AA34" s="272"/>
      <c r="AB34" s="272"/>
      <c r="AC34" s="272"/>
      <c r="AD34" s="272"/>
      <c r="AE34" s="272"/>
      <c r="AF34" s="272"/>
      <c r="AG34" s="274"/>
      <c r="AH34" s="274"/>
      <c r="AI34" s="274"/>
      <c r="AJ34" s="274"/>
      <c r="AK34" s="274"/>
      <c r="AL34" s="274"/>
      <c r="AM34" s="276"/>
      <c r="AN34" s="276"/>
      <c r="AO34" s="276"/>
      <c r="AP34" s="276"/>
      <c r="AQ34" s="276"/>
      <c r="AR34" s="276"/>
      <c r="AS34" s="278"/>
      <c r="AT34" s="278"/>
      <c r="AU34" s="278"/>
      <c r="AV34" s="278"/>
      <c r="AW34" s="278"/>
      <c r="AX34" s="278"/>
      <c r="AY34" s="274"/>
      <c r="AZ34" s="274"/>
      <c r="BA34" s="274"/>
      <c r="BB34" s="274"/>
      <c r="BC34" s="274"/>
      <c r="BD34" s="274"/>
      <c r="BE34" s="279"/>
      <c r="BF34" s="279"/>
      <c r="BG34" s="279"/>
      <c r="BH34" s="279"/>
      <c r="BI34" s="279"/>
      <c r="BJ34" s="279"/>
      <c r="BK34" s="264" t="s">
        <v>394</v>
      </c>
      <c r="BL34" s="264" t="s">
        <v>394</v>
      </c>
      <c r="BM34" s="280" t="s">
        <v>397</v>
      </c>
      <c r="BN34" s="309"/>
      <c r="BO34" s="310"/>
      <c r="BP34" s="310"/>
      <c r="BQ34" s="311"/>
      <c r="BR34" s="311"/>
      <c r="BS34" s="313"/>
      <c r="BT34" s="6"/>
      <c r="BU34" s="1"/>
      <c r="BV34" s="1"/>
      <c r="BW34" s="1"/>
      <c r="BX34" s="1"/>
      <c r="BY34" s="1"/>
      <c r="BZ34" s="1"/>
      <c r="CA34" s="1"/>
      <c r="CB34" s="1"/>
      <c r="CC34" s="1"/>
      <c r="CD34" s="1"/>
    </row>
    <row r="35" spans="1:82" ht="15.95" customHeight="1" x14ac:dyDescent="0.25">
      <c r="A35" s="67">
        <f t="shared" si="2"/>
        <v>34</v>
      </c>
      <c r="B35" s="288"/>
      <c r="C35" s="68" t="e">
        <f t="shared" si="4"/>
        <v>#VALUE!</v>
      </c>
      <c r="D35" s="204">
        <v>2</v>
      </c>
      <c r="E35" s="203">
        <v>36084</v>
      </c>
      <c r="F35" s="204" t="s">
        <v>121</v>
      </c>
      <c r="G35" s="223" t="s">
        <v>111</v>
      </c>
      <c r="H35" s="223" t="s">
        <v>97</v>
      </c>
      <c r="I35" s="224" t="s">
        <v>98</v>
      </c>
      <c r="J35" s="223" t="s">
        <v>110</v>
      </c>
      <c r="K35" s="223">
        <v>31170</v>
      </c>
      <c r="L35" s="223" t="s">
        <v>106</v>
      </c>
      <c r="M35" s="223">
        <v>6000</v>
      </c>
      <c r="N35" s="223">
        <v>300</v>
      </c>
      <c r="O35" s="207">
        <f>M35+N35</f>
        <v>6300</v>
      </c>
      <c r="P35" s="226" t="s">
        <v>112</v>
      </c>
      <c r="Q35" s="294" t="s">
        <v>99</v>
      </c>
      <c r="R35" s="243">
        <v>25765</v>
      </c>
      <c r="S35" s="226" t="s">
        <v>113</v>
      </c>
      <c r="T35" s="226">
        <v>11240</v>
      </c>
      <c r="U35" s="226" t="s">
        <v>100</v>
      </c>
      <c r="V35" s="226">
        <v>4000</v>
      </c>
      <c r="W35" s="209"/>
      <c r="X35" s="226">
        <f>V35+W35</f>
        <v>4000</v>
      </c>
      <c r="Y35" s="261">
        <v>40587</v>
      </c>
      <c r="Z35" s="262">
        <v>41744</v>
      </c>
      <c r="AA35" s="212">
        <v>1</v>
      </c>
      <c r="AB35" s="215" t="s">
        <v>111</v>
      </c>
      <c r="AC35" s="215" t="s">
        <v>67</v>
      </c>
      <c r="AD35" s="252">
        <v>37884</v>
      </c>
      <c r="AE35" s="253">
        <f ca="1">DATEDIF(AD35,TODAY(),"y")</f>
        <v>16</v>
      </c>
      <c r="AF35" s="215" t="s">
        <v>60</v>
      </c>
      <c r="AG35" s="216">
        <v>2</v>
      </c>
      <c r="AH35" s="216" t="s">
        <v>111</v>
      </c>
      <c r="AI35" s="216" t="s">
        <v>28</v>
      </c>
      <c r="AJ35" s="246">
        <v>38581</v>
      </c>
      <c r="AK35" s="216">
        <f ca="1">DATEDIF(AJ35,TODAY(),"y")</f>
        <v>14</v>
      </c>
      <c r="AL35" s="216" t="s">
        <v>152</v>
      </c>
      <c r="AM35" s="218"/>
      <c r="AN35" s="218"/>
      <c r="AO35" s="218"/>
      <c r="AP35" s="218"/>
      <c r="AQ35" s="218"/>
      <c r="AR35" s="218"/>
      <c r="AS35" s="220"/>
      <c r="AT35" s="220"/>
      <c r="AU35" s="220"/>
      <c r="AV35" s="220"/>
      <c r="AW35" s="220"/>
      <c r="AX35" s="220"/>
      <c r="AY35" s="216"/>
      <c r="AZ35" s="216"/>
      <c r="BA35" s="216"/>
      <c r="BB35" s="216"/>
      <c r="BC35" s="216"/>
      <c r="BD35" s="216"/>
      <c r="BE35" s="222"/>
      <c r="BF35" s="222"/>
      <c r="BG35" s="222"/>
      <c r="BH35" s="222"/>
      <c r="BI35" s="222"/>
      <c r="BJ35" s="222"/>
      <c r="BK35" s="226" t="s">
        <v>112</v>
      </c>
      <c r="BL35" s="223" t="s">
        <v>111</v>
      </c>
      <c r="BM35" s="226" t="s">
        <v>112</v>
      </c>
      <c r="BN35" s="303"/>
      <c r="BO35" s="304"/>
      <c r="BP35" s="304"/>
      <c r="BQ35" s="314"/>
      <c r="BR35" s="308"/>
      <c r="BS35" s="314"/>
      <c r="BT35" s="6"/>
      <c r="BU35" s="1"/>
      <c r="BV35" s="1"/>
      <c r="BW35" s="1"/>
      <c r="BX35" s="1"/>
      <c r="BY35" s="1"/>
      <c r="BZ35" s="1"/>
      <c r="CA35" s="1"/>
      <c r="CB35" s="1"/>
      <c r="CC35" s="1"/>
      <c r="CD35" s="1"/>
    </row>
    <row r="36" spans="1:82" ht="15.95" customHeight="1" x14ac:dyDescent="0.25">
      <c r="A36" s="67">
        <f t="shared" si="2"/>
        <v>35</v>
      </c>
      <c r="B36" s="288"/>
      <c r="C36" s="68" t="e">
        <f t="shared" si="4"/>
        <v>#VALUE!</v>
      </c>
      <c r="D36" s="263"/>
      <c r="E36" s="263"/>
      <c r="F36" s="263"/>
      <c r="G36" s="264" t="s">
        <v>400</v>
      </c>
      <c r="H36" s="264" t="s">
        <v>22</v>
      </c>
      <c r="I36" s="265"/>
      <c r="J36" s="264" t="s">
        <v>401</v>
      </c>
      <c r="K36" s="264">
        <v>81120</v>
      </c>
      <c r="L36" s="264" t="s">
        <v>402</v>
      </c>
      <c r="M36" s="266"/>
      <c r="N36" s="266"/>
      <c r="O36" s="266"/>
      <c r="P36" s="259" t="s">
        <v>403</v>
      </c>
      <c r="Q36" s="293" t="s">
        <v>404</v>
      </c>
      <c r="R36" s="259"/>
      <c r="S36" s="259" t="s">
        <v>405</v>
      </c>
      <c r="T36" s="260">
        <v>31770</v>
      </c>
      <c r="U36" s="259" t="s">
        <v>380</v>
      </c>
      <c r="V36" s="268"/>
      <c r="W36" s="268"/>
      <c r="X36" s="268"/>
      <c r="Y36" s="270"/>
      <c r="Z36" s="271"/>
      <c r="AA36" s="272"/>
      <c r="AB36" s="272"/>
      <c r="AC36" s="272"/>
      <c r="AD36" s="272"/>
      <c r="AE36" s="272"/>
      <c r="AF36" s="272"/>
      <c r="AG36" s="274"/>
      <c r="AH36" s="274"/>
      <c r="AI36" s="274"/>
      <c r="AJ36" s="274"/>
      <c r="AK36" s="274"/>
      <c r="AL36" s="274"/>
      <c r="AM36" s="276"/>
      <c r="AN36" s="276"/>
      <c r="AO36" s="276"/>
      <c r="AP36" s="276"/>
      <c r="AQ36" s="276"/>
      <c r="AR36" s="276"/>
      <c r="AS36" s="278"/>
      <c r="AT36" s="278"/>
      <c r="AU36" s="278"/>
      <c r="AV36" s="278"/>
      <c r="AW36" s="278"/>
      <c r="AX36" s="278"/>
      <c r="AY36" s="274"/>
      <c r="AZ36" s="274"/>
      <c r="BA36" s="274"/>
      <c r="BB36" s="274"/>
      <c r="BC36" s="274"/>
      <c r="BD36" s="274"/>
      <c r="BE36" s="279"/>
      <c r="BF36" s="279"/>
      <c r="BG36" s="279"/>
      <c r="BH36" s="279"/>
      <c r="BI36" s="279"/>
      <c r="BJ36" s="279"/>
      <c r="BK36" s="264" t="s">
        <v>400</v>
      </c>
      <c r="BL36" s="264" t="s">
        <v>400</v>
      </c>
      <c r="BM36" s="259" t="s">
        <v>403</v>
      </c>
      <c r="BN36" s="309"/>
      <c r="BO36" s="310"/>
      <c r="BP36" s="310"/>
      <c r="BQ36" s="311"/>
      <c r="BR36" s="311"/>
      <c r="BS36" s="306"/>
      <c r="BT36" s="6"/>
      <c r="BU36" s="1"/>
      <c r="BV36" s="1"/>
      <c r="BW36" s="1"/>
      <c r="BX36" s="1"/>
      <c r="BY36" s="1"/>
      <c r="BZ36" s="1"/>
      <c r="CA36" s="1"/>
      <c r="CB36" s="1"/>
      <c r="CC36" s="1"/>
      <c r="CD36" s="1"/>
    </row>
    <row r="37" spans="1:82" ht="15.95" customHeight="1" x14ac:dyDescent="0.25">
      <c r="A37" s="67">
        <f t="shared" si="2"/>
        <v>36</v>
      </c>
      <c r="B37" s="288"/>
      <c r="C37" s="68" t="e">
        <f t="shared" si="4"/>
        <v>#VALUE!</v>
      </c>
      <c r="D37" s="263"/>
      <c r="E37" s="263"/>
      <c r="F37" s="263"/>
      <c r="G37" s="264" t="s">
        <v>406</v>
      </c>
      <c r="H37" s="264" t="s">
        <v>407</v>
      </c>
      <c r="I37" s="265"/>
      <c r="J37" s="264" t="s">
        <v>408</v>
      </c>
      <c r="K37" s="264">
        <v>66600</v>
      </c>
      <c r="L37" s="264" t="s">
        <v>409</v>
      </c>
      <c r="M37" s="266"/>
      <c r="N37" s="266"/>
      <c r="O37" s="266"/>
      <c r="P37" s="267" t="s">
        <v>410</v>
      </c>
      <c r="Q37" s="295" t="s">
        <v>411</v>
      </c>
      <c r="R37" s="267"/>
      <c r="S37" s="267" t="s">
        <v>412</v>
      </c>
      <c r="T37" s="269">
        <v>31170</v>
      </c>
      <c r="U37" s="267" t="s">
        <v>284</v>
      </c>
      <c r="V37" s="268"/>
      <c r="W37" s="268"/>
      <c r="X37" s="268"/>
      <c r="Y37" s="270"/>
      <c r="Z37" s="271"/>
      <c r="AA37" s="272"/>
      <c r="AB37" s="272"/>
      <c r="AC37" s="272"/>
      <c r="AD37" s="272"/>
      <c r="AE37" s="272"/>
      <c r="AF37" s="272"/>
      <c r="AG37" s="274"/>
      <c r="AH37" s="274"/>
      <c r="AI37" s="274"/>
      <c r="AJ37" s="274"/>
      <c r="AK37" s="274"/>
      <c r="AL37" s="274"/>
      <c r="AM37" s="276"/>
      <c r="AN37" s="276"/>
      <c r="AO37" s="276"/>
      <c r="AP37" s="276"/>
      <c r="AQ37" s="276"/>
      <c r="AR37" s="276"/>
      <c r="AS37" s="278"/>
      <c r="AT37" s="278"/>
      <c r="AU37" s="278"/>
      <c r="AV37" s="278"/>
      <c r="AW37" s="278"/>
      <c r="AX37" s="278"/>
      <c r="AY37" s="274"/>
      <c r="AZ37" s="274"/>
      <c r="BA37" s="274"/>
      <c r="BB37" s="274"/>
      <c r="BC37" s="274"/>
      <c r="BD37" s="274"/>
      <c r="BE37" s="279"/>
      <c r="BF37" s="279"/>
      <c r="BG37" s="279"/>
      <c r="BH37" s="279"/>
      <c r="BI37" s="279"/>
      <c r="BJ37" s="279"/>
      <c r="BK37" s="264" t="s">
        <v>406</v>
      </c>
      <c r="BL37" s="264" t="s">
        <v>406</v>
      </c>
      <c r="BM37" s="267" t="s">
        <v>410</v>
      </c>
      <c r="BN37" s="309"/>
      <c r="BO37" s="310"/>
      <c r="BP37" s="310"/>
      <c r="BQ37" s="311"/>
      <c r="BR37" s="311"/>
      <c r="BS37" s="311"/>
      <c r="BT37" s="6"/>
      <c r="BU37" s="1"/>
      <c r="BV37" s="1"/>
      <c r="BW37" s="1"/>
      <c r="BX37" s="1"/>
      <c r="BY37" s="1"/>
      <c r="BZ37" s="1"/>
      <c r="CA37" s="1"/>
      <c r="CB37" s="1"/>
      <c r="CC37" s="1"/>
      <c r="CD37" s="1"/>
    </row>
    <row r="38" spans="1:82" ht="15.95" customHeight="1" x14ac:dyDescent="0.25">
      <c r="A38" s="67">
        <f t="shared" si="2"/>
        <v>37</v>
      </c>
      <c r="B38" s="288"/>
      <c r="C38" s="68" t="e">
        <f t="shared" si="4"/>
        <v>#VALUE!</v>
      </c>
      <c r="D38" s="204">
        <v>1</v>
      </c>
      <c r="E38" s="203">
        <v>38878</v>
      </c>
      <c r="F38" s="204" t="s">
        <v>122</v>
      </c>
      <c r="G38" s="223" t="s">
        <v>17</v>
      </c>
      <c r="H38" s="223" t="s">
        <v>36</v>
      </c>
      <c r="I38" s="224">
        <v>30528</v>
      </c>
      <c r="J38" s="223" t="s">
        <v>37</v>
      </c>
      <c r="K38" s="223">
        <v>26000</v>
      </c>
      <c r="L38" s="223" t="s">
        <v>38</v>
      </c>
      <c r="M38" s="223">
        <v>3700</v>
      </c>
      <c r="N38" s="223">
        <v>300</v>
      </c>
      <c r="O38" s="207">
        <f>M38+N38</f>
        <v>4000</v>
      </c>
      <c r="P38" s="226" t="s">
        <v>18</v>
      </c>
      <c r="Q38" s="294" t="s">
        <v>53</v>
      </c>
      <c r="R38" s="243">
        <v>31546</v>
      </c>
      <c r="S38" s="226" t="s">
        <v>54</v>
      </c>
      <c r="T38" s="226">
        <v>45000</v>
      </c>
      <c r="U38" s="226" t="s">
        <v>55</v>
      </c>
      <c r="V38" s="226">
        <v>3800</v>
      </c>
      <c r="W38" s="209"/>
      <c r="X38" s="226">
        <f>V38+W38</f>
        <v>3800</v>
      </c>
      <c r="Y38" s="261">
        <v>40807</v>
      </c>
      <c r="Z38" s="262">
        <v>41411</v>
      </c>
      <c r="AA38" s="212">
        <v>1</v>
      </c>
      <c r="AB38" s="215" t="s">
        <v>17</v>
      </c>
      <c r="AC38" s="215" t="s">
        <v>90</v>
      </c>
      <c r="AD38" s="252">
        <v>39553</v>
      </c>
      <c r="AE38" s="253">
        <f ca="1">DATEDIF(AD38,TODAY(),"y")</f>
        <v>11</v>
      </c>
      <c r="AF38" s="215" t="s">
        <v>64</v>
      </c>
      <c r="AG38" s="216">
        <v>2</v>
      </c>
      <c r="AH38" s="216"/>
      <c r="AI38" s="216"/>
      <c r="AJ38" s="216"/>
      <c r="AK38" s="216"/>
      <c r="AL38" s="216"/>
      <c r="AM38" s="218">
        <v>3</v>
      </c>
      <c r="AN38" s="218"/>
      <c r="AO38" s="218"/>
      <c r="AP38" s="218"/>
      <c r="AQ38" s="218"/>
      <c r="AR38" s="218"/>
      <c r="AS38" s="220">
        <v>4</v>
      </c>
      <c r="AT38" s="220"/>
      <c r="AU38" s="220"/>
      <c r="AV38" s="220"/>
      <c r="AW38" s="220"/>
      <c r="AX38" s="220"/>
      <c r="AY38" s="216">
        <v>5</v>
      </c>
      <c r="AZ38" s="216"/>
      <c r="BA38" s="216"/>
      <c r="BB38" s="216"/>
      <c r="BC38" s="216"/>
      <c r="BD38" s="216"/>
      <c r="BE38" s="222">
        <v>6</v>
      </c>
      <c r="BF38" s="222"/>
      <c r="BG38" s="222"/>
      <c r="BH38" s="222"/>
      <c r="BI38" s="222"/>
      <c r="BJ38" s="222"/>
      <c r="BK38" s="226" t="s">
        <v>18</v>
      </c>
      <c r="BL38" s="223" t="s">
        <v>17</v>
      </c>
      <c r="BM38" s="226" t="s">
        <v>18</v>
      </c>
      <c r="BN38" s="303"/>
      <c r="BO38" s="304"/>
      <c r="BP38" s="304"/>
      <c r="BQ38" s="314"/>
      <c r="BR38" s="308"/>
      <c r="BS38" s="314"/>
      <c r="BT38" s="6"/>
      <c r="BU38" s="1"/>
      <c r="BV38" s="1"/>
      <c r="BW38" s="1"/>
      <c r="BX38" s="1"/>
      <c r="BY38" s="1"/>
      <c r="BZ38" s="1"/>
      <c r="CA38" s="1"/>
      <c r="CB38" s="1"/>
      <c r="CC38" s="1"/>
      <c r="CD38" s="1"/>
    </row>
    <row r="39" spans="1:82" ht="15.95" customHeight="1" x14ac:dyDescent="0.25">
      <c r="A39" s="67">
        <f t="shared" si="2"/>
        <v>38</v>
      </c>
      <c r="B39" s="288"/>
      <c r="C39" s="68" t="e">
        <f t="shared" si="4"/>
        <v>#VALUE!</v>
      </c>
      <c r="D39" s="263"/>
      <c r="E39" s="263"/>
      <c r="F39" s="263"/>
      <c r="G39" s="282"/>
      <c r="H39" s="282"/>
      <c r="I39" s="265"/>
      <c r="J39" s="282"/>
      <c r="K39" s="287"/>
      <c r="L39" s="282"/>
      <c r="M39" s="266"/>
      <c r="N39" s="266"/>
      <c r="O39" s="266"/>
      <c r="P39" s="259"/>
      <c r="Q39" s="259"/>
      <c r="R39" s="285"/>
      <c r="S39" s="285"/>
      <c r="T39" s="260"/>
      <c r="U39" s="267"/>
      <c r="V39" s="268"/>
      <c r="W39" s="268"/>
      <c r="X39" s="268"/>
      <c r="Y39" s="270"/>
      <c r="Z39" s="271"/>
      <c r="AA39" s="272"/>
      <c r="AB39" s="272"/>
      <c r="AC39" s="272"/>
      <c r="AD39" s="272"/>
      <c r="AE39" s="272"/>
      <c r="AF39" s="272"/>
      <c r="AG39" s="274"/>
      <c r="AH39" s="274"/>
      <c r="AI39" s="274"/>
      <c r="AJ39" s="274"/>
      <c r="AK39" s="274"/>
      <c r="AL39" s="274"/>
      <c r="AM39" s="276"/>
      <c r="AN39" s="276"/>
      <c r="AO39" s="276"/>
      <c r="AP39" s="276"/>
      <c r="AQ39" s="276"/>
      <c r="AR39" s="276"/>
      <c r="AS39" s="278"/>
      <c r="AT39" s="278"/>
      <c r="AU39" s="278"/>
      <c r="AV39" s="278"/>
      <c r="AW39" s="278"/>
      <c r="AX39" s="278"/>
      <c r="AY39" s="274"/>
      <c r="AZ39" s="274"/>
      <c r="BA39" s="274"/>
      <c r="BB39" s="274"/>
      <c r="BC39" s="274"/>
      <c r="BD39" s="274"/>
      <c r="BE39" s="279"/>
      <c r="BF39" s="279"/>
      <c r="BG39" s="279"/>
      <c r="BH39" s="279"/>
      <c r="BI39" s="279"/>
      <c r="BJ39" s="279"/>
      <c r="BN39" s="309"/>
      <c r="BO39" s="310"/>
      <c r="BP39" s="310"/>
      <c r="BQ39" s="6"/>
      <c r="BR39" s="6"/>
      <c r="BS39" s="6"/>
      <c r="BT39" s="6"/>
      <c r="BU39" s="1"/>
      <c r="BV39" s="1"/>
      <c r="BW39" s="1"/>
      <c r="BX39" s="1"/>
      <c r="BY39" s="1"/>
      <c r="BZ39" s="1"/>
      <c r="CA39" s="1"/>
      <c r="CB39" s="1"/>
      <c r="CC39" s="1"/>
      <c r="CD39" s="1"/>
    </row>
    <row r="40" spans="1:82" ht="15.95" customHeight="1" x14ac:dyDescent="0.25">
      <c r="A40" s="67">
        <f t="shared" si="2"/>
        <v>39</v>
      </c>
      <c r="B40" s="288"/>
      <c r="C40" s="68" t="e">
        <f t="shared" si="4"/>
        <v>#VALUE!</v>
      </c>
      <c r="D40" s="263"/>
      <c r="E40" s="263"/>
      <c r="F40" s="263"/>
      <c r="G40" s="264"/>
      <c r="H40" s="264"/>
      <c r="I40" s="265"/>
      <c r="J40" s="264"/>
      <c r="K40" s="264"/>
      <c r="L40" s="264"/>
      <c r="M40" s="266"/>
      <c r="N40" s="266"/>
      <c r="O40" s="266"/>
      <c r="P40" s="267"/>
      <c r="Q40" s="267"/>
      <c r="R40" s="267"/>
      <c r="S40" s="267"/>
      <c r="T40" s="260"/>
      <c r="U40" s="267"/>
      <c r="V40" s="268"/>
      <c r="W40" s="268"/>
      <c r="X40" s="268"/>
      <c r="Y40" s="270"/>
      <c r="Z40" s="271"/>
      <c r="AA40" s="272"/>
      <c r="AB40" s="272"/>
      <c r="AC40" s="272"/>
      <c r="AD40" s="272"/>
      <c r="AE40" s="272"/>
      <c r="AF40" s="272"/>
      <c r="AG40" s="274"/>
      <c r="AH40" s="274"/>
      <c r="AI40" s="274"/>
      <c r="AJ40" s="274"/>
      <c r="AK40" s="274"/>
      <c r="AL40" s="274"/>
      <c r="AM40" s="276"/>
      <c r="AN40" s="276"/>
      <c r="AO40" s="276"/>
      <c r="AP40" s="276"/>
      <c r="AQ40" s="276"/>
      <c r="AR40" s="276"/>
      <c r="AS40" s="278"/>
      <c r="AT40" s="278"/>
      <c r="AU40" s="278"/>
      <c r="AV40" s="278"/>
      <c r="AW40" s="278"/>
      <c r="AX40" s="278"/>
      <c r="AY40" s="274"/>
      <c r="AZ40" s="274"/>
      <c r="BA40" s="274"/>
      <c r="BB40" s="274"/>
      <c r="BC40" s="274"/>
      <c r="BD40" s="274"/>
      <c r="BE40" s="279"/>
      <c r="BF40" s="279"/>
      <c r="BG40" s="279"/>
      <c r="BH40" s="279"/>
      <c r="BI40" s="279"/>
      <c r="BJ40" s="279"/>
      <c r="BN40" s="309"/>
      <c r="BO40" s="310"/>
      <c r="BP40" s="310"/>
      <c r="BQ40" s="6"/>
      <c r="BR40" s="6"/>
      <c r="BS40" s="6"/>
      <c r="BT40" s="6"/>
      <c r="BU40" s="1"/>
      <c r="BV40" s="1"/>
      <c r="BW40" s="1"/>
      <c r="BX40" s="1"/>
      <c r="BY40" s="1"/>
      <c r="BZ40" s="1"/>
      <c r="CA40" s="1"/>
      <c r="CB40" s="1"/>
      <c r="CC40" s="1"/>
      <c r="CD40" s="1"/>
    </row>
    <row r="41" spans="1:82" ht="15.95" customHeight="1" x14ac:dyDescent="0.25">
      <c r="A41" s="67">
        <f t="shared" si="2"/>
        <v>40</v>
      </c>
      <c r="B41" s="288"/>
      <c r="C41" s="68" t="e">
        <f t="shared" si="4"/>
        <v>#VALUE!</v>
      </c>
      <c r="D41" s="263"/>
      <c r="E41" s="263"/>
      <c r="F41" s="263"/>
      <c r="G41" s="266"/>
      <c r="H41" s="266"/>
      <c r="I41" s="265"/>
      <c r="J41" s="266"/>
      <c r="K41" s="266"/>
      <c r="L41" s="266"/>
      <c r="M41" s="266"/>
      <c r="N41" s="266"/>
      <c r="O41" s="266"/>
      <c r="P41" s="267"/>
      <c r="Q41" s="267"/>
      <c r="R41" s="267"/>
      <c r="S41" s="267"/>
      <c r="T41" s="260"/>
      <c r="U41" s="267"/>
      <c r="V41" s="268"/>
      <c r="W41" s="268"/>
      <c r="X41" s="268"/>
      <c r="Y41" s="270"/>
      <c r="Z41" s="271"/>
      <c r="AA41" s="272"/>
      <c r="AB41" s="272"/>
      <c r="AC41" s="272"/>
      <c r="AD41" s="272"/>
      <c r="AE41" s="272"/>
      <c r="AF41" s="272"/>
      <c r="AG41" s="274"/>
      <c r="AH41" s="274"/>
      <c r="AI41" s="274"/>
      <c r="AJ41" s="274"/>
      <c r="AK41" s="274"/>
      <c r="AL41" s="274"/>
      <c r="AM41" s="276"/>
      <c r="AN41" s="276"/>
      <c r="AO41" s="276"/>
      <c r="AP41" s="276"/>
      <c r="AQ41" s="276"/>
      <c r="AR41" s="276"/>
      <c r="AS41" s="278"/>
      <c r="AT41" s="278"/>
      <c r="AU41" s="278"/>
      <c r="AV41" s="278"/>
      <c r="AW41" s="278"/>
      <c r="AX41" s="278"/>
      <c r="AY41" s="274"/>
      <c r="AZ41" s="274"/>
      <c r="BA41" s="274"/>
      <c r="BB41" s="274"/>
      <c r="BC41" s="274"/>
      <c r="BD41" s="274"/>
      <c r="BE41" s="279"/>
      <c r="BF41" s="279"/>
      <c r="BG41" s="279"/>
      <c r="BH41" s="279"/>
      <c r="BI41" s="279"/>
      <c r="BJ41" s="279"/>
      <c r="BN41" s="309"/>
      <c r="BO41" s="310"/>
      <c r="BP41" s="310"/>
      <c r="BQ41" s="6"/>
      <c r="BR41" s="6"/>
      <c r="BS41" s="6"/>
      <c r="BT41" s="6"/>
      <c r="BU41" s="1"/>
      <c r="BV41" s="1"/>
      <c r="BW41" s="1"/>
      <c r="BX41" s="1"/>
      <c r="BY41" s="1"/>
      <c r="BZ41" s="1"/>
      <c r="CA41" s="1"/>
      <c r="CB41" s="1"/>
      <c r="CC41" s="1"/>
      <c r="CD41" s="1"/>
    </row>
    <row r="42" spans="1:82" ht="15.95" customHeight="1" x14ac:dyDescent="0.25">
      <c r="A42" s="67">
        <f t="shared" si="2"/>
        <v>41</v>
      </c>
      <c r="B42" s="288"/>
      <c r="C42" s="68" t="e">
        <f t="shared" si="4"/>
        <v>#VALUE!</v>
      </c>
      <c r="D42" s="263"/>
      <c r="E42" s="263"/>
      <c r="F42" s="263"/>
      <c r="G42" s="266"/>
      <c r="H42" s="266"/>
      <c r="I42" s="265"/>
      <c r="J42" s="266"/>
      <c r="K42" s="266"/>
      <c r="L42" s="266"/>
      <c r="M42" s="266"/>
      <c r="N42" s="266"/>
      <c r="O42" s="266"/>
      <c r="P42" s="267"/>
      <c r="Q42" s="267"/>
      <c r="R42" s="267"/>
      <c r="S42" s="267"/>
      <c r="T42" s="269"/>
      <c r="U42" s="267"/>
      <c r="V42" s="268"/>
      <c r="W42" s="268"/>
      <c r="X42" s="268"/>
      <c r="Y42" s="270"/>
      <c r="Z42" s="271"/>
      <c r="AA42" s="272"/>
      <c r="AB42" s="272"/>
      <c r="AC42" s="272"/>
      <c r="AD42" s="272"/>
      <c r="AE42" s="272"/>
      <c r="AF42" s="272"/>
      <c r="AG42" s="274"/>
      <c r="AH42" s="274"/>
      <c r="AI42" s="274"/>
      <c r="AJ42" s="274"/>
      <c r="AK42" s="274"/>
      <c r="AL42" s="274"/>
      <c r="AM42" s="276"/>
      <c r="AN42" s="276"/>
      <c r="AO42" s="276"/>
      <c r="AP42" s="276"/>
      <c r="AQ42" s="276"/>
      <c r="AR42" s="276"/>
      <c r="AS42" s="278"/>
      <c r="AT42" s="278"/>
      <c r="AU42" s="278"/>
      <c r="AV42" s="278"/>
      <c r="AW42" s="278"/>
      <c r="AX42" s="278"/>
      <c r="AY42" s="274"/>
      <c r="AZ42" s="274"/>
      <c r="BA42" s="274"/>
      <c r="BB42" s="274"/>
      <c r="BC42" s="274"/>
      <c r="BD42" s="274"/>
      <c r="BE42" s="279"/>
      <c r="BF42" s="279"/>
      <c r="BG42" s="279"/>
      <c r="BH42" s="279"/>
      <c r="BI42" s="279"/>
      <c r="BJ42" s="279"/>
      <c r="BN42" s="309"/>
      <c r="BO42" s="310"/>
      <c r="BP42" s="310"/>
      <c r="BQ42" s="6"/>
      <c r="BR42" s="6"/>
      <c r="BS42" s="6"/>
      <c r="BT42" s="6"/>
      <c r="BU42" s="1"/>
      <c r="BV42" s="1"/>
      <c r="BW42" s="1"/>
      <c r="BX42" s="1"/>
      <c r="BY42" s="1"/>
      <c r="BZ42" s="1"/>
      <c r="CA42" s="1"/>
      <c r="CB42" s="1"/>
      <c r="CC42" s="1"/>
      <c r="CD42" s="1"/>
    </row>
    <row r="43" spans="1:82" ht="15.95" customHeight="1" x14ac:dyDescent="0.25">
      <c r="A43" s="67">
        <f t="shared" si="2"/>
        <v>42</v>
      </c>
      <c r="B43" s="288"/>
      <c r="C43" s="68" t="e">
        <f t="shared" si="4"/>
        <v>#VALUE!</v>
      </c>
      <c r="D43" s="263"/>
      <c r="E43" s="263"/>
      <c r="F43" s="263"/>
      <c r="G43" s="266"/>
      <c r="H43" s="266"/>
      <c r="I43" s="265"/>
      <c r="J43" s="266"/>
      <c r="K43" s="266"/>
      <c r="L43" s="266"/>
      <c r="M43" s="266"/>
      <c r="N43" s="266"/>
      <c r="O43" s="266"/>
      <c r="P43" s="280"/>
      <c r="Q43" s="280"/>
      <c r="R43" s="280"/>
      <c r="S43" s="280"/>
      <c r="T43" s="283"/>
      <c r="U43" s="280"/>
      <c r="V43" s="268"/>
      <c r="W43" s="268"/>
      <c r="X43" s="268"/>
      <c r="Y43" s="270"/>
      <c r="Z43" s="271"/>
      <c r="AA43" s="272"/>
      <c r="AB43" s="272"/>
      <c r="AC43" s="272"/>
      <c r="AD43" s="272"/>
      <c r="AE43" s="272"/>
      <c r="AF43" s="272"/>
      <c r="AG43" s="274"/>
      <c r="AH43" s="274"/>
      <c r="AI43" s="274"/>
      <c r="AJ43" s="274"/>
      <c r="AK43" s="274"/>
      <c r="AL43" s="274"/>
      <c r="AM43" s="276"/>
      <c r="AN43" s="276"/>
      <c r="AO43" s="276"/>
      <c r="AP43" s="276"/>
      <c r="AQ43" s="276"/>
      <c r="AR43" s="276"/>
      <c r="AS43" s="278"/>
      <c r="AT43" s="278"/>
      <c r="AU43" s="278"/>
      <c r="AV43" s="278"/>
      <c r="AW43" s="278"/>
      <c r="AX43" s="278"/>
      <c r="AY43" s="274"/>
      <c r="AZ43" s="274"/>
      <c r="BA43" s="274"/>
      <c r="BB43" s="274"/>
      <c r="BC43" s="274"/>
      <c r="BD43" s="274"/>
      <c r="BE43" s="279"/>
      <c r="BF43" s="279"/>
      <c r="BG43" s="279"/>
      <c r="BH43" s="279"/>
      <c r="BI43" s="279"/>
      <c r="BJ43" s="279"/>
      <c r="BN43" s="309"/>
      <c r="BO43" s="310"/>
      <c r="BP43" s="310"/>
      <c r="BQ43" s="6"/>
      <c r="BR43" s="6"/>
      <c r="BS43" s="6"/>
      <c r="BT43" s="6"/>
      <c r="BU43" s="1"/>
      <c r="BV43" s="1"/>
      <c r="BW43" s="1"/>
      <c r="BX43" s="1"/>
      <c r="BY43" s="1"/>
      <c r="BZ43" s="1"/>
      <c r="CA43" s="1"/>
      <c r="CB43" s="1"/>
      <c r="CC43" s="1"/>
      <c r="CD43" s="1"/>
    </row>
    <row r="44" spans="1:82" ht="15.95" customHeight="1" x14ac:dyDescent="0.25">
      <c r="A44" s="67">
        <f t="shared" si="2"/>
        <v>43</v>
      </c>
      <c r="B44" s="288"/>
      <c r="C44" s="68" t="e">
        <f t="shared" si="4"/>
        <v>#VALUE!</v>
      </c>
      <c r="D44" s="263"/>
      <c r="E44" s="263"/>
      <c r="F44" s="263"/>
      <c r="G44" s="266"/>
      <c r="H44" s="266"/>
      <c r="I44" s="265"/>
      <c r="J44" s="266"/>
      <c r="K44" s="266"/>
      <c r="L44" s="266"/>
      <c r="M44" s="266"/>
      <c r="N44" s="266"/>
      <c r="O44" s="266"/>
      <c r="P44" s="259"/>
      <c r="Q44" s="259"/>
      <c r="R44" s="284"/>
      <c r="S44" s="284"/>
      <c r="T44" s="260"/>
      <c r="U44" s="259"/>
      <c r="V44" s="268"/>
      <c r="W44" s="268"/>
      <c r="X44" s="268"/>
      <c r="Y44" s="270"/>
      <c r="Z44" s="271"/>
      <c r="AA44" s="272"/>
      <c r="AB44" s="272"/>
      <c r="AC44" s="272"/>
      <c r="AD44" s="272"/>
      <c r="AE44" s="272"/>
      <c r="AF44" s="272"/>
      <c r="AG44" s="274"/>
      <c r="AH44" s="274"/>
      <c r="AI44" s="274"/>
      <c r="AJ44" s="274"/>
      <c r="AK44" s="274"/>
      <c r="AL44" s="274"/>
      <c r="AM44" s="276"/>
      <c r="AN44" s="276"/>
      <c r="AO44" s="276"/>
      <c r="AP44" s="276"/>
      <c r="AQ44" s="276"/>
      <c r="AR44" s="276"/>
      <c r="AS44" s="278"/>
      <c r="AT44" s="278"/>
      <c r="AU44" s="278"/>
      <c r="AV44" s="278"/>
      <c r="AW44" s="278"/>
      <c r="AX44" s="278"/>
      <c r="AY44" s="274"/>
      <c r="AZ44" s="274"/>
      <c r="BA44" s="274"/>
      <c r="BB44" s="274"/>
      <c r="BC44" s="274"/>
      <c r="BD44" s="274"/>
      <c r="BE44" s="279"/>
      <c r="BF44" s="279"/>
      <c r="BG44" s="279"/>
      <c r="BH44" s="279"/>
      <c r="BI44" s="279"/>
      <c r="BJ44" s="279"/>
      <c r="BN44" s="309"/>
      <c r="BO44" s="310"/>
      <c r="BP44" s="310"/>
      <c r="BQ44" s="6"/>
      <c r="BR44" s="6"/>
      <c r="BS44" s="6"/>
      <c r="BT44" s="6"/>
      <c r="BU44" s="1"/>
      <c r="BV44" s="1"/>
      <c r="BW44" s="1"/>
      <c r="BX44" s="1"/>
      <c r="BY44" s="1"/>
      <c r="BZ44" s="1"/>
      <c r="CA44" s="1"/>
      <c r="CB44" s="1"/>
      <c r="CC44" s="1"/>
      <c r="CD44" s="1"/>
    </row>
    <row r="45" spans="1:82" ht="15.95" customHeight="1" x14ac:dyDescent="0.25">
      <c r="A45" s="67">
        <f t="shared" si="2"/>
        <v>44</v>
      </c>
      <c r="B45" s="288"/>
      <c r="C45" s="68" t="e">
        <f t="shared" si="4"/>
        <v>#VALUE!</v>
      </c>
      <c r="D45" s="263"/>
      <c r="E45" s="263"/>
      <c r="F45" s="263"/>
      <c r="G45" s="266"/>
      <c r="H45" s="266"/>
      <c r="I45" s="265"/>
      <c r="J45" s="266"/>
      <c r="K45" s="266"/>
      <c r="L45" s="266"/>
      <c r="M45" s="266"/>
      <c r="N45" s="266"/>
      <c r="O45" s="266"/>
      <c r="P45" s="259"/>
      <c r="Q45" s="259"/>
      <c r="R45" s="259"/>
      <c r="S45" s="259"/>
      <c r="T45" s="260"/>
      <c r="U45" s="259"/>
      <c r="V45" s="268"/>
      <c r="W45" s="268"/>
      <c r="X45" s="268"/>
      <c r="Y45" s="270"/>
      <c r="Z45" s="271"/>
      <c r="AA45" s="272"/>
      <c r="AB45" s="272"/>
      <c r="AC45" s="272"/>
      <c r="AD45" s="272"/>
      <c r="AE45" s="272"/>
      <c r="AF45" s="272"/>
      <c r="AG45" s="274"/>
      <c r="AH45" s="274"/>
      <c r="AI45" s="274"/>
      <c r="AJ45" s="274"/>
      <c r="AK45" s="274"/>
      <c r="AL45" s="274"/>
      <c r="AM45" s="276"/>
      <c r="AN45" s="276"/>
      <c r="AO45" s="276"/>
      <c r="AP45" s="276"/>
      <c r="AQ45" s="276"/>
      <c r="AR45" s="276"/>
      <c r="AS45" s="278"/>
      <c r="AT45" s="278"/>
      <c r="AU45" s="278"/>
      <c r="AV45" s="278"/>
      <c r="AW45" s="278"/>
      <c r="AX45" s="278"/>
      <c r="AY45" s="274"/>
      <c r="AZ45" s="274"/>
      <c r="BA45" s="274"/>
      <c r="BB45" s="274"/>
      <c r="BC45" s="274"/>
      <c r="BD45" s="274"/>
      <c r="BE45" s="279"/>
      <c r="BF45" s="279"/>
      <c r="BG45" s="279"/>
      <c r="BH45" s="279"/>
      <c r="BI45" s="279"/>
      <c r="BJ45" s="279"/>
      <c r="BN45" s="309"/>
      <c r="BO45" s="310"/>
      <c r="BP45" s="310"/>
      <c r="BQ45" s="6"/>
      <c r="BR45" s="6"/>
      <c r="BS45" s="6"/>
      <c r="BT45" s="6"/>
      <c r="BU45" s="1"/>
      <c r="BV45" s="1"/>
      <c r="BW45" s="1"/>
      <c r="BX45" s="1"/>
      <c r="BY45" s="1"/>
      <c r="BZ45" s="1"/>
      <c r="CA45" s="1"/>
      <c r="CB45" s="1"/>
      <c r="CC45" s="1"/>
      <c r="CD45" s="1"/>
    </row>
    <row r="46" spans="1:82" ht="15.95" customHeight="1" x14ac:dyDescent="0.25">
      <c r="A46" s="67">
        <f t="shared" si="2"/>
        <v>45</v>
      </c>
      <c r="B46" s="288"/>
      <c r="C46" s="68" t="e">
        <f t="shared" si="4"/>
        <v>#VALUE!</v>
      </c>
      <c r="D46" s="263"/>
      <c r="E46" s="263"/>
      <c r="F46" s="263"/>
      <c r="G46" s="266"/>
      <c r="H46" s="266"/>
      <c r="I46" s="265"/>
      <c r="J46" s="266"/>
      <c r="K46" s="266"/>
      <c r="L46" s="266"/>
      <c r="M46" s="266"/>
      <c r="N46" s="266"/>
      <c r="O46" s="266"/>
      <c r="P46" s="267"/>
      <c r="Q46" s="267"/>
      <c r="R46" s="267"/>
      <c r="S46" s="267"/>
      <c r="T46" s="269"/>
      <c r="U46" s="267"/>
      <c r="V46" s="268"/>
      <c r="W46" s="268"/>
      <c r="X46" s="268"/>
      <c r="Y46" s="270"/>
      <c r="Z46" s="271"/>
      <c r="AA46" s="272"/>
      <c r="AB46" s="272"/>
      <c r="AC46" s="272"/>
      <c r="AD46" s="272"/>
      <c r="AE46" s="272"/>
      <c r="AF46" s="272"/>
      <c r="AG46" s="274"/>
      <c r="AH46" s="274"/>
      <c r="AI46" s="274"/>
      <c r="AJ46" s="274"/>
      <c r="AK46" s="274"/>
      <c r="AL46" s="274"/>
      <c r="AM46" s="276"/>
      <c r="AN46" s="276"/>
      <c r="AO46" s="276"/>
      <c r="AP46" s="276"/>
      <c r="AQ46" s="276"/>
      <c r="AR46" s="276"/>
      <c r="AS46" s="278"/>
      <c r="AT46" s="278"/>
      <c r="AU46" s="278"/>
      <c r="AV46" s="278"/>
      <c r="AW46" s="278"/>
      <c r="AX46" s="278"/>
      <c r="AY46" s="274"/>
      <c r="AZ46" s="274"/>
      <c r="BA46" s="274"/>
      <c r="BB46" s="274"/>
      <c r="BC46" s="274"/>
      <c r="BD46" s="274"/>
      <c r="BE46" s="279"/>
      <c r="BF46" s="279"/>
      <c r="BG46" s="279"/>
      <c r="BH46" s="279"/>
      <c r="BI46" s="279"/>
      <c r="BJ46" s="279"/>
      <c r="BN46" s="309"/>
      <c r="BO46" s="310"/>
      <c r="BP46" s="310"/>
      <c r="BQ46" s="6"/>
      <c r="BR46" s="6"/>
      <c r="BS46" s="6"/>
      <c r="BT46" s="6"/>
      <c r="BU46" s="1"/>
      <c r="BV46" s="1"/>
      <c r="BW46" s="1"/>
      <c r="BX46" s="1"/>
      <c r="BY46" s="1"/>
      <c r="BZ46" s="1"/>
      <c r="CA46" s="1"/>
      <c r="CB46" s="1"/>
      <c r="CC46" s="1"/>
      <c r="CD46" s="1"/>
    </row>
    <row r="47" spans="1:82" ht="15.95" customHeight="1" x14ac:dyDescent="0.25">
      <c r="A47" s="67">
        <f t="shared" si="2"/>
        <v>46</v>
      </c>
      <c r="B47" s="288"/>
      <c r="C47" s="68" t="e">
        <f t="shared" si="4"/>
        <v>#VALUE!</v>
      </c>
      <c r="D47" s="263"/>
      <c r="E47" s="263"/>
      <c r="F47" s="263"/>
      <c r="G47" s="266"/>
      <c r="H47" s="266"/>
      <c r="I47" s="265"/>
      <c r="J47" s="266"/>
      <c r="K47" s="266"/>
      <c r="L47" s="266"/>
      <c r="M47" s="266"/>
      <c r="N47" s="266"/>
      <c r="O47" s="266"/>
      <c r="P47" s="267"/>
      <c r="Q47" s="267"/>
      <c r="R47" s="267"/>
      <c r="S47" s="267"/>
      <c r="T47" s="269"/>
      <c r="U47" s="267"/>
      <c r="V47" s="268"/>
      <c r="W47" s="268"/>
      <c r="X47" s="268"/>
      <c r="Y47" s="270"/>
      <c r="Z47" s="271"/>
      <c r="AA47" s="272"/>
      <c r="AB47" s="272"/>
      <c r="AC47" s="272"/>
      <c r="AD47" s="272"/>
      <c r="AE47" s="272"/>
      <c r="AF47" s="272"/>
      <c r="AG47" s="274"/>
      <c r="AH47" s="274"/>
      <c r="AI47" s="274"/>
      <c r="AJ47" s="274"/>
      <c r="AK47" s="274"/>
      <c r="AL47" s="274"/>
      <c r="AM47" s="276"/>
      <c r="AN47" s="276"/>
      <c r="AO47" s="276"/>
      <c r="AP47" s="276"/>
      <c r="AQ47" s="276"/>
      <c r="AR47" s="276"/>
      <c r="AS47" s="278"/>
      <c r="AT47" s="278"/>
      <c r="AU47" s="278"/>
      <c r="AV47" s="278"/>
      <c r="AW47" s="278"/>
      <c r="AX47" s="278"/>
      <c r="AY47" s="274"/>
      <c r="AZ47" s="274"/>
      <c r="BA47" s="274"/>
      <c r="BB47" s="274"/>
      <c r="BC47" s="274"/>
      <c r="BD47" s="274"/>
      <c r="BE47" s="279"/>
      <c r="BF47" s="279"/>
      <c r="BG47" s="279"/>
      <c r="BH47" s="279"/>
      <c r="BI47" s="279"/>
      <c r="BJ47" s="279"/>
      <c r="BN47" s="309"/>
      <c r="BO47" s="310"/>
      <c r="BP47" s="310"/>
      <c r="BQ47" s="6"/>
      <c r="BR47" s="6"/>
      <c r="BS47" s="6"/>
      <c r="BT47" s="6"/>
      <c r="BU47" s="1"/>
      <c r="BV47" s="1"/>
      <c r="BW47" s="1"/>
      <c r="BX47" s="1"/>
      <c r="BY47" s="1"/>
      <c r="BZ47" s="1"/>
      <c r="CA47" s="1"/>
      <c r="CB47" s="1"/>
      <c r="CC47" s="1"/>
      <c r="CD47" s="1"/>
    </row>
    <row r="48" spans="1:82" ht="15.95" customHeight="1" x14ac:dyDescent="0.25">
      <c r="A48" s="67">
        <f t="shared" si="2"/>
        <v>47</v>
      </c>
      <c r="B48" s="288"/>
      <c r="C48" s="68" t="e">
        <f t="shared" si="4"/>
        <v>#VALUE!</v>
      </c>
      <c r="D48" s="263"/>
      <c r="E48" s="263"/>
      <c r="F48" s="263"/>
      <c r="G48" s="266"/>
      <c r="H48" s="266"/>
      <c r="I48" s="265"/>
      <c r="J48" s="266"/>
      <c r="K48" s="266"/>
      <c r="L48" s="266"/>
      <c r="M48" s="266"/>
      <c r="N48" s="266"/>
      <c r="O48" s="266"/>
      <c r="P48" s="280"/>
      <c r="Q48" s="280"/>
      <c r="R48" s="280"/>
      <c r="S48" s="280"/>
      <c r="T48" s="283"/>
      <c r="U48" s="280"/>
      <c r="V48" s="268"/>
      <c r="W48" s="268"/>
      <c r="X48" s="268"/>
      <c r="Y48" s="270"/>
      <c r="Z48" s="271"/>
      <c r="AA48" s="272"/>
      <c r="AB48" s="272"/>
      <c r="AC48" s="272"/>
      <c r="AD48" s="272"/>
      <c r="AE48" s="272"/>
      <c r="AF48" s="272"/>
      <c r="AG48" s="274"/>
      <c r="AH48" s="274"/>
      <c r="AI48" s="274"/>
      <c r="AJ48" s="274"/>
      <c r="AK48" s="274"/>
      <c r="AL48" s="274"/>
      <c r="AM48" s="276"/>
      <c r="AN48" s="276"/>
      <c r="AO48" s="276"/>
      <c r="AP48" s="276"/>
      <c r="AQ48" s="276"/>
      <c r="AR48" s="276"/>
      <c r="AS48" s="278"/>
      <c r="AT48" s="278"/>
      <c r="AU48" s="278"/>
      <c r="AV48" s="278"/>
      <c r="AW48" s="278"/>
      <c r="AX48" s="278"/>
      <c r="AY48" s="274"/>
      <c r="AZ48" s="274"/>
      <c r="BA48" s="274"/>
      <c r="BB48" s="274"/>
      <c r="BC48" s="274"/>
      <c r="BD48" s="274"/>
      <c r="BE48" s="279"/>
      <c r="BF48" s="279"/>
      <c r="BG48" s="279"/>
      <c r="BH48" s="279"/>
      <c r="BI48" s="279"/>
      <c r="BJ48" s="279"/>
      <c r="BN48" s="309"/>
      <c r="BO48" s="310"/>
      <c r="BP48" s="310"/>
      <c r="BQ48" s="6"/>
      <c r="BR48" s="6"/>
      <c r="BS48" s="6"/>
      <c r="BT48" s="6"/>
      <c r="BU48" s="1"/>
      <c r="BV48" s="1"/>
      <c r="BW48" s="1"/>
      <c r="BX48" s="1"/>
      <c r="BY48" s="1"/>
      <c r="BZ48" s="1"/>
      <c r="CA48" s="1"/>
      <c r="CB48" s="1"/>
      <c r="CC48" s="1"/>
      <c r="CD48" s="1"/>
    </row>
    <row r="49" spans="1:103" ht="15.95" customHeight="1" x14ac:dyDescent="0.25">
      <c r="A49" s="67">
        <f t="shared" si="2"/>
        <v>48</v>
      </c>
      <c r="B49" s="288"/>
      <c r="C49" s="68" t="e">
        <f t="shared" si="4"/>
        <v>#VALUE!</v>
      </c>
      <c r="D49" s="263"/>
      <c r="E49" s="263"/>
      <c r="F49" s="263"/>
      <c r="G49" s="266"/>
      <c r="H49" s="266"/>
      <c r="I49" s="265"/>
      <c r="J49" s="266"/>
      <c r="K49" s="266"/>
      <c r="L49" s="266"/>
      <c r="M49" s="266"/>
      <c r="N49" s="266"/>
      <c r="O49" s="266"/>
      <c r="P49" s="267"/>
      <c r="Q49" s="267"/>
      <c r="R49" s="267"/>
      <c r="S49" s="267"/>
      <c r="T49" s="269"/>
      <c r="U49" s="267"/>
      <c r="V49" s="268"/>
      <c r="W49" s="268"/>
      <c r="X49" s="268"/>
      <c r="Y49" s="270"/>
      <c r="Z49" s="271"/>
      <c r="AA49" s="272"/>
      <c r="AB49" s="272"/>
      <c r="AC49" s="272"/>
      <c r="AD49" s="272"/>
      <c r="AE49" s="272"/>
      <c r="AF49" s="272"/>
      <c r="AG49" s="274"/>
      <c r="AH49" s="274"/>
      <c r="AI49" s="274"/>
      <c r="AJ49" s="274"/>
      <c r="AK49" s="274"/>
      <c r="AL49" s="274"/>
      <c r="AM49" s="276"/>
      <c r="AN49" s="276"/>
      <c r="AO49" s="276"/>
      <c r="AP49" s="276"/>
      <c r="AQ49" s="276"/>
      <c r="AR49" s="276"/>
      <c r="AS49" s="278"/>
      <c r="AT49" s="278"/>
      <c r="AU49" s="278"/>
      <c r="AV49" s="278"/>
      <c r="AW49" s="278"/>
      <c r="AX49" s="278"/>
      <c r="AY49" s="274"/>
      <c r="AZ49" s="274"/>
      <c r="BA49" s="274"/>
      <c r="BB49" s="274"/>
      <c r="BC49" s="274"/>
      <c r="BD49" s="274"/>
      <c r="BE49" s="279"/>
      <c r="BF49" s="279"/>
      <c r="BG49" s="279"/>
      <c r="BH49" s="279"/>
      <c r="BI49" s="279"/>
      <c r="BJ49" s="279"/>
      <c r="BN49" s="309"/>
      <c r="BO49" s="310"/>
      <c r="BP49" s="310"/>
      <c r="BQ49" s="6"/>
      <c r="BR49" s="6"/>
      <c r="BS49" s="6"/>
      <c r="BT49" s="6"/>
      <c r="BU49" s="1"/>
      <c r="BV49" s="1"/>
      <c r="BW49" s="1"/>
      <c r="BX49" s="1"/>
      <c r="BY49" s="1"/>
      <c r="BZ49" s="1"/>
      <c r="CA49" s="1"/>
      <c r="CB49" s="1"/>
      <c r="CC49" s="1"/>
      <c r="CD49" s="1"/>
    </row>
    <row r="50" spans="1:103" ht="15.95" customHeight="1" x14ac:dyDescent="0.25">
      <c r="A50" s="67">
        <f t="shared" si="2"/>
        <v>49</v>
      </c>
      <c r="B50" s="288"/>
      <c r="C50" s="68" t="e">
        <f t="shared" si="4"/>
        <v>#VALUE!</v>
      </c>
      <c r="D50" s="263"/>
      <c r="E50" s="263"/>
      <c r="F50" s="263"/>
      <c r="G50" s="266"/>
      <c r="H50" s="266"/>
      <c r="I50" s="265"/>
      <c r="J50" s="266"/>
      <c r="K50" s="266"/>
      <c r="L50" s="266"/>
      <c r="M50" s="266"/>
      <c r="N50" s="266"/>
      <c r="O50" s="266"/>
      <c r="P50" s="267"/>
      <c r="Q50" s="267"/>
      <c r="R50" s="267"/>
      <c r="S50" s="267"/>
      <c r="T50" s="269"/>
      <c r="U50" s="267"/>
      <c r="V50" s="268"/>
      <c r="W50" s="268"/>
      <c r="X50" s="268"/>
      <c r="Y50" s="270"/>
      <c r="Z50" s="271"/>
      <c r="AA50" s="272"/>
      <c r="AB50" s="272"/>
      <c r="AC50" s="272"/>
      <c r="AD50" s="272"/>
      <c r="AE50" s="272"/>
      <c r="AF50" s="272"/>
      <c r="AG50" s="274"/>
      <c r="AH50" s="274"/>
      <c r="AI50" s="274"/>
      <c r="AJ50" s="274"/>
      <c r="AK50" s="274"/>
      <c r="AL50" s="274"/>
      <c r="AM50" s="276"/>
      <c r="AN50" s="276"/>
      <c r="AO50" s="276"/>
      <c r="AP50" s="276"/>
      <c r="AQ50" s="276"/>
      <c r="AR50" s="276"/>
      <c r="AS50" s="278"/>
      <c r="AT50" s="278"/>
      <c r="AU50" s="278"/>
      <c r="AV50" s="278"/>
      <c r="AW50" s="278"/>
      <c r="AX50" s="278"/>
      <c r="AY50" s="274"/>
      <c r="AZ50" s="274"/>
      <c r="BA50" s="274"/>
      <c r="BB50" s="274"/>
      <c r="BC50" s="274"/>
      <c r="BD50" s="274"/>
      <c r="BE50" s="279"/>
      <c r="BF50" s="279"/>
      <c r="BG50" s="279"/>
      <c r="BH50" s="279"/>
      <c r="BI50" s="279"/>
      <c r="BJ50" s="279"/>
      <c r="BN50" s="309"/>
      <c r="BO50" s="310"/>
      <c r="BP50" s="310"/>
      <c r="BQ50" s="6"/>
      <c r="BR50" s="6"/>
      <c r="BS50" s="6"/>
      <c r="BT50" s="6"/>
      <c r="BU50" s="1"/>
      <c r="BV50" s="1"/>
      <c r="BW50" s="1"/>
      <c r="BX50" s="1"/>
      <c r="BY50" s="1"/>
      <c r="BZ50" s="1"/>
      <c r="CA50" s="1"/>
      <c r="CB50" s="1"/>
      <c r="CC50" s="1"/>
      <c r="CD50" s="1"/>
    </row>
    <row r="51" spans="1:103" ht="15.95" customHeight="1" x14ac:dyDescent="0.25">
      <c r="A51" s="67">
        <f t="shared" si="2"/>
        <v>50</v>
      </c>
      <c r="B51" s="288"/>
      <c r="C51" s="68" t="e">
        <f t="shared" si="4"/>
        <v>#VALUE!</v>
      </c>
      <c r="D51" s="263"/>
      <c r="E51" s="263"/>
      <c r="F51" s="263"/>
      <c r="G51" s="266"/>
      <c r="H51" s="266"/>
      <c r="I51" s="265"/>
      <c r="J51" s="266"/>
      <c r="K51" s="266"/>
      <c r="L51" s="266"/>
      <c r="M51" s="266"/>
      <c r="N51" s="266"/>
      <c r="O51" s="266"/>
      <c r="P51" s="259"/>
      <c r="Q51" s="259"/>
      <c r="R51" s="284"/>
      <c r="S51" s="284"/>
      <c r="T51" s="260"/>
      <c r="U51" s="259"/>
      <c r="V51" s="268"/>
      <c r="W51" s="268"/>
      <c r="X51" s="268"/>
      <c r="Y51" s="270"/>
      <c r="Z51" s="271"/>
      <c r="AA51" s="272"/>
      <c r="AB51" s="272"/>
      <c r="AC51" s="272"/>
      <c r="AD51" s="272"/>
      <c r="AE51" s="272"/>
      <c r="AF51" s="272"/>
      <c r="AG51" s="274"/>
      <c r="AH51" s="274"/>
      <c r="AI51" s="274"/>
      <c r="AJ51" s="274"/>
      <c r="AK51" s="274"/>
      <c r="AL51" s="274"/>
      <c r="AM51" s="276"/>
      <c r="AN51" s="276"/>
      <c r="AO51" s="276"/>
      <c r="AP51" s="276"/>
      <c r="AQ51" s="276"/>
      <c r="AR51" s="276"/>
      <c r="AS51" s="278"/>
      <c r="AT51" s="278"/>
      <c r="AU51" s="278"/>
      <c r="AV51" s="278"/>
      <c r="AW51" s="278"/>
      <c r="AX51" s="278"/>
      <c r="AY51" s="274"/>
      <c r="AZ51" s="274"/>
      <c r="BA51" s="274"/>
      <c r="BB51" s="274"/>
      <c r="BC51" s="274"/>
      <c r="BD51" s="274"/>
      <c r="BE51" s="279"/>
      <c r="BF51" s="279"/>
      <c r="BG51" s="279"/>
      <c r="BH51" s="279"/>
      <c r="BI51" s="279"/>
      <c r="BJ51" s="279"/>
      <c r="BN51" s="309"/>
      <c r="BO51" s="310"/>
      <c r="BP51" s="310"/>
      <c r="BQ51" s="6"/>
      <c r="BR51" s="6"/>
      <c r="BS51" s="6"/>
      <c r="BT51" s="6"/>
      <c r="BU51" s="1"/>
      <c r="BV51" s="1"/>
      <c r="BW51" s="1"/>
      <c r="BX51" s="1"/>
      <c r="BY51" s="1"/>
      <c r="BZ51" s="1"/>
      <c r="CA51" s="1"/>
      <c r="CB51" s="1"/>
      <c r="CC51" s="1"/>
      <c r="CD51" s="1"/>
    </row>
    <row r="52" spans="1:103" ht="15.95" customHeight="1" x14ac:dyDescent="0.25">
      <c r="A52" s="315"/>
      <c r="B52" s="291"/>
      <c r="C52" s="316"/>
      <c r="D52" s="291"/>
      <c r="E52" s="291"/>
      <c r="F52" s="291"/>
      <c r="G52" s="317"/>
      <c r="H52" s="317"/>
      <c r="I52" s="318"/>
      <c r="J52" s="317"/>
      <c r="K52" s="317"/>
      <c r="L52" s="317"/>
      <c r="M52" s="317"/>
      <c r="N52" s="317"/>
      <c r="O52" s="317"/>
      <c r="P52" s="306"/>
      <c r="Q52" s="306"/>
      <c r="R52" s="319"/>
      <c r="S52" s="319"/>
      <c r="T52" s="320"/>
      <c r="U52" s="319"/>
      <c r="V52" s="310"/>
      <c r="W52" s="310"/>
      <c r="X52" s="310"/>
      <c r="Y52" s="310"/>
      <c r="Z52" s="310"/>
      <c r="AA52" s="310"/>
      <c r="AB52" s="310"/>
      <c r="AC52" s="310"/>
      <c r="AD52" s="310"/>
      <c r="AE52" s="310"/>
      <c r="AF52" s="310"/>
      <c r="AG52" s="310"/>
      <c r="AH52" s="310"/>
      <c r="AI52" s="310"/>
      <c r="AJ52" s="310"/>
      <c r="AK52" s="310"/>
      <c r="AL52" s="310"/>
      <c r="AM52" s="310"/>
      <c r="AN52" s="310"/>
      <c r="AO52" s="310"/>
      <c r="AP52" s="310"/>
      <c r="AQ52" s="310"/>
      <c r="AR52" s="310"/>
      <c r="AS52" s="310"/>
      <c r="AT52" s="310"/>
      <c r="AU52" s="310"/>
      <c r="AV52" s="310"/>
      <c r="AW52" s="310"/>
      <c r="AX52" s="310"/>
      <c r="AY52" s="310"/>
      <c r="AZ52" s="310"/>
      <c r="BA52" s="310"/>
      <c r="BB52" s="310"/>
      <c r="BC52" s="310"/>
      <c r="BD52" s="310"/>
      <c r="BE52" s="310"/>
      <c r="BF52" s="310"/>
      <c r="BG52" s="310"/>
      <c r="BH52" s="310"/>
      <c r="BI52" s="310"/>
      <c r="BJ52" s="310"/>
      <c r="BK52" s="6"/>
      <c r="BL52" s="6"/>
      <c r="BM52" s="6"/>
      <c r="BN52" s="310"/>
      <c r="BO52" s="310"/>
      <c r="BP52" s="310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</row>
    <row r="53" spans="1:103" ht="15.95" customHeight="1" x14ac:dyDescent="0.25">
      <c r="A53" s="315"/>
      <c r="B53" s="291"/>
      <c r="C53" s="316"/>
      <c r="D53" s="291"/>
      <c r="E53" s="291"/>
      <c r="F53" s="291"/>
      <c r="G53" s="317"/>
      <c r="H53" s="317"/>
      <c r="I53" s="318"/>
      <c r="J53" s="317"/>
      <c r="K53" s="317"/>
      <c r="L53" s="317"/>
      <c r="M53" s="317"/>
      <c r="N53" s="317"/>
      <c r="O53" s="317"/>
      <c r="P53" s="306"/>
      <c r="Q53" s="306"/>
      <c r="R53" s="319"/>
      <c r="S53" s="319"/>
      <c r="T53" s="320"/>
      <c r="U53" s="319"/>
      <c r="V53" s="310"/>
      <c r="W53" s="310"/>
      <c r="X53" s="310"/>
      <c r="Y53" s="310"/>
      <c r="Z53" s="310"/>
      <c r="AA53" s="310"/>
      <c r="AB53" s="310"/>
      <c r="AC53" s="310"/>
      <c r="AD53" s="310"/>
      <c r="AE53" s="310"/>
      <c r="AF53" s="310"/>
      <c r="AG53" s="310"/>
      <c r="AH53" s="310"/>
      <c r="AI53" s="310"/>
      <c r="AJ53" s="310"/>
      <c r="AK53" s="310"/>
      <c r="AL53" s="310"/>
      <c r="AM53" s="310"/>
      <c r="AN53" s="310"/>
      <c r="AO53" s="310"/>
      <c r="AP53" s="310"/>
      <c r="AQ53" s="310"/>
      <c r="AR53" s="310"/>
      <c r="AS53" s="310"/>
      <c r="AT53" s="310"/>
      <c r="AU53" s="310"/>
      <c r="AV53" s="310"/>
      <c r="AW53" s="310"/>
      <c r="AX53" s="310"/>
      <c r="AY53" s="310"/>
      <c r="AZ53" s="310"/>
      <c r="BA53" s="310"/>
      <c r="BB53" s="310"/>
      <c r="BC53" s="310"/>
      <c r="BD53" s="310"/>
      <c r="BE53" s="310"/>
      <c r="BF53" s="310"/>
      <c r="BG53" s="310"/>
      <c r="BH53" s="310"/>
      <c r="BI53" s="310"/>
      <c r="BJ53" s="310"/>
      <c r="BK53" s="6"/>
      <c r="BL53" s="6"/>
      <c r="BM53" s="6"/>
      <c r="BN53" s="310"/>
      <c r="BO53" s="310"/>
      <c r="BP53" s="310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</row>
    <row r="54" spans="1:103" ht="15.95" customHeight="1" x14ac:dyDescent="0.25">
      <c r="A54" s="315"/>
      <c r="B54" s="291"/>
      <c r="C54" s="316"/>
      <c r="D54" s="291"/>
      <c r="E54" s="291"/>
      <c r="F54" s="291"/>
      <c r="G54" s="317"/>
      <c r="H54" s="317"/>
      <c r="I54" s="318"/>
      <c r="J54" s="317"/>
      <c r="K54" s="317"/>
      <c r="L54" s="317"/>
      <c r="M54" s="317"/>
      <c r="N54" s="317"/>
      <c r="O54" s="317"/>
      <c r="P54" s="313"/>
      <c r="Q54" s="313"/>
      <c r="R54" s="313"/>
      <c r="S54" s="313"/>
      <c r="T54" s="321"/>
      <c r="U54" s="313"/>
      <c r="V54" s="310"/>
      <c r="W54" s="310"/>
      <c r="X54" s="310"/>
      <c r="Y54" s="310"/>
      <c r="Z54" s="310"/>
      <c r="AA54" s="310"/>
      <c r="AB54" s="310"/>
      <c r="AC54" s="310"/>
      <c r="AD54" s="310"/>
      <c r="AE54" s="310"/>
      <c r="AF54" s="310"/>
      <c r="AG54" s="310"/>
      <c r="AH54" s="310"/>
      <c r="AI54" s="310"/>
      <c r="AJ54" s="310"/>
      <c r="AK54" s="310"/>
      <c r="AL54" s="310"/>
      <c r="AM54" s="310"/>
      <c r="AN54" s="310"/>
      <c r="AO54" s="310"/>
      <c r="AP54" s="310"/>
      <c r="AQ54" s="310"/>
      <c r="AR54" s="310"/>
      <c r="AS54" s="310"/>
      <c r="AT54" s="310"/>
      <c r="AU54" s="310"/>
      <c r="AV54" s="310"/>
      <c r="AW54" s="310"/>
      <c r="AX54" s="310"/>
      <c r="AY54" s="310"/>
      <c r="AZ54" s="310"/>
      <c r="BA54" s="310"/>
      <c r="BB54" s="310"/>
      <c r="BC54" s="310"/>
      <c r="BD54" s="310"/>
      <c r="BE54" s="310"/>
      <c r="BF54" s="310"/>
      <c r="BG54" s="310"/>
      <c r="BH54" s="310"/>
      <c r="BI54" s="310"/>
      <c r="BJ54" s="310"/>
      <c r="BK54" s="6"/>
      <c r="BL54" s="6"/>
      <c r="BM54" s="6"/>
      <c r="BN54" s="310"/>
      <c r="BO54" s="310"/>
      <c r="BP54" s="310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</row>
    <row r="55" spans="1:103" ht="15.95" customHeight="1" x14ac:dyDescent="0.25">
      <c r="A55" s="322"/>
      <c r="B55" s="291"/>
      <c r="C55" s="316"/>
      <c r="D55" s="323"/>
      <c r="E55" s="323"/>
      <c r="F55" s="323"/>
      <c r="G55" s="323"/>
      <c r="H55" s="323"/>
      <c r="I55" s="323"/>
      <c r="J55" s="323"/>
      <c r="K55" s="323"/>
      <c r="L55" s="323"/>
      <c r="M55" s="323"/>
      <c r="N55" s="323"/>
      <c r="O55" s="323"/>
      <c r="P55" s="323"/>
      <c r="Q55" s="323"/>
      <c r="R55" s="323"/>
      <c r="S55" s="323"/>
      <c r="T55" s="323"/>
      <c r="U55" s="323"/>
      <c r="V55" s="323"/>
      <c r="W55" s="291"/>
      <c r="X55" s="291"/>
      <c r="Y55" s="291"/>
      <c r="Z55" s="291"/>
      <c r="AA55" s="291"/>
      <c r="AB55" s="291"/>
      <c r="AC55" s="291"/>
      <c r="AD55" s="291"/>
      <c r="AE55" s="291"/>
      <c r="AF55" s="291"/>
      <c r="AG55" s="291"/>
      <c r="AH55" s="291"/>
      <c r="AI55" s="291"/>
      <c r="AJ55" s="291"/>
      <c r="AK55" s="291"/>
      <c r="AL55" s="291"/>
      <c r="AM55" s="291"/>
      <c r="AN55" s="291"/>
      <c r="AO55" s="291"/>
      <c r="AP55" s="291"/>
      <c r="AQ55" s="291"/>
      <c r="AR55" s="291"/>
      <c r="AS55" s="291"/>
      <c r="AT55" s="291"/>
      <c r="AU55" s="291"/>
      <c r="AV55" s="291"/>
      <c r="AW55" s="291"/>
      <c r="AX55" s="291"/>
      <c r="AY55" s="291"/>
      <c r="AZ55" s="291"/>
      <c r="BA55" s="291"/>
      <c r="BB55" s="291"/>
      <c r="BC55" s="291"/>
      <c r="BD55" s="291"/>
      <c r="BE55" s="291"/>
      <c r="BF55" s="291"/>
      <c r="BG55" s="291"/>
      <c r="BH55" s="291"/>
      <c r="BI55" s="291"/>
      <c r="BJ55" s="291"/>
      <c r="BK55" s="291"/>
      <c r="BL55" s="291"/>
      <c r="BM55" s="291"/>
      <c r="BN55" s="291"/>
      <c r="BO55" s="291"/>
      <c r="BP55" s="291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</row>
    <row r="56" spans="1:103" ht="18" x14ac:dyDescent="0.25">
      <c r="A56" s="324"/>
      <c r="B56" s="325"/>
      <c r="C56" s="326"/>
      <c r="D56" s="320"/>
      <c r="E56" s="327"/>
      <c r="F56" s="328"/>
      <c r="G56" s="320"/>
      <c r="H56" s="320"/>
      <c r="I56" s="329"/>
      <c r="J56" s="320"/>
      <c r="K56" s="320"/>
      <c r="L56" s="320"/>
      <c r="M56" s="320"/>
      <c r="N56" s="320"/>
      <c r="O56" s="320"/>
      <c r="P56" s="323"/>
      <c r="Q56" s="323"/>
      <c r="R56" s="327"/>
      <c r="S56" s="323"/>
      <c r="T56" s="323"/>
      <c r="U56" s="323"/>
      <c r="V56" s="323"/>
      <c r="W56" s="323"/>
      <c r="X56" s="323"/>
      <c r="Y56" s="330"/>
      <c r="Z56" s="330"/>
      <c r="AA56" s="326"/>
      <c r="AB56" s="330"/>
      <c r="AC56" s="330"/>
      <c r="AD56" s="306"/>
      <c r="AE56" s="291"/>
      <c r="AF56" s="291"/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91"/>
      <c r="AR56" s="291"/>
      <c r="AS56" s="291"/>
      <c r="AT56" s="291"/>
      <c r="AU56" s="291"/>
      <c r="AV56" s="291"/>
      <c r="AW56" s="291"/>
      <c r="AX56" s="291"/>
      <c r="AY56" s="291"/>
      <c r="AZ56" s="291"/>
      <c r="BA56" s="291"/>
      <c r="BB56" s="291"/>
      <c r="BC56" s="291"/>
      <c r="BD56" s="291"/>
      <c r="BE56" s="291"/>
      <c r="BF56" s="291"/>
      <c r="BG56" s="291"/>
      <c r="BH56" s="291"/>
      <c r="BI56" s="291"/>
      <c r="BJ56" s="291"/>
      <c r="BK56" s="291"/>
      <c r="BL56" s="291"/>
      <c r="BM56" s="291"/>
      <c r="BN56" s="291"/>
      <c r="BO56" s="291"/>
      <c r="BP56" s="291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</row>
    <row r="57" spans="1:103" ht="18" x14ac:dyDescent="0.25">
      <c r="A57" s="324"/>
      <c r="B57" s="325"/>
      <c r="C57" s="326"/>
      <c r="D57" s="320"/>
      <c r="E57" s="320"/>
      <c r="F57" s="328"/>
      <c r="G57" s="320"/>
      <c r="H57" s="320"/>
      <c r="I57" s="329"/>
      <c r="J57" s="320"/>
      <c r="K57" s="320"/>
      <c r="L57" s="320"/>
      <c r="M57" s="320"/>
      <c r="N57" s="320"/>
      <c r="O57" s="320"/>
      <c r="P57" s="323"/>
      <c r="Q57" s="323"/>
      <c r="R57" s="327"/>
      <c r="S57" s="323"/>
      <c r="T57" s="323"/>
      <c r="U57" s="323"/>
      <c r="V57" s="323"/>
      <c r="W57" s="323"/>
      <c r="X57" s="323"/>
      <c r="Y57" s="306"/>
      <c r="Z57" s="331"/>
      <c r="AA57" s="326"/>
      <c r="AB57" s="331"/>
      <c r="AC57" s="306"/>
      <c r="AD57" s="306"/>
      <c r="AE57" s="291"/>
      <c r="AF57" s="291"/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291"/>
      <c r="AR57" s="291"/>
      <c r="AS57" s="291"/>
      <c r="AT57" s="291"/>
      <c r="AU57" s="291"/>
      <c r="AV57" s="291"/>
      <c r="AW57" s="291"/>
      <c r="AX57" s="291"/>
      <c r="AY57" s="291"/>
      <c r="AZ57" s="291"/>
      <c r="BA57" s="291"/>
      <c r="BB57" s="291"/>
      <c r="BC57" s="291"/>
      <c r="BD57" s="291"/>
      <c r="BE57" s="291"/>
      <c r="BF57" s="291"/>
      <c r="BG57" s="291"/>
      <c r="BH57" s="291"/>
      <c r="BI57" s="291"/>
      <c r="BJ57" s="291"/>
      <c r="BK57" s="291"/>
      <c r="BL57" s="291"/>
      <c r="BM57" s="291"/>
      <c r="BN57" s="291"/>
      <c r="BO57" s="291"/>
      <c r="BP57" s="291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</row>
    <row r="58" spans="1:103" ht="18" x14ac:dyDescent="0.25">
      <c r="A58" s="324"/>
      <c r="B58" s="325"/>
      <c r="C58" s="326"/>
      <c r="D58" s="320"/>
      <c r="E58" s="320"/>
      <c r="F58" s="320"/>
      <c r="G58" s="320"/>
      <c r="H58" s="320"/>
      <c r="I58" s="329"/>
      <c r="J58" s="320"/>
      <c r="K58" s="320"/>
      <c r="L58" s="320"/>
      <c r="M58" s="320"/>
      <c r="N58" s="320"/>
      <c r="O58" s="320"/>
      <c r="P58" s="323"/>
      <c r="Q58" s="323"/>
      <c r="R58" s="327"/>
      <c r="S58" s="323"/>
      <c r="T58" s="323"/>
      <c r="U58" s="323"/>
      <c r="V58" s="323"/>
      <c r="W58" s="323"/>
      <c r="X58" s="323"/>
      <c r="Y58" s="306"/>
      <c r="Z58" s="331"/>
      <c r="AA58" s="326"/>
      <c r="AB58" s="331"/>
      <c r="AC58" s="306"/>
      <c r="AD58" s="306"/>
      <c r="AE58" s="291"/>
      <c r="AF58" s="291"/>
      <c r="AG58" s="291"/>
      <c r="AH58" s="291"/>
      <c r="AI58" s="291"/>
      <c r="AJ58" s="291"/>
      <c r="AK58" s="291"/>
      <c r="AL58" s="291"/>
      <c r="AM58" s="291"/>
      <c r="AN58" s="291"/>
      <c r="AO58" s="291"/>
      <c r="AP58" s="291"/>
      <c r="AQ58" s="291"/>
      <c r="AR58" s="291"/>
      <c r="AS58" s="291"/>
      <c r="AT58" s="291"/>
      <c r="AU58" s="291"/>
      <c r="AV58" s="291"/>
      <c r="AW58" s="291"/>
      <c r="AX58" s="291"/>
      <c r="AY58" s="291"/>
      <c r="AZ58" s="291"/>
      <c r="BA58" s="291"/>
      <c r="BB58" s="291"/>
      <c r="BC58" s="291"/>
      <c r="BD58" s="291"/>
      <c r="BE58" s="291"/>
      <c r="BF58" s="291"/>
      <c r="BG58" s="291"/>
      <c r="BH58" s="291"/>
      <c r="BI58" s="291"/>
      <c r="BJ58" s="291"/>
      <c r="BK58" s="291"/>
      <c r="BL58" s="291"/>
      <c r="BM58" s="291"/>
      <c r="BN58" s="291"/>
      <c r="BO58" s="291"/>
      <c r="BP58" s="291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</row>
    <row r="59" spans="1:103" ht="18" x14ac:dyDescent="0.25">
      <c r="A59" s="324"/>
      <c r="B59" s="325"/>
      <c r="C59" s="326"/>
      <c r="D59" s="320"/>
      <c r="E59" s="320"/>
      <c r="F59" s="328"/>
      <c r="G59" s="320"/>
      <c r="H59" s="320"/>
      <c r="I59" s="329"/>
      <c r="J59" s="320"/>
      <c r="K59" s="320"/>
      <c r="L59" s="320"/>
      <c r="M59" s="320"/>
      <c r="N59" s="320"/>
      <c r="O59" s="320"/>
      <c r="P59" s="323"/>
      <c r="Q59" s="323"/>
      <c r="R59" s="327"/>
      <c r="S59" s="323"/>
      <c r="T59" s="323"/>
      <c r="U59" s="323"/>
      <c r="V59" s="323"/>
      <c r="W59" s="323"/>
      <c r="X59" s="323"/>
      <c r="Y59" s="306"/>
      <c r="Z59" s="331"/>
      <c r="AA59" s="326"/>
      <c r="AB59" s="331"/>
      <c r="AC59" s="306"/>
      <c r="AD59" s="306"/>
      <c r="AE59" s="291"/>
      <c r="AF59" s="291"/>
      <c r="AG59" s="291"/>
      <c r="AH59" s="291"/>
      <c r="AI59" s="291"/>
      <c r="AJ59" s="291"/>
      <c r="AK59" s="291"/>
      <c r="AL59" s="291"/>
      <c r="AM59" s="291"/>
      <c r="AN59" s="291"/>
      <c r="AO59" s="291"/>
      <c r="AP59" s="291"/>
      <c r="AQ59" s="291"/>
      <c r="AR59" s="291"/>
      <c r="AS59" s="291"/>
      <c r="AT59" s="291"/>
      <c r="AU59" s="291"/>
      <c r="AV59" s="291"/>
      <c r="AW59" s="291"/>
      <c r="AX59" s="291"/>
      <c r="AY59" s="291"/>
      <c r="AZ59" s="291"/>
      <c r="BA59" s="291"/>
      <c r="BB59" s="291"/>
      <c r="BC59" s="291"/>
      <c r="BD59" s="291"/>
      <c r="BE59" s="291"/>
      <c r="BF59" s="291"/>
      <c r="BG59" s="291"/>
      <c r="BH59" s="291"/>
      <c r="BI59" s="291"/>
      <c r="BJ59" s="291"/>
      <c r="BK59" s="291"/>
      <c r="BL59" s="291"/>
      <c r="BM59" s="291"/>
      <c r="BN59" s="291"/>
      <c r="BO59" s="291"/>
      <c r="BP59" s="291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</row>
    <row r="60" spans="1:103" ht="18" x14ac:dyDescent="0.25">
      <c r="A60" s="324"/>
      <c r="B60" s="325"/>
      <c r="C60" s="326"/>
      <c r="D60" s="320"/>
      <c r="E60" s="320"/>
      <c r="F60" s="328"/>
      <c r="G60" s="320"/>
      <c r="H60" s="320"/>
      <c r="I60" s="329"/>
      <c r="J60" s="320"/>
      <c r="K60" s="320"/>
      <c r="L60" s="320"/>
      <c r="M60" s="320"/>
      <c r="N60" s="320"/>
      <c r="O60" s="320"/>
      <c r="P60" s="323"/>
      <c r="Q60" s="323"/>
      <c r="R60" s="327"/>
      <c r="S60" s="323"/>
      <c r="T60" s="323"/>
      <c r="U60" s="323"/>
      <c r="V60" s="323"/>
      <c r="W60" s="323"/>
      <c r="X60" s="323"/>
      <c r="Y60" s="306"/>
      <c r="Z60" s="331"/>
      <c r="AA60" s="326"/>
      <c r="AB60" s="331"/>
      <c r="AC60" s="306"/>
      <c r="AD60" s="306"/>
      <c r="AE60" s="291"/>
      <c r="AF60" s="291"/>
      <c r="AG60" s="291"/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1"/>
      <c r="AT60" s="291"/>
      <c r="AU60" s="291"/>
      <c r="AV60" s="291"/>
      <c r="AW60" s="291"/>
      <c r="AX60" s="291"/>
      <c r="AY60" s="291"/>
      <c r="AZ60" s="291"/>
      <c r="BA60" s="291"/>
      <c r="BB60" s="291"/>
      <c r="BC60" s="291"/>
      <c r="BD60" s="291"/>
      <c r="BE60" s="291"/>
      <c r="BF60" s="291"/>
      <c r="BG60" s="291"/>
      <c r="BH60" s="291"/>
      <c r="BI60" s="291"/>
      <c r="BJ60" s="291"/>
      <c r="BK60" s="291"/>
      <c r="BL60" s="291"/>
      <c r="BM60" s="291"/>
      <c r="BN60" s="291"/>
      <c r="BO60" s="291"/>
      <c r="BP60" s="291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</row>
    <row r="61" spans="1:103" ht="18" x14ac:dyDescent="0.25">
      <c r="A61" s="324"/>
      <c r="B61" s="325"/>
      <c r="C61" s="326"/>
      <c r="D61" s="320"/>
      <c r="E61" s="320"/>
      <c r="F61" s="320"/>
      <c r="G61" s="320"/>
      <c r="H61" s="320"/>
      <c r="I61" s="329"/>
      <c r="J61" s="320"/>
      <c r="K61" s="320"/>
      <c r="L61" s="320"/>
      <c r="M61" s="320"/>
      <c r="N61" s="320"/>
      <c r="O61" s="320"/>
      <c r="P61" s="323"/>
      <c r="Q61" s="323"/>
      <c r="R61" s="327"/>
      <c r="S61" s="323"/>
      <c r="T61" s="323"/>
      <c r="U61" s="323"/>
      <c r="V61" s="323"/>
      <c r="W61" s="323"/>
      <c r="X61" s="323"/>
      <c r="Y61" s="306"/>
      <c r="Z61" s="331"/>
      <c r="AA61" s="326"/>
      <c r="AB61" s="331"/>
      <c r="AC61" s="306"/>
      <c r="AD61" s="306"/>
      <c r="AE61" s="291"/>
      <c r="AF61" s="291"/>
      <c r="AG61" s="291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1"/>
      <c r="AT61" s="291"/>
      <c r="AU61" s="291"/>
      <c r="AV61" s="291"/>
      <c r="AW61" s="291"/>
      <c r="AX61" s="291"/>
      <c r="AY61" s="291"/>
      <c r="AZ61" s="291"/>
      <c r="BA61" s="291"/>
      <c r="BB61" s="291"/>
      <c r="BC61" s="291"/>
      <c r="BD61" s="291"/>
      <c r="BE61" s="291"/>
      <c r="BF61" s="291"/>
      <c r="BG61" s="291"/>
      <c r="BH61" s="291"/>
      <c r="BI61" s="291"/>
      <c r="BJ61" s="291"/>
      <c r="BK61" s="291"/>
      <c r="BL61" s="291"/>
      <c r="BM61" s="291"/>
      <c r="BN61" s="291"/>
      <c r="BO61" s="291"/>
      <c r="BP61" s="291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</row>
    <row r="62" spans="1:103" ht="18" x14ac:dyDescent="0.25">
      <c r="A62" s="324"/>
      <c r="B62" s="325"/>
      <c r="C62" s="326"/>
      <c r="D62" s="320"/>
      <c r="E62" s="320"/>
      <c r="F62" s="320"/>
      <c r="G62" s="320"/>
      <c r="H62" s="320"/>
      <c r="I62" s="329"/>
      <c r="J62" s="320"/>
      <c r="K62" s="320"/>
      <c r="L62" s="320"/>
      <c r="M62" s="320"/>
      <c r="N62" s="320"/>
      <c r="O62" s="320"/>
      <c r="P62" s="323"/>
      <c r="Q62" s="323"/>
      <c r="R62" s="327"/>
      <c r="S62" s="323"/>
      <c r="T62" s="323"/>
      <c r="U62" s="323"/>
      <c r="V62" s="323"/>
      <c r="W62" s="323"/>
      <c r="X62" s="323"/>
      <c r="Y62" s="306"/>
      <c r="Z62" s="331"/>
      <c r="AA62" s="326"/>
      <c r="AB62" s="331"/>
      <c r="AC62" s="306"/>
      <c r="AD62" s="306"/>
      <c r="AE62" s="291"/>
      <c r="AF62" s="291"/>
      <c r="AG62" s="291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1"/>
      <c r="AT62" s="291"/>
      <c r="AU62" s="291"/>
      <c r="AV62" s="291"/>
      <c r="AW62" s="291"/>
      <c r="AX62" s="291"/>
      <c r="AY62" s="291"/>
      <c r="AZ62" s="291"/>
      <c r="BA62" s="291"/>
      <c r="BB62" s="291"/>
      <c r="BC62" s="291"/>
      <c r="BD62" s="291"/>
      <c r="BE62" s="291"/>
      <c r="BF62" s="291"/>
      <c r="BG62" s="291"/>
      <c r="BH62" s="291"/>
      <c r="BI62" s="291"/>
      <c r="BJ62" s="291"/>
      <c r="BK62" s="291"/>
      <c r="BL62" s="291"/>
      <c r="BM62" s="291"/>
      <c r="BN62" s="291"/>
      <c r="BO62" s="291"/>
      <c r="BP62" s="291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</row>
    <row r="63" spans="1:103" ht="18" x14ac:dyDescent="0.25">
      <c r="A63" s="324"/>
      <c r="B63" s="325"/>
      <c r="C63" s="326"/>
      <c r="D63" s="332"/>
      <c r="E63" s="320"/>
      <c r="F63" s="328"/>
      <c r="G63" s="320"/>
      <c r="H63" s="320"/>
      <c r="I63" s="320"/>
      <c r="J63" s="320"/>
      <c r="K63" s="320"/>
      <c r="L63" s="320"/>
      <c r="M63" s="320"/>
      <c r="N63" s="320"/>
      <c r="O63" s="320"/>
      <c r="P63" s="323"/>
      <c r="Q63" s="318"/>
      <c r="R63" s="318"/>
      <c r="S63" s="323"/>
      <c r="T63" s="323"/>
      <c r="U63" s="323"/>
      <c r="V63" s="323"/>
      <c r="W63" s="323"/>
      <c r="X63" s="323"/>
      <c r="Y63" s="302"/>
      <c r="Z63" s="331"/>
      <c r="AA63" s="326"/>
      <c r="AB63" s="331"/>
      <c r="AC63" s="302"/>
      <c r="AD63" s="302"/>
      <c r="AE63" s="291"/>
      <c r="AF63" s="291"/>
      <c r="AG63" s="291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1"/>
      <c r="AT63" s="291"/>
      <c r="AU63" s="291"/>
      <c r="AV63" s="291"/>
      <c r="AW63" s="291"/>
      <c r="AX63" s="291"/>
      <c r="AY63" s="291"/>
      <c r="AZ63" s="291"/>
      <c r="BA63" s="291"/>
      <c r="BB63" s="291"/>
      <c r="BC63" s="291"/>
      <c r="BD63" s="291"/>
      <c r="BE63" s="291"/>
      <c r="BF63" s="291"/>
      <c r="BG63" s="291"/>
      <c r="BH63" s="291"/>
      <c r="BI63" s="291"/>
      <c r="BJ63" s="291"/>
      <c r="BK63" s="291"/>
      <c r="BL63" s="291"/>
      <c r="BM63" s="291"/>
      <c r="BN63" s="291"/>
      <c r="BO63" s="291"/>
      <c r="BP63" s="291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</row>
    <row r="64" spans="1:103" ht="18" x14ac:dyDescent="0.25">
      <c r="A64" s="324"/>
      <c r="B64" s="325"/>
      <c r="C64" s="326"/>
      <c r="D64" s="323"/>
      <c r="E64" s="323"/>
      <c r="F64" s="328"/>
      <c r="G64" s="323"/>
      <c r="H64" s="323"/>
      <c r="I64" s="323"/>
      <c r="J64" s="323"/>
      <c r="K64" s="323"/>
      <c r="L64" s="323"/>
      <c r="M64" s="323"/>
      <c r="N64" s="323"/>
      <c r="O64" s="320"/>
      <c r="P64" s="323"/>
      <c r="Q64" s="323"/>
      <c r="R64" s="323"/>
      <c r="S64" s="323"/>
      <c r="T64" s="323"/>
      <c r="U64" s="323"/>
      <c r="V64" s="323"/>
      <c r="W64" s="323"/>
      <c r="X64" s="323"/>
      <c r="Y64" s="291"/>
      <c r="Z64" s="331"/>
      <c r="AA64" s="326"/>
      <c r="AB64" s="331"/>
      <c r="AC64" s="291"/>
      <c r="AD64" s="291"/>
      <c r="AE64" s="291"/>
      <c r="AF64" s="291"/>
      <c r="AG64" s="291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1"/>
      <c r="AT64" s="291"/>
      <c r="AU64" s="291"/>
      <c r="AV64" s="291"/>
      <c r="AW64" s="291"/>
      <c r="AX64" s="291"/>
      <c r="AY64" s="291"/>
      <c r="AZ64" s="291"/>
      <c r="BA64" s="291"/>
      <c r="BB64" s="291"/>
      <c r="BC64" s="291"/>
      <c r="BD64" s="291"/>
      <c r="BE64" s="291"/>
      <c r="BF64" s="291"/>
      <c r="BG64" s="291"/>
      <c r="BH64" s="291"/>
      <c r="BI64" s="291"/>
      <c r="BJ64" s="291"/>
      <c r="BK64" s="291"/>
      <c r="BL64" s="291"/>
      <c r="BM64" s="291"/>
      <c r="BN64" s="291"/>
      <c r="BO64" s="291"/>
      <c r="BP64" s="291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</row>
    <row r="65" spans="1:103" ht="18" x14ac:dyDescent="0.25">
      <c r="A65" s="324"/>
      <c r="B65" s="325"/>
      <c r="C65" s="326"/>
      <c r="D65" s="332"/>
      <c r="E65" s="332"/>
      <c r="F65" s="328"/>
      <c r="G65" s="332"/>
      <c r="H65" s="332"/>
      <c r="I65" s="332"/>
      <c r="J65" s="332"/>
      <c r="K65" s="332"/>
      <c r="L65" s="332"/>
      <c r="M65" s="332"/>
      <c r="N65" s="332"/>
      <c r="O65" s="332"/>
      <c r="P65" s="323"/>
      <c r="Q65" s="323"/>
      <c r="R65" s="323"/>
      <c r="S65" s="323"/>
      <c r="T65" s="323"/>
      <c r="U65" s="323"/>
      <c r="V65" s="323"/>
      <c r="W65" s="323"/>
      <c r="X65" s="323"/>
      <c r="Y65" s="302"/>
      <c r="Z65" s="331"/>
      <c r="AA65" s="326"/>
      <c r="AB65" s="331"/>
      <c r="AC65" s="302"/>
      <c r="AD65" s="302"/>
      <c r="AE65" s="291"/>
      <c r="AF65" s="291"/>
      <c r="AG65" s="291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1"/>
      <c r="AT65" s="291"/>
      <c r="AU65" s="291"/>
      <c r="AV65" s="291"/>
      <c r="AW65" s="291"/>
      <c r="AX65" s="291"/>
      <c r="AY65" s="291"/>
      <c r="AZ65" s="291"/>
      <c r="BA65" s="291"/>
      <c r="BB65" s="291"/>
      <c r="BC65" s="291"/>
      <c r="BD65" s="291"/>
      <c r="BE65" s="291"/>
      <c r="BF65" s="291"/>
      <c r="BG65" s="291"/>
      <c r="BH65" s="291"/>
      <c r="BI65" s="291"/>
      <c r="BJ65" s="291"/>
      <c r="BK65" s="291"/>
      <c r="BL65" s="291"/>
      <c r="BM65" s="291"/>
      <c r="BN65" s="291"/>
      <c r="BO65" s="291"/>
      <c r="BP65" s="291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</row>
    <row r="66" spans="1:103" ht="15.75" x14ac:dyDescent="0.25">
      <c r="A66" s="324"/>
      <c r="B66" s="291"/>
      <c r="C66" s="333"/>
      <c r="D66" s="323"/>
      <c r="E66" s="323"/>
      <c r="F66" s="328"/>
      <c r="G66" s="323"/>
      <c r="H66" s="323"/>
      <c r="I66" s="323"/>
      <c r="J66" s="323"/>
      <c r="K66" s="323"/>
      <c r="L66" s="323"/>
      <c r="M66" s="323"/>
      <c r="N66" s="323"/>
      <c r="O66" s="323"/>
      <c r="P66" s="323"/>
      <c r="Q66" s="323"/>
      <c r="R66" s="323"/>
      <c r="S66" s="323"/>
      <c r="T66" s="323"/>
      <c r="U66" s="323"/>
      <c r="V66" s="323"/>
      <c r="W66" s="323"/>
      <c r="X66" s="323"/>
      <c r="Y66" s="291"/>
      <c r="Z66" s="291"/>
      <c r="AA66" s="333"/>
      <c r="AB66" s="291"/>
      <c r="AC66" s="291"/>
      <c r="AD66" s="291"/>
      <c r="AE66" s="291"/>
      <c r="AF66" s="291"/>
      <c r="AG66" s="291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1"/>
      <c r="AT66" s="291"/>
      <c r="AU66" s="291"/>
      <c r="AV66" s="291"/>
      <c r="AW66" s="291"/>
      <c r="AX66" s="291"/>
      <c r="AY66" s="291"/>
      <c r="AZ66" s="291"/>
      <c r="BA66" s="291"/>
      <c r="BB66" s="291"/>
      <c r="BC66" s="291"/>
      <c r="BD66" s="291"/>
      <c r="BE66" s="291"/>
      <c r="BF66" s="291"/>
      <c r="BG66" s="291"/>
      <c r="BH66" s="291"/>
      <c r="BI66" s="291"/>
      <c r="BJ66" s="291"/>
      <c r="BK66" s="291"/>
      <c r="BL66" s="291"/>
      <c r="BM66" s="291"/>
      <c r="BN66" s="291"/>
      <c r="BO66" s="291"/>
      <c r="BP66" s="291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</row>
    <row r="67" spans="1:103" x14ac:dyDescent="0.25">
      <c r="A67" s="322"/>
      <c r="B67" s="291"/>
      <c r="C67" s="291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3"/>
      <c r="S67" s="323"/>
      <c r="T67" s="323"/>
      <c r="U67" s="323"/>
      <c r="V67" s="323"/>
      <c r="W67" s="291"/>
      <c r="X67" s="291"/>
      <c r="Y67" s="291"/>
      <c r="Z67" s="291"/>
      <c r="AA67" s="291"/>
      <c r="AB67" s="291"/>
      <c r="AC67" s="291"/>
      <c r="AD67" s="291"/>
      <c r="AE67" s="291"/>
      <c r="AF67" s="291"/>
      <c r="AG67" s="291"/>
      <c r="AH67" s="291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291"/>
      <c r="AT67" s="291"/>
      <c r="AU67" s="291"/>
      <c r="AV67" s="291"/>
      <c r="AW67" s="291"/>
      <c r="AX67" s="291"/>
      <c r="AY67" s="291"/>
      <c r="AZ67" s="291"/>
      <c r="BA67" s="291"/>
      <c r="BB67" s="291"/>
      <c r="BC67" s="291"/>
      <c r="BD67" s="291"/>
      <c r="BE67" s="291"/>
      <c r="BF67" s="291"/>
      <c r="BG67" s="291"/>
      <c r="BH67" s="291"/>
      <c r="BI67" s="291"/>
      <c r="BJ67" s="291"/>
      <c r="BK67" s="291"/>
      <c r="BL67" s="291"/>
      <c r="BM67" s="291"/>
      <c r="BN67" s="291"/>
      <c r="BO67" s="291"/>
      <c r="BP67" s="291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</row>
    <row r="68" spans="1:103" x14ac:dyDescent="0.25">
      <c r="A68" s="322"/>
      <c r="B68" s="291"/>
      <c r="C68" s="291"/>
      <c r="D68" s="323"/>
      <c r="E68" s="323"/>
      <c r="F68" s="323"/>
      <c r="G68" s="323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3"/>
      <c r="S68" s="323"/>
      <c r="T68" s="323"/>
      <c r="U68" s="323"/>
      <c r="V68" s="323"/>
      <c r="W68" s="291"/>
      <c r="X68" s="291"/>
      <c r="Y68" s="291"/>
      <c r="Z68" s="291"/>
      <c r="AA68" s="291"/>
      <c r="AB68" s="291"/>
      <c r="AC68" s="291"/>
      <c r="AD68" s="291"/>
      <c r="AE68" s="291"/>
      <c r="AF68" s="291"/>
      <c r="AG68" s="291"/>
      <c r="AH68" s="291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291"/>
      <c r="AT68" s="291"/>
      <c r="AU68" s="291"/>
      <c r="AV68" s="291"/>
      <c r="AW68" s="291"/>
      <c r="AX68" s="291"/>
      <c r="AY68" s="291"/>
      <c r="AZ68" s="291"/>
      <c r="BA68" s="291"/>
      <c r="BB68" s="291"/>
      <c r="BC68" s="291"/>
      <c r="BD68" s="291"/>
      <c r="BE68" s="291"/>
      <c r="BF68" s="291"/>
      <c r="BG68" s="291"/>
      <c r="BH68" s="291"/>
      <c r="BI68" s="291"/>
      <c r="BJ68" s="291"/>
      <c r="BK68" s="291"/>
      <c r="BL68" s="291"/>
      <c r="BM68" s="291"/>
      <c r="BN68" s="291"/>
      <c r="BO68" s="291"/>
      <c r="BP68" s="291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</row>
    <row r="69" spans="1:103" x14ac:dyDescent="0.25">
      <c r="A69" s="322"/>
      <c r="B69" s="291"/>
      <c r="C69" s="291"/>
      <c r="D69" s="323"/>
      <c r="E69" s="323"/>
      <c r="F69" s="323"/>
      <c r="G69" s="323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3"/>
      <c r="S69" s="323"/>
      <c r="T69" s="323"/>
      <c r="U69" s="323"/>
      <c r="V69" s="323"/>
      <c r="W69" s="291"/>
      <c r="X69" s="291"/>
      <c r="Y69" s="291"/>
      <c r="Z69" s="291"/>
      <c r="AA69" s="291"/>
      <c r="AB69" s="291"/>
      <c r="AC69" s="291"/>
      <c r="AD69" s="291"/>
      <c r="AE69" s="291"/>
      <c r="AF69" s="291"/>
      <c r="AG69" s="291"/>
      <c r="AH69" s="291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291"/>
      <c r="AT69" s="291"/>
      <c r="AU69" s="291"/>
      <c r="AV69" s="291"/>
      <c r="AW69" s="291"/>
      <c r="AX69" s="291"/>
      <c r="AY69" s="291"/>
      <c r="AZ69" s="291"/>
      <c r="BA69" s="291"/>
      <c r="BB69" s="291"/>
      <c r="BC69" s="291"/>
      <c r="BD69" s="291"/>
      <c r="BE69" s="291"/>
      <c r="BF69" s="291"/>
      <c r="BG69" s="291"/>
      <c r="BH69" s="291"/>
      <c r="BI69" s="291"/>
      <c r="BJ69" s="291"/>
      <c r="BK69" s="291"/>
      <c r="BL69" s="291"/>
      <c r="BM69" s="291"/>
      <c r="BN69" s="291"/>
      <c r="BO69" s="291"/>
      <c r="BP69" s="291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</row>
    <row r="70" spans="1:103" x14ac:dyDescent="0.25">
      <c r="A70" s="322"/>
      <c r="B70" s="291"/>
      <c r="C70" s="291"/>
      <c r="D70" s="323"/>
      <c r="E70" s="323"/>
      <c r="F70" s="323"/>
      <c r="G70" s="323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3"/>
      <c r="S70" s="323"/>
      <c r="T70" s="323"/>
      <c r="U70" s="323"/>
      <c r="V70" s="323"/>
      <c r="W70" s="291"/>
      <c r="X70" s="291"/>
      <c r="Y70" s="291"/>
      <c r="Z70" s="291"/>
      <c r="AA70" s="291"/>
      <c r="AB70" s="291"/>
      <c r="AC70" s="291"/>
      <c r="AD70" s="291"/>
      <c r="AE70" s="291"/>
      <c r="AF70" s="291"/>
      <c r="AG70" s="291"/>
      <c r="AH70" s="291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291"/>
      <c r="AT70" s="291"/>
      <c r="AU70" s="291"/>
      <c r="AV70" s="291"/>
      <c r="AW70" s="291"/>
      <c r="AX70" s="291"/>
      <c r="AY70" s="291"/>
      <c r="AZ70" s="291"/>
      <c r="BA70" s="291"/>
      <c r="BB70" s="291"/>
      <c r="BC70" s="291"/>
      <c r="BD70" s="291"/>
      <c r="BE70" s="291"/>
      <c r="BF70" s="291"/>
      <c r="BG70" s="291"/>
      <c r="BH70" s="291"/>
      <c r="BI70" s="291"/>
      <c r="BJ70" s="291"/>
      <c r="BK70" s="291"/>
      <c r="BL70" s="291"/>
      <c r="BM70" s="291"/>
      <c r="BN70" s="291"/>
      <c r="BO70" s="291"/>
      <c r="BP70" s="291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</row>
    <row r="71" spans="1:103" x14ac:dyDescent="0.25">
      <c r="A71" s="322"/>
      <c r="B71" s="291"/>
      <c r="C71" s="291"/>
      <c r="D71" s="323"/>
      <c r="E71" s="323"/>
      <c r="F71" s="323"/>
      <c r="G71" s="323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3"/>
      <c r="S71" s="323"/>
      <c r="T71" s="323"/>
      <c r="U71" s="323"/>
      <c r="V71" s="323"/>
      <c r="W71" s="291"/>
      <c r="X71" s="291"/>
      <c r="Y71" s="291"/>
      <c r="Z71" s="291"/>
      <c r="AA71" s="291"/>
      <c r="AB71" s="291"/>
      <c r="AC71" s="291"/>
      <c r="AD71" s="291"/>
      <c r="AE71" s="291"/>
      <c r="AF71" s="291"/>
      <c r="AG71" s="291"/>
      <c r="AH71" s="291"/>
      <c r="AI71" s="291"/>
      <c r="AJ71" s="291"/>
      <c r="AK71" s="291"/>
      <c r="AL71" s="291"/>
      <c r="AM71" s="291"/>
      <c r="AN71" s="291"/>
      <c r="AO71" s="291"/>
      <c r="AP71" s="291"/>
      <c r="AQ71" s="291"/>
      <c r="AR71" s="291"/>
      <c r="AS71" s="291"/>
      <c r="AT71" s="291"/>
      <c r="AU71" s="291"/>
      <c r="AV71" s="291"/>
      <c r="AW71" s="291"/>
      <c r="AX71" s="291"/>
      <c r="AY71" s="291"/>
      <c r="AZ71" s="291"/>
      <c r="BA71" s="291"/>
      <c r="BB71" s="291"/>
      <c r="BC71" s="291"/>
      <c r="BD71" s="291"/>
      <c r="BE71" s="291"/>
      <c r="BF71" s="291"/>
      <c r="BG71" s="291"/>
      <c r="BH71" s="291"/>
      <c r="BI71" s="291"/>
      <c r="BJ71" s="291"/>
      <c r="BK71" s="291"/>
      <c r="BL71" s="291"/>
      <c r="BM71" s="291"/>
      <c r="BN71" s="291"/>
      <c r="BO71" s="291"/>
      <c r="BP71" s="291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</row>
    <row r="72" spans="1:103" x14ac:dyDescent="0.25">
      <c r="A72" s="322"/>
      <c r="B72" s="291"/>
      <c r="C72" s="291"/>
      <c r="D72" s="323"/>
      <c r="E72" s="323"/>
      <c r="F72" s="323"/>
      <c r="G72" s="323"/>
      <c r="H72" s="323"/>
      <c r="I72" s="323"/>
      <c r="J72" s="323"/>
      <c r="K72" s="323"/>
      <c r="L72" s="323"/>
      <c r="M72" s="323"/>
      <c r="N72" s="323"/>
      <c r="O72" s="323"/>
      <c r="P72" s="323"/>
      <c r="Q72" s="323"/>
      <c r="R72" s="323"/>
      <c r="S72" s="323"/>
      <c r="T72" s="323"/>
      <c r="U72" s="323"/>
      <c r="V72" s="323"/>
      <c r="W72" s="291"/>
      <c r="X72" s="291"/>
      <c r="Y72" s="291"/>
      <c r="Z72" s="291"/>
      <c r="AA72" s="291"/>
      <c r="AB72" s="291"/>
      <c r="AC72" s="291"/>
      <c r="AD72" s="291"/>
      <c r="AE72" s="291"/>
      <c r="AF72" s="291"/>
      <c r="AG72" s="291"/>
      <c r="AH72" s="291"/>
      <c r="AI72" s="291"/>
      <c r="AJ72" s="291"/>
      <c r="AK72" s="291"/>
      <c r="AL72" s="291"/>
      <c r="AM72" s="291"/>
      <c r="AN72" s="291"/>
      <c r="AO72" s="291"/>
      <c r="AP72" s="291"/>
      <c r="AQ72" s="291"/>
      <c r="AR72" s="291"/>
      <c r="AS72" s="291"/>
      <c r="AT72" s="291"/>
      <c r="AU72" s="291"/>
      <c r="AV72" s="291"/>
      <c r="AW72" s="291"/>
      <c r="AX72" s="291"/>
      <c r="AY72" s="291"/>
      <c r="AZ72" s="291"/>
      <c r="BA72" s="291"/>
      <c r="BB72" s="291"/>
      <c r="BC72" s="291"/>
      <c r="BD72" s="291"/>
      <c r="BE72" s="291"/>
      <c r="BF72" s="291"/>
      <c r="BG72" s="291"/>
      <c r="BH72" s="291"/>
      <c r="BI72" s="291"/>
      <c r="BJ72" s="291"/>
      <c r="BK72" s="291"/>
      <c r="BL72" s="291"/>
      <c r="BM72" s="291"/>
      <c r="BN72" s="291"/>
      <c r="BO72" s="291"/>
      <c r="BP72" s="291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</row>
    <row r="73" spans="1:103" x14ac:dyDescent="0.25">
      <c r="A73" s="322"/>
      <c r="B73" s="291"/>
      <c r="C73" s="291"/>
      <c r="D73" s="323"/>
      <c r="E73" s="323"/>
      <c r="F73" s="323"/>
      <c r="G73" s="323"/>
      <c r="H73" s="323"/>
      <c r="I73" s="323"/>
      <c r="J73" s="323"/>
      <c r="K73" s="323"/>
      <c r="L73" s="323"/>
      <c r="M73" s="323"/>
      <c r="N73" s="323"/>
      <c r="O73" s="323"/>
      <c r="P73" s="323"/>
      <c r="Q73" s="323"/>
      <c r="R73" s="323"/>
      <c r="S73" s="323"/>
      <c r="T73" s="323"/>
      <c r="U73" s="323"/>
      <c r="V73" s="323"/>
      <c r="W73" s="291"/>
      <c r="X73" s="291"/>
      <c r="Y73" s="291"/>
      <c r="Z73" s="291"/>
      <c r="AA73" s="291"/>
      <c r="AB73" s="291"/>
      <c r="AC73" s="291"/>
      <c r="AD73" s="291"/>
      <c r="AE73" s="291"/>
      <c r="AF73" s="291"/>
      <c r="AG73" s="291"/>
      <c r="AH73" s="291"/>
      <c r="AI73" s="291"/>
      <c r="AJ73" s="291"/>
      <c r="AK73" s="291"/>
      <c r="AL73" s="291"/>
      <c r="AM73" s="291"/>
      <c r="AN73" s="291"/>
      <c r="AO73" s="291"/>
      <c r="AP73" s="291"/>
      <c r="AQ73" s="291"/>
      <c r="AR73" s="291"/>
      <c r="AS73" s="291"/>
      <c r="AT73" s="291"/>
      <c r="AU73" s="291"/>
      <c r="AV73" s="291"/>
      <c r="AW73" s="291"/>
      <c r="AX73" s="291"/>
      <c r="AY73" s="291"/>
      <c r="AZ73" s="291"/>
      <c r="BA73" s="291"/>
      <c r="BB73" s="291"/>
      <c r="BC73" s="291"/>
      <c r="BD73" s="291"/>
      <c r="BE73" s="291"/>
      <c r="BF73" s="291"/>
      <c r="BG73" s="291"/>
      <c r="BH73" s="291"/>
      <c r="BI73" s="291"/>
      <c r="BJ73" s="291"/>
      <c r="BK73" s="291"/>
      <c r="BL73" s="291"/>
      <c r="BM73" s="291"/>
      <c r="BN73" s="291"/>
      <c r="BO73" s="291"/>
      <c r="BP73" s="291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</row>
    <row r="74" spans="1:103" x14ac:dyDescent="0.25">
      <c r="A74" s="322"/>
      <c r="B74" s="291"/>
      <c r="C74" s="291"/>
      <c r="D74" s="323"/>
      <c r="E74" s="323"/>
      <c r="F74" s="323"/>
      <c r="G74" s="323"/>
      <c r="H74" s="323"/>
      <c r="I74" s="323"/>
      <c r="J74" s="323"/>
      <c r="K74" s="323"/>
      <c r="L74" s="323"/>
      <c r="M74" s="323"/>
      <c r="N74" s="323"/>
      <c r="O74" s="323"/>
      <c r="P74" s="323"/>
      <c r="Q74" s="323"/>
      <c r="R74" s="323"/>
      <c r="S74" s="323"/>
      <c r="T74" s="323"/>
      <c r="U74" s="323"/>
      <c r="V74" s="323"/>
      <c r="W74" s="291"/>
      <c r="X74" s="291"/>
      <c r="Y74" s="291"/>
      <c r="Z74" s="291"/>
      <c r="AA74" s="291"/>
      <c r="AB74" s="291"/>
      <c r="AC74" s="291"/>
      <c r="AD74" s="291"/>
      <c r="AE74" s="291"/>
      <c r="AF74" s="291"/>
      <c r="AG74" s="291"/>
      <c r="AH74" s="291"/>
      <c r="AI74" s="291"/>
      <c r="AJ74" s="291"/>
      <c r="AK74" s="291"/>
      <c r="AL74" s="291"/>
      <c r="AM74" s="291"/>
      <c r="AN74" s="291"/>
      <c r="AO74" s="291"/>
      <c r="AP74" s="291"/>
      <c r="AQ74" s="291"/>
      <c r="AR74" s="291"/>
      <c r="AS74" s="291"/>
      <c r="AT74" s="291"/>
      <c r="AU74" s="291"/>
      <c r="AV74" s="291"/>
      <c r="AW74" s="291"/>
      <c r="AX74" s="291"/>
      <c r="AY74" s="291"/>
      <c r="AZ74" s="291"/>
      <c r="BA74" s="291"/>
      <c r="BB74" s="291"/>
      <c r="BC74" s="291"/>
      <c r="BD74" s="291"/>
      <c r="BE74" s="291"/>
      <c r="BF74" s="291"/>
      <c r="BG74" s="291"/>
      <c r="BH74" s="291"/>
      <c r="BI74" s="291"/>
      <c r="BJ74" s="291"/>
      <c r="BK74" s="291"/>
      <c r="BL74" s="291"/>
      <c r="BM74" s="291"/>
      <c r="BN74" s="291"/>
      <c r="BO74" s="291"/>
      <c r="BP74" s="291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</row>
    <row r="75" spans="1:103" x14ac:dyDescent="0.25">
      <c r="A75" s="322"/>
      <c r="B75" s="291"/>
      <c r="C75" s="291"/>
      <c r="D75" s="323"/>
      <c r="E75" s="323"/>
      <c r="F75" s="323"/>
      <c r="G75" s="323"/>
      <c r="H75" s="323"/>
      <c r="I75" s="323"/>
      <c r="J75" s="323"/>
      <c r="K75" s="323"/>
      <c r="L75" s="323"/>
      <c r="M75" s="323"/>
      <c r="N75" s="323"/>
      <c r="O75" s="323"/>
      <c r="P75" s="323"/>
      <c r="Q75" s="323"/>
      <c r="R75" s="323"/>
      <c r="S75" s="323"/>
      <c r="T75" s="323"/>
      <c r="U75" s="323"/>
      <c r="V75" s="323"/>
      <c r="W75" s="291"/>
      <c r="X75" s="291"/>
      <c r="Y75" s="291"/>
      <c r="Z75" s="291"/>
      <c r="AA75" s="291"/>
      <c r="AB75" s="291"/>
      <c r="AC75" s="291"/>
      <c r="AD75" s="291"/>
      <c r="AE75" s="291"/>
      <c r="AF75" s="291"/>
      <c r="AG75" s="291"/>
      <c r="AH75" s="291"/>
      <c r="AI75" s="291"/>
      <c r="AJ75" s="291"/>
      <c r="AK75" s="291"/>
      <c r="AL75" s="291"/>
      <c r="AM75" s="291"/>
      <c r="AN75" s="291"/>
      <c r="AO75" s="291"/>
      <c r="AP75" s="291"/>
      <c r="AQ75" s="291"/>
      <c r="AR75" s="291"/>
      <c r="AS75" s="291"/>
      <c r="AT75" s="291"/>
      <c r="AU75" s="291"/>
      <c r="AV75" s="291"/>
      <c r="AW75" s="291"/>
      <c r="AX75" s="291"/>
      <c r="AY75" s="291"/>
      <c r="AZ75" s="291"/>
      <c r="BA75" s="291"/>
      <c r="BB75" s="291"/>
      <c r="BC75" s="291"/>
      <c r="BD75" s="291"/>
      <c r="BE75" s="291"/>
      <c r="BF75" s="291"/>
      <c r="BG75" s="291"/>
      <c r="BH75" s="291"/>
      <c r="BI75" s="291"/>
      <c r="BJ75" s="291"/>
      <c r="BK75" s="291"/>
      <c r="BL75" s="291"/>
      <c r="BM75" s="291"/>
      <c r="BN75" s="291"/>
      <c r="BO75" s="291"/>
      <c r="BP75" s="291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</row>
    <row r="76" spans="1:103" x14ac:dyDescent="0.25">
      <c r="A76" s="322"/>
      <c r="B76" s="291"/>
      <c r="C76" s="291"/>
      <c r="D76" s="323"/>
      <c r="E76" s="323"/>
      <c r="F76" s="323"/>
      <c r="G76" s="323"/>
      <c r="H76" s="323"/>
      <c r="I76" s="323"/>
      <c r="J76" s="323"/>
      <c r="K76" s="323"/>
      <c r="L76" s="323"/>
      <c r="M76" s="323"/>
      <c r="N76" s="323"/>
      <c r="O76" s="323"/>
      <c r="P76" s="323"/>
      <c r="Q76" s="323"/>
      <c r="R76" s="323"/>
      <c r="S76" s="323"/>
      <c r="T76" s="323"/>
      <c r="U76" s="323"/>
      <c r="V76" s="323"/>
      <c r="W76" s="291"/>
      <c r="X76" s="291"/>
      <c r="Y76" s="291"/>
      <c r="Z76" s="291"/>
      <c r="AA76" s="291"/>
      <c r="AB76" s="291"/>
      <c r="AC76" s="291"/>
      <c r="AD76" s="291"/>
      <c r="AE76" s="291"/>
      <c r="AF76" s="291"/>
      <c r="AG76" s="291"/>
      <c r="AH76" s="291"/>
      <c r="AI76" s="291"/>
      <c r="AJ76" s="291"/>
      <c r="AK76" s="291"/>
      <c r="AL76" s="291"/>
      <c r="AM76" s="291"/>
      <c r="AN76" s="291"/>
      <c r="AO76" s="291"/>
      <c r="AP76" s="291"/>
      <c r="AQ76" s="291"/>
      <c r="AR76" s="291"/>
      <c r="AS76" s="291"/>
      <c r="AT76" s="291"/>
      <c r="AU76" s="291"/>
      <c r="AV76" s="291"/>
      <c r="AW76" s="291"/>
      <c r="AX76" s="291"/>
      <c r="AY76" s="291"/>
      <c r="AZ76" s="291"/>
      <c r="BA76" s="291"/>
      <c r="BB76" s="291"/>
      <c r="BC76" s="291"/>
      <c r="BD76" s="291"/>
      <c r="BE76" s="291"/>
      <c r="BF76" s="291"/>
      <c r="BG76" s="291"/>
      <c r="BH76" s="291"/>
      <c r="BI76" s="291"/>
      <c r="BJ76" s="291"/>
      <c r="BK76" s="291"/>
      <c r="BL76" s="291"/>
      <c r="BM76" s="291"/>
      <c r="BN76" s="291"/>
      <c r="BO76" s="291"/>
      <c r="BP76" s="291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</row>
    <row r="77" spans="1:103" x14ac:dyDescent="0.25">
      <c r="A77" s="322"/>
      <c r="B77" s="291"/>
      <c r="C77" s="291"/>
      <c r="D77" s="323"/>
      <c r="E77" s="323"/>
      <c r="F77" s="323"/>
      <c r="G77" s="323"/>
      <c r="H77" s="323"/>
      <c r="I77" s="323"/>
      <c r="J77" s="323"/>
      <c r="K77" s="323"/>
      <c r="L77" s="323"/>
      <c r="M77" s="323"/>
      <c r="N77" s="323"/>
      <c r="O77" s="323"/>
      <c r="P77" s="323"/>
      <c r="Q77" s="323"/>
      <c r="R77" s="323"/>
      <c r="S77" s="323"/>
      <c r="T77" s="323"/>
      <c r="U77" s="323"/>
      <c r="V77" s="323"/>
      <c r="W77" s="291"/>
      <c r="X77" s="291"/>
      <c r="Y77" s="291"/>
      <c r="Z77" s="291"/>
      <c r="AA77" s="291"/>
      <c r="AB77" s="291"/>
      <c r="AC77" s="291"/>
      <c r="AD77" s="291"/>
      <c r="AE77" s="291"/>
      <c r="AF77" s="291"/>
      <c r="AG77" s="291"/>
      <c r="AH77" s="291"/>
      <c r="AI77" s="291"/>
      <c r="AJ77" s="291"/>
      <c r="AK77" s="291"/>
      <c r="AL77" s="291"/>
      <c r="AM77" s="291"/>
      <c r="AN77" s="291"/>
      <c r="AO77" s="291"/>
      <c r="AP77" s="291"/>
      <c r="AQ77" s="291"/>
      <c r="AR77" s="291"/>
      <c r="AS77" s="291"/>
      <c r="AT77" s="291"/>
      <c r="AU77" s="291"/>
      <c r="AV77" s="291"/>
      <c r="AW77" s="291"/>
      <c r="AX77" s="291"/>
      <c r="AY77" s="291"/>
      <c r="AZ77" s="291"/>
      <c r="BA77" s="291"/>
      <c r="BB77" s="291"/>
      <c r="BC77" s="291"/>
      <c r="BD77" s="291"/>
      <c r="BE77" s="291"/>
      <c r="BF77" s="291"/>
      <c r="BG77" s="291"/>
      <c r="BH77" s="291"/>
      <c r="BI77" s="291"/>
      <c r="BJ77" s="291"/>
      <c r="BK77" s="291"/>
      <c r="BL77" s="291"/>
      <c r="BM77" s="291"/>
      <c r="BN77" s="291"/>
      <c r="BO77" s="291"/>
      <c r="BP77" s="291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</row>
    <row r="78" spans="1:103" x14ac:dyDescent="0.25">
      <c r="A78" s="322"/>
      <c r="B78" s="291"/>
      <c r="C78" s="291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3"/>
      <c r="P78" s="323"/>
      <c r="Q78" s="323"/>
      <c r="R78" s="323"/>
      <c r="S78" s="323"/>
      <c r="T78" s="323"/>
      <c r="U78" s="323"/>
      <c r="V78" s="323"/>
      <c r="W78" s="291"/>
      <c r="X78" s="291"/>
      <c r="Y78" s="291"/>
      <c r="Z78" s="291"/>
      <c r="AA78" s="291"/>
      <c r="AB78" s="291"/>
      <c r="AC78" s="291"/>
      <c r="AD78" s="291"/>
      <c r="AE78" s="291"/>
      <c r="AF78" s="291"/>
      <c r="AG78" s="291"/>
      <c r="AH78" s="291"/>
      <c r="AI78" s="291"/>
      <c r="AJ78" s="291"/>
      <c r="AK78" s="291"/>
      <c r="AL78" s="291"/>
      <c r="AM78" s="291"/>
      <c r="AN78" s="291"/>
      <c r="AO78" s="291"/>
      <c r="AP78" s="291"/>
      <c r="AQ78" s="291"/>
      <c r="AR78" s="291"/>
      <c r="AS78" s="291"/>
      <c r="AT78" s="291"/>
      <c r="AU78" s="291"/>
      <c r="AV78" s="291"/>
      <c r="AW78" s="291"/>
      <c r="AX78" s="291"/>
      <c r="AY78" s="291"/>
      <c r="AZ78" s="291"/>
      <c r="BA78" s="291"/>
      <c r="BB78" s="291"/>
      <c r="BC78" s="291"/>
      <c r="BD78" s="291"/>
      <c r="BE78" s="291"/>
      <c r="BF78" s="291"/>
      <c r="BG78" s="291"/>
      <c r="BH78" s="291"/>
      <c r="BI78" s="291"/>
      <c r="BJ78" s="291"/>
      <c r="BK78" s="291"/>
      <c r="BL78" s="291"/>
      <c r="BM78" s="291"/>
      <c r="BN78" s="291"/>
      <c r="BO78" s="291"/>
      <c r="BP78" s="291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</row>
    <row r="79" spans="1:103" x14ac:dyDescent="0.25">
      <c r="A79" s="322"/>
      <c r="B79" s="291"/>
      <c r="C79" s="291"/>
      <c r="D79" s="323"/>
      <c r="E79" s="323"/>
      <c r="F79" s="323"/>
      <c r="G79" s="323"/>
      <c r="H79" s="323"/>
      <c r="I79" s="323"/>
      <c r="J79" s="323"/>
      <c r="K79" s="323"/>
      <c r="L79" s="323"/>
      <c r="M79" s="323"/>
      <c r="N79" s="323"/>
      <c r="O79" s="323"/>
      <c r="P79" s="323"/>
      <c r="Q79" s="323"/>
      <c r="R79" s="323"/>
      <c r="S79" s="323"/>
      <c r="T79" s="323"/>
      <c r="U79" s="323"/>
      <c r="V79" s="323"/>
      <c r="W79" s="291"/>
      <c r="X79" s="291"/>
      <c r="Y79" s="291"/>
      <c r="Z79" s="291"/>
      <c r="AA79" s="291"/>
      <c r="AB79" s="291"/>
      <c r="AC79" s="291"/>
      <c r="AD79" s="291"/>
      <c r="AE79" s="291"/>
      <c r="AF79" s="291"/>
      <c r="AG79" s="291"/>
      <c r="AH79" s="291"/>
      <c r="AI79" s="291"/>
      <c r="AJ79" s="291"/>
      <c r="AK79" s="291"/>
      <c r="AL79" s="291"/>
      <c r="AM79" s="291"/>
      <c r="AN79" s="291"/>
      <c r="AO79" s="291"/>
      <c r="AP79" s="291"/>
      <c r="AQ79" s="291"/>
      <c r="AR79" s="291"/>
      <c r="AS79" s="291"/>
      <c r="AT79" s="291"/>
      <c r="AU79" s="291"/>
      <c r="AV79" s="291"/>
      <c r="AW79" s="291"/>
      <c r="AX79" s="291"/>
      <c r="AY79" s="291"/>
      <c r="AZ79" s="291"/>
      <c r="BA79" s="291"/>
      <c r="BB79" s="291"/>
      <c r="BC79" s="291"/>
      <c r="BD79" s="291"/>
      <c r="BE79" s="291"/>
      <c r="BF79" s="291"/>
      <c r="BG79" s="291"/>
      <c r="BH79" s="291"/>
      <c r="BI79" s="291"/>
      <c r="BJ79" s="291"/>
      <c r="BK79" s="291"/>
      <c r="BL79" s="291"/>
      <c r="BM79" s="291"/>
      <c r="BN79" s="291"/>
      <c r="BO79" s="291"/>
      <c r="BP79" s="291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</row>
    <row r="80" spans="1:103" x14ac:dyDescent="0.25">
      <c r="A80" s="322"/>
      <c r="B80" s="291"/>
      <c r="C80" s="291"/>
      <c r="D80" s="323"/>
      <c r="E80" s="323"/>
      <c r="F80" s="323"/>
      <c r="G80" s="323"/>
      <c r="H80" s="323"/>
      <c r="I80" s="323"/>
      <c r="J80" s="323"/>
      <c r="K80" s="323"/>
      <c r="L80" s="323"/>
      <c r="M80" s="323"/>
      <c r="N80" s="323"/>
      <c r="O80" s="323"/>
      <c r="P80" s="323"/>
      <c r="Q80" s="323"/>
      <c r="R80" s="323"/>
      <c r="S80" s="323"/>
      <c r="T80" s="323"/>
      <c r="U80" s="323"/>
      <c r="V80" s="323"/>
      <c r="W80" s="291"/>
      <c r="X80" s="291"/>
      <c r="Y80" s="291"/>
      <c r="Z80" s="291"/>
      <c r="AA80" s="291"/>
      <c r="AB80" s="291"/>
      <c r="AC80" s="291"/>
      <c r="AD80" s="291"/>
      <c r="AE80" s="291"/>
      <c r="AF80" s="291"/>
      <c r="AG80" s="291"/>
      <c r="AH80" s="291"/>
      <c r="AI80" s="291"/>
      <c r="AJ80" s="291"/>
      <c r="AK80" s="291"/>
      <c r="AL80" s="291"/>
      <c r="AM80" s="291"/>
      <c r="AN80" s="291"/>
      <c r="AO80" s="291"/>
      <c r="AP80" s="291"/>
      <c r="AQ80" s="291"/>
      <c r="AR80" s="291"/>
      <c r="AS80" s="291"/>
      <c r="AT80" s="291"/>
      <c r="AU80" s="291"/>
      <c r="AV80" s="291"/>
      <c r="AW80" s="291"/>
      <c r="AX80" s="291"/>
      <c r="AY80" s="291"/>
      <c r="AZ80" s="291"/>
      <c r="BA80" s="291"/>
      <c r="BB80" s="291"/>
      <c r="BC80" s="291"/>
      <c r="BD80" s="291"/>
      <c r="BE80" s="291"/>
      <c r="BF80" s="291"/>
      <c r="BG80" s="291"/>
      <c r="BH80" s="291"/>
      <c r="BI80" s="291"/>
      <c r="BJ80" s="291"/>
      <c r="BK80" s="291"/>
      <c r="BL80" s="291"/>
      <c r="BM80" s="291"/>
      <c r="BN80" s="291"/>
      <c r="BO80" s="291"/>
      <c r="BP80" s="291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</row>
    <row r="81" spans="1:103" x14ac:dyDescent="0.25">
      <c r="A81" s="323"/>
      <c r="B81" s="323"/>
      <c r="C81" s="323"/>
      <c r="D81" s="323"/>
      <c r="E81" s="323"/>
      <c r="F81" s="323"/>
      <c r="G81" s="323"/>
      <c r="H81" s="323"/>
      <c r="I81" s="323"/>
      <c r="J81" s="323"/>
      <c r="K81" s="323"/>
      <c r="L81" s="323"/>
      <c r="M81" s="323"/>
      <c r="N81" s="323"/>
      <c r="O81" s="323"/>
      <c r="P81" s="323"/>
      <c r="Q81" s="323"/>
      <c r="R81" s="323"/>
      <c r="S81" s="323"/>
      <c r="T81" s="323"/>
      <c r="U81" s="323"/>
      <c r="V81" s="323"/>
      <c r="W81" s="291"/>
      <c r="X81" s="291"/>
      <c r="Y81" s="291"/>
      <c r="Z81" s="291"/>
      <c r="AA81" s="291"/>
      <c r="AB81" s="291"/>
      <c r="AC81" s="291"/>
      <c r="AD81" s="291"/>
      <c r="AE81" s="291"/>
      <c r="AF81" s="291"/>
      <c r="AG81" s="291"/>
      <c r="AH81" s="291"/>
      <c r="AI81" s="291"/>
      <c r="AJ81" s="291"/>
      <c r="AK81" s="291"/>
      <c r="AL81" s="291"/>
      <c r="AM81" s="291"/>
      <c r="AN81" s="291"/>
      <c r="AO81" s="291"/>
      <c r="AP81" s="291"/>
      <c r="AQ81" s="291"/>
      <c r="AR81" s="291"/>
      <c r="AS81" s="291"/>
      <c r="AT81" s="291"/>
      <c r="AU81" s="291"/>
      <c r="AV81" s="291"/>
      <c r="AW81" s="291"/>
      <c r="AX81" s="291"/>
      <c r="AY81" s="291"/>
      <c r="AZ81" s="291"/>
      <c r="BA81" s="291"/>
      <c r="BB81" s="291"/>
      <c r="BC81" s="291"/>
      <c r="BD81" s="291"/>
      <c r="BE81" s="291"/>
      <c r="BF81" s="291"/>
      <c r="BG81" s="291"/>
      <c r="BH81" s="291"/>
      <c r="BI81" s="291"/>
      <c r="BJ81" s="291"/>
      <c r="BK81" s="291"/>
      <c r="BL81" s="291"/>
      <c r="BM81" s="291"/>
      <c r="BN81" s="291"/>
      <c r="BO81" s="291"/>
      <c r="BP81" s="291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</row>
    <row r="82" spans="1:103" x14ac:dyDescent="0.25">
      <c r="A82" s="123"/>
      <c r="B82" s="123"/>
      <c r="C82" s="123"/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</row>
    <row r="83" spans="1:103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</row>
    <row r="84" spans="1:103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</row>
    <row r="85" spans="1:103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</row>
    <row r="86" spans="1:103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</row>
    <row r="87" spans="1:103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</row>
    <row r="88" spans="1:103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</row>
    <row r="89" spans="1:103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</row>
    <row r="90" spans="1:103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</row>
    <row r="91" spans="1:103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</row>
    <row r="92" spans="1:103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</row>
    <row r="93" spans="1:103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</row>
    <row r="94" spans="1:103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</row>
    <row r="95" spans="1:103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</row>
    <row r="96" spans="1:103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</row>
    <row r="97" spans="1:103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</row>
    <row r="98" spans="1:103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</row>
    <row r="99" spans="1:103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</row>
    <row r="100" spans="1:103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</row>
    <row r="101" spans="1:103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</row>
    <row r="102" spans="1:103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</row>
    <row r="103" spans="1:103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</row>
    <row r="104" spans="1:103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</row>
    <row r="105" spans="1:103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</row>
    <row r="106" spans="1:103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</row>
    <row r="107" spans="1:103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</row>
    <row r="108" spans="1:103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</row>
    <row r="109" spans="1:103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</row>
    <row r="110" spans="1:103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</row>
    <row r="111" spans="1:103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</row>
    <row r="112" spans="1:103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</row>
    <row r="113" spans="1:103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</row>
    <row r="114" spans="1:103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</row>
    <row r="115" spans="1:103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</row>
    <row r="116" spans="1:103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</row>
    <row r="117" spans="1:103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</row>
    <row r="118" spans="1:103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</row>
    <row r="119" spans="1:103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</row>
    <row r="120" spans="1:103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</row>
    <row r="121" spans="1:103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</row>
    <row r="122" spans="1:103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</row>
    <row r="123" spans="1:103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</row>
    <row r="124" spans="1:103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</row>
    <row r="125" spans="1:103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</row>
    <row r="126" spans="1:103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</row>
    <row r="127" spans="1:103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</row>
    <row r="128" spans="1:103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</row>
    <row r="129" spans="1:103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</row>
    <row r="130" spans="1:103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</row>
    <row r="131" spans="1:103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</row>
    <row r="132" spans="1:103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</row>
    <row r="133" spans="1:103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</row>
    <row r="134" spans="1:103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</row>
    <row r="135" spans="1:103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</row>
    <row r="136" spans="1:103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</row>
    <row r="137" spans="1:103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</row>
    <row r="138" spans="1:103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</row>
    <row r="139" spans="1:103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</row>
    <row r="140" spans="1:103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</row>
    <row r="141" spans="1:103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</row>
    <row r="142" spans="1:103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</row>
    <row r="143" spans="1:103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</row>
    <row r="144" spans="1:103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</row>
    <row r="145" spans="1:103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</row>
    <row r="146" spans="1:103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</row>
    <row r="147" spans="1:103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</row>
    <row r="148" spans="1:103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</row>
    <row r="149" spans="1:103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</row>
    <row r="150" spans="1:103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</row>
    <row r="151" spans="1:103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</row>
    <row r="152" spans="1:103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</row>
    <row r="153" spans="1:103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</row>
    <row r="154" spans="1:103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</row>
    <row r="155" spans="1:103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</row>
    <row r="156" spans="1:103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</row>
    <row r="157" spans="1:103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</row>
    <row r="158" spans="1:103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</row>
    <row r="159" spans="1:103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</row>
    <row r="160" spans="1:103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</row>
    <row r="161" spans="1:103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</row>
    <row r="162" spans="1:103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</row>
    <row r="163" spans="1:103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</row>
    <row r="164" spans="1:103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</row>
    <row r="165" spans="1:103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</row>
    <row r="166" spans="1:103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</row>
    <row r="167" spans="1:103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</row>
    <row r="168" spans="1:103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</row>
    <row r="169" spans="1:103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</row>
    <row r="170" spans="1:103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</row>
    <row r="171" spans="1:103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</row>
    <row r="172" spans="1:103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</row>
    <row r="173" spans="1:103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</row>
    <row r="174" spans="1:103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</row>
    <row r="175" spans="1:103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</row>
    <row r="176" spans="1:103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</row>
    <row r="177" spans="1:103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</row>
    <row r="178" spans="1:103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</row>
    <row r="179" spans="1:103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</row>
    <row r="180" spans="1:103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</row>
    <row r="181" spans="1:103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</row>
    <row r="182" spans="1:103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</row>
    <row r="183" spans="1:103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</row>
    <row r="184" spans="1:103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</row>
    <row r="185" spans="1:103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</row>
    <row r="186" spans="1:103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</row>
    <row r="187" spans="1:103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</row>
    <row r="188" spans="1:103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</row>
    <row r="189" spans="1:103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</row>
    <row r="190" spans="1:103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</row>
    <row r="191" spans="1:103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</row>
    <row r="192" spans="1:103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</row>
    <row r="193" spans="1:103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</row>
    <row r="194" spans="1:103" x14ac:dyDescent="0.25">
      <c r="Y194" s="6"/>
      <c r="Z194" s="6"/>
      <c r="AA194" s="6"/>
      <c r="AB194" s="6"/>
      <c r="AC194" s="6"/>
      <c r="AD194" s="6"/>
      <c r="AE194" s="6"/>
    </row>
    <row r="195" spans="1:103" x14ac:dyDescent="0.25">
      <c r="Y195" s="6"/>
      <c r="Z195" s="6"/>
      <c r="AA195" s="6"/>
      <c r="AB195" s="6"/>
      <c r="AC195" s="6"/>
      <c r="AD195" s="6"/>
      <c r="AE195" s="6"/>
    </row>
    <row r="196" spans="1:103" x14ac:dyDescent="0.25">
      <c r="Y196" s="6"/>
      <c r="Z196" s="6"/>
      <c r="AA196" s="6"/>
      <c r="AB196" s="6"/>
      <c r="AC196" s="6"/>
      <c r="AD196" s="6"/>
      <c r="AE196" s="6"/>
    </row>
    <row r="197" spans="1:103" x14ac:dyDescent="0.25">
      <c r="Y197" s="6"/>
      <c r="Z197" s="6"/>
      <c r="AA197" s="6"/>
      <c r="AB197" s="6"/>
      <c r="AC197" s="6"/>
      <c r="AD197" s="6"/>
      <c r="AE197" s="6"/>
    </row>
    <row r="198" spans="1:103" x14ac:dyDescent="0.25">
      <c r="Y198" s="6"/>
      <c r="Z198" s="6"/>
      <c r="AA198" s="6"/>
      <c r="AB198" s="6"/>
      <c r="AC198" s="6"/>
      <c r="AD198" s="6"/>
      <c r="AE198" s="6"/>
    </row>
    <row r="199" spans="1:103" x14ac:dyDescent="0.25">
      <c r="Y199" s="6"/>
      <c r="Z199" s="6"/>
      <c r="AA199" s="6"/>
      <c r="AB199" s="6"/>
      <c r="AC199" s="6"/>
      <c r="AD199" s="6"/>
      <c r="AE199" s="6"/>
    </row>
  </sheetData>
  <sheetProtection selectLockedCells="1"/>
  <sortState ref="A2:BK39">
    <sortCondition ref="A2:A39"/>
  </sortState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Lancer_Formulaire">
                <anchor moveWithCells="1" sizeWithCells="1">
                  <from>
                    <xdr:col>0</xdr:col>
                    <xdr:colOff>57150</xdr:colOff>
                    <xdr:row>1</xdr:row>
                    <xdr:rowOff>180975</xdr:rowOff>
                  </from>
                  <to>
                    <xdr:col>2</xdr:col>
                    <xdr:colOff>219075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5" name="Button 4">
              <controlPr defaultSize="0" print="0" autoFill="0" autoPict="0" macro="[0]!Bouton1_Clic">
                <anchor moveWithCells="1" sizeWithCells="1">
                  <from>
                    <xdr:col>9</xdr:col>
                    <xdr:colOff>19050</xdr:colOff>
                    <xdr:row>59</xdr:row>
                    <xdr:rowOff>19050</xdr:rowOff>
                  </from>
                  <to>
                    <xdr:col>10</xdr:col>
                    <xdr:colOff>180975</xdr:colOff>
                    <xdr:row>61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6" name="Button 3">
              <controlPr defaultSize="0" print="0" autoFill="0" autoPict="0" macro="[0]!Ouverture">
                <anchor moveWithCells="1" sizeWithCells="1">
                  <from>
                    <xdr:col>2</xdr:col>
                    <xdr:colOff>400050</xdr:colOff>
                    <xdr:row>2</xdr:row>
                    <xdr:rowOff>76200</xdr:rowOff>
                  </from>
                  <to>
                    <xdr:col>3</xdr:col>
                    <xdr:colOff>219075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0"/>
  <sheetViews>
    <sheetView workbookViewId="0">
      <selection activeCell="E3" sqref="E3:F20"/>
    </sheetView>
  </sheetViews>
  <sheetFormatPr baseColWidth="10" defaultRowHeight="15" x14ac:dyDescent="0.25"/>
  <cols>
    <col min="1" max="1" width="28.140625" bestFit="1" customWidth="1"/>
  </cols>
  <sheetData>
    <row r="1" spans="1:8" x14ac:dyDescent="0.25">
      <c r="A1" s="338" t="s">
        <v>154</v>
      </c>
      <c r="B1" s="338"/>
      <c r="C1" s="338"/>
      <c r="E1" s="338" t="s">
        <v>157</v>
      </c>
      <c r="F1" s="338"/>
      <c r="G1" s="338"/>
      <c r="H1" s="338"/>
    </row>
    <row r="2" spans="1:8" x14ac:dyDescent="0.25">
      <c r="A2" s="100" t="s">
        <v>155</v>
      </c>
      <c r="B2" s="338" t="s">
        <v>156</v>
      </c>
      <c r="C2" s="338"/>
      <c r="E2" s="338" t="s">
        <v>155</v>
      </c>
      <c r="F2" s="338"/>
      <c r="G2" s="338" t="s">
        <v>156</v>
      </c>
      <c r="H2" s="338"/>
    </row>
    <row r="3" spans="1:8" x14ac:dyDescent="0.25">
      <c r="A3" s="101" t="s">
        <v>159</v>
      </c>
      <c r="B3" s="338">
        <v>1</v>
      </c>
      <c r="C3" s="338"/>
      <c r="E3" s="338" t="s">
        <v>167</v>
      </c>
      <c r="F3" s="338"/>
      <c r="G3" s="338">
        <v>3</v>
      </c>
      <c r="H3" s="338"/>
    </row>
    <row r="4" spans="1:8" x14ac:dyDescent="0.25">
      <c r="A4" s="101" t="s">
        <v>160</v>
      </c>
      <c r="B4" s="338">
        <v>2</v>
      </c>
      <c r="C4" s="338"/>
      <c r="E4" s="338" t="s">
        <v>168</v>
      </c>
      <c r="F4" s="338"/>
      <c r="G4" s="338">
        <v>6</v>
      </c>
      <c r="H4" s="338"/>
    </row>
    <row r="5" spans="1:8" x14ac:dyDescent="0.25">
      <c r="A5" s="101" t="s">
        <v>161</v>
      </c>
      <c r="B5" s="338">
        <v>3</v>
      </c>
      <c r="C5" s="338"/>
      <c r="E5" s="338" t="s">
        <v>169</v>
      </c>
      <c r="F5" s="338"/>
      <c r="G5" s="338">
        <v>9</v>
      </c>
      <c r="H5" s="338"/>
    </row>
    <row r="6" spans="1:8" x14ac:dyDescent="0.25">
      <c r="A6" s="101" t="s">
        <v>162</v>
      </c>
      <c r="B6" s="338">
        <v>4</v>
      </c>
      <c r="C6" s="338"/>
      <c r="E6" s="338" t="s">
        <v>170</v>
      </c>
      <c r="F6" s="338"/>
      <c r="G6" s="338">
        <v>12</v>
      </c>
      <c r="H6" s="338"/>
    </row>
    <row r="7" spans="1:8" x14ac:dyDescent="0.25">
      <c r="A7" s="101" t="s">
        <v>163</v>
      </c>
      <c r="B7" s="338">
        <v>5</v>
      </c>
      <c r="C7" s="338"/>
      <c r="E7" s="338" t="s">
        <v>171</v>
      </c>
      <c r="F7" s="338"/>
      <c r="G7" s="338">
        <v>15</v>
      </c>
      <c r="H7" s="338"/>
    </row>
    <row r="8" spans="1:8" x14ac:dyDescent="0.25">
      <c r="A8" s="101" t="s">
        <v>164</v>
      </c>
      <c r="B8" s="338">
        <v>6</v>
      </c>
      <c r="C8" s="338"/>
      <c r="E8" s="338" t="s">
        <v>172</v>
      </c>
      <c r="F8" s="338"/>
      <c r="G8" s="338">
        <v>18</v>
      </c>
      <c r="H8" s="338"/>
    </row>
    <row r="9" spans="1:8" x14ac:dyDescent="0.25">
      <c r="A9" s="101" t="s">
        <v>165</v>
      </c>
      <c r="B9" s="338">
        <v>7</v>
      </c>
      <c r="C9" s="338"/>
      <c r="E9" s="338" t="s">
        <v>173</v>
      </c>
      <c r="F9" s="338"/>
      <c r="G9" s="338">
        <v>21</v>
      </c>
      <c r="H9" s="338"/>
    </row>
    <row r="10" spans="1:8" x14ac:dyDescent="0.25">
      <c r="A10" s="101" t="s">
        <v>166</v>
      </c>
      <c r="B10" s="338">
        <v>8</v>
      </c>
      <c r="C10" s="338"/>
      <c r="E10" s="338" t="s">
        <v>174</v>
      </c>
      <c r="F10" s="338"/>
      <c r="G10" s="338">
        <v>24</v>
      </c>
      <c r="H10" s="338"/>
    </row>
    <row r="11" spans="1:8" x14ac:dyDescent="0.25">
      <c r="E11" s="338" t="s">
        <v>175</v>
      </c>
      <c r="F11" s="338"/>
      <c r="G11" s="338">
        <v>27</v>
      </c>
      <c r="H11" s="338"/>
    </row>
    <row r="12" spans="1:8" x14ac:dyDescent="0.25">
      <c r="E12" s="338" t="s">
        <v>176</v>
      </c>
      <c r="F12" s="338"/>
      <c r="G12" s="338">
        <v>30</v>
      </c>
      <c r="H12" s="338"/>
    </row>
    <row r="13" spans="1:8" x14ac:dyDescent="0.25">
      <c r="E13" s="338" t="s">
        <v>177</v>
      </c>
      <c r="F13" s="338"/>
      <c r="G13" s="338">
        <v>33</v>
      </c>
      <c r="H13" s="338"/>
    </row>
    <row r="14" spans="1:8" x14ac:dyDescent="0.25">
      <c r="E14" s="338" t="s">
        <v>178</v>
      </c>
      <c r="F14" s="338"/>
      <c r="G14" s="338">
        <v>36</v>
      </c>
      <c r="H14" s="338"/>
    </row>
    <row r="15" spans="1:8" x14ac:dyDescent="0.25">
      <c r="E15" s="338" t="s">
        <v>179</v>
      </c>
      <c r="F15" s="338"/>
      <c r="G15" s="338">
        <v>39</v>
      </c>
      <c r="H15" s="338"/>
    </row>
    <row r="16" spans="1:8" x14ac:dyDescent="0.25">
      <c r="E16" s="338" t="s">
        <v>180</v>
      </c>
      <c r="F16" s="338"/>
      <c r="G16" s="338">
        <v>42</v>
      </c>
      <c r="H16" s="338"/>
    </row>
    <row r="17" spans="5:8" x14ac:dyDescent="0.25">
      <c r="E17" s="338" t="s">
        <v>181</v>
      </c>
      <c r="F17" s="338"/>
      <c r="G17" s="338">
        <v>45</v>
      </c>
      <c r="H17" s="338"/>
    </row>
    <row r="18" spans="5:8" x14ac:dyDescent="0.25">
      <c r="E18" s="338" t="s">
        <v>182</v>
      </c>
      <c r="F18" s="338"/>
      <c r="G18" s="338">
        <v>49</v>
      </c>
      <c r="H18" s="338"/>
    </row>
    <row r="19" spans="5:8" x14ac:dyDescent="0.25">
      <c r="E19" s="338" t="s">
        <v>183</v>
      </c>
      <c r="F19" s="338"/>
      <c r="G19" s="338">
        <v>50</v>
      </c>
      <c r="H19" s="338"/>
    </row>
    <row r="20" spans="5:8" x14ac:dyDescent="0.25">
      <c r="E20" s="338" t="s">
        <v>184</v>
      </c>
      <c r="F20" s="338"/>
      <c r="G20" s="338">
        <v>51</v>
      </c>
      <c r="H20" s="338"/>
    </row>
  </sheetData>
  <mergeCells count="49">
    <mergeCell ref="B2:C2"/>
    <mergeCell ref="A1:C1"/>
    <mergeCell ref="B3:C3"/>
    <mergeCell ref="B4:C4"/>
    <mergeCell ref="B5:C5"/>
    <mergeCell ref="B6:C6"/>
    <mergeCell ref="B7:C7"/>
    <mergeCell ref="B8:C8"/>
    <mergeCell ref="B9:C9"/>
    <mergeCell ref="B10:C10"/>
    <mergeCell ref="E17:F17"/>
    <mergeCell ref="E18:F18"/>
    <mergeCell ref="E7:F7"/>
    <mergeCell ref="E8:F8"/>
    <mergeCell ref="E9:F9"/>
    <mergeCell ref="E10:F10"/>
    <mergeCell ref="E11:F11"/>
    <mergeCell ref="E12:F12"/>
    <mergeCell ref="G14:H14"/>
    <mergeCell ref="G15:H15"/>
    <mergeCell ref="E19:F19"/>
    <mergeCell ref="E20:F20"/>
    <mergeCell ref="G2:H2"/>
    <mergeCell ref="G3:H3"/>
    <mergeCell ref="G4:H4"/>
    <mergeCell ref="G5:H5"/>
    <mergeCell ref="G6:H6"/>
    <mergeCell ref="G7:H7"/>
    <mergeCell ref="G8:H8"/>
    <mergeCell ref="G9:H9"/>
    <mergeCell ref="E13:F13"/>
    <mergeCell ref="E14:F14"/>
    <mergeCell ref="E15:F15"/>
    <mergeCell ref="E16:F16"/>
    <mergeCell ref="E1:H1"/>
    <mergeCell ref="G10:H10"/>
    <mergeCell ref="G11:H11"/>
    <mergeCell ref="G12:H12"/>
    <mergeCell ref="G13:H13"/>
    <mergeCell ref="E2:F2"/>
    <mergeCell ref="E3:F3"/>
    <mergeCell ref="E4:F4"/>
    <mergeCell ref="E5:F5"/>
    <mergeCell ref="E6:F6"/>
    <mergeCell ref="G16:H16"/>
    <mergeCell ref="G17:H17"/>
    <mergeCell ref="G18:H18"/>
    <mergeCell ref="G19:H19"/>
    <mergeCell ref="G20:H2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18"/>
  <sheetViews>
    <sheetView workbookViewId="0">
      <selection activeCell="A10" sqref="A10:A13"/>
    </sheetView>
  </sheetViews>
  <sheetFormatPr baseColWidth="10" defaultRowHeight="15" x14ac:dyDescent="0.25"/>
  <sheetData>
    <row r="1" spans="1:20" ht="17.25" thickTop="1" thickBot="1" x14ac:dyDescent="0.3">
      <c r="A1" s="22"/>
      <c r="B1" s="24"/>
      <c r="C1" s="361" t="s">
        <v>85</v>
      </c>
      <c r="D1" s="361"/>
      <c r="E1" s="361"/>
      <c r="F1" s="361"/>
      <c r="G1" s="361"/>
      <c r="H1" s="362"/>
      <c r="I1" s="9"/>
      <c r="J1" s="9"/>
    </row>
    <row r="2" spans="1:20" ht="16.5" thickTop="1" thickBot="1" x14ac:dyDescent="0.3">
      <c r="A2" s="23"/>
      <c r="B2" s="25"/>
      <c r="C2" s="363" t="s">
        <v>80</v>
      </c>
      <c r="D2" s="361"/>
      <c r="E2" s="361"/>
      <c r="F2" s="361"/>
      <c r="G2" s="361"/>
      <c r="H2" s="362"/>
      <c r="I2" s="11"/>
      <c r="J2" s="11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6.5" thickTop="1" thickBot="1" x14ac:dyDescent="0.3">
      <c r="A3" s="32" t="s">
        <v>86</v>
      </c>
      <c r="B3" s="21" t="s">
        <v>84</v>
      </c>
      <c r="C3" s="30">
        <v>1</v>
      </c>
      <c r="D3" s="30">
        <v>2</v>
      </c>
      <c r="E3" s="30">
        <v>3</v>
      </c>
      <c r="F3" s="30">
        <v>4</v>
      </c>
      <c r="G3" s="30">
        <v>5</v>
      </c>
      <c r="H3" s="30">
        <v>6</v>
      </c>
      <c r="I3" s="13"/>
      <c r="J3" s="13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16.5" thickTop="1" thickBot="1" x14ac:dyDescent="0.3">
      <c r="A4" s="18" t="s">
        <v>5</v>
      </c>
      <c r="B4" s="16" t="s">
        <v>82</v>
      </c>
      <c r="C4" s="16">
        <v>18</v>
      </c>
      <c r="D4" s="17">
        <v>15.5</v>
      </c>
      <c r="E4" s="17">
        <v>13.3</v>
      </c>
      <c r="F4" s="17">
        <v>11.7</v>
      </c>
      <c r="G4" s="17">
        <v>10.6</v>
      </c>
      <c r="H4" s="17">
        <v>9.5</v>
      </c>
      <c r="I4" s="15"/>
      <c r="J4" s="14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ht="16.5" thickTop="1" thickBot="1" x14ac:dyDescent="0.3">
      <c r="A5" s="33" t="s">
        <v>6</v>
      </c>
      <c r="B5" s="34" t="s">
        <v>83</v>
      </c>
      <c r="C5" s="34">
        <v>13.5</v>
      </c>
      <c r="D5" s="33">
        <v>11.5</v>
      </c>
      <c r="E5" s="33">
        <v>10</v>
      </c>
      <c r="F5" s="33">
        <v>8.8000000000000007</v>
      </c>
      <c r="G5" s="33">
        <v>8</v>
      </c>
      <c r="H5" s="33">
        <v>7.2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16.5" thickTop="1" thickBot="1" x14ac:dyDescent="0.3">
      <c r="A6" s="35" t="s">
        <v>7</v>
      </c>
      <c r="B6" s="36" t="s">
        <v>81</v>
      </c>
      <c r="C6" s="36">
        <v>9</v>
      </c>
      <c r="D6" s="37">
        <v>7.8</v>
      </c>
      <c r="E6" s="37">
        <v>6.7</v>
      </c>
      <c r="F6" s="37">
        <v>5.9</v>
      </c>
      <c r="G6" s="37">
        <v>5.3</v>
      </c>
      <c r="H6" s="36">
        <v>4.8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5.75" thickTop="1" x14ac:dyDescent="0.25">
      <c r="A7" s="20"/>
      <c r="B7" s="8"/>
      <c r="C7" s="15"/>
      <c r="D7" s="11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x14ac:dyDescent="0.25">
      <c r="A8" s="20"/>
      <c r="B8" s="8"/>
      <c r="C8" s="11"/>
      <c r="D8" s="12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x14ac:dyDescent="0.25">
      <c r="A9" s="19"/>
      <c r="B9" s="8"/>
      <c r="C9" s="53"/>
      <c r="D9" s="53"/>
      <c r="E9" s="53"/>
      <c r="F9" s="53"/>
      <c r="G9" s="53"/>
      <c r="H9" s="53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x14ac:dyDescent="0.25">
      <c r="A10" s="52" t="s">
        <v>96</v>
      </c>
      <c r="B10" s="8"/>
      <c r="C10" s="53" t="s">
        <v>132</v>
      </c>
      <c r="D10" s="53" t="s">
        <v>133</v>
      </c>
      <c r="E10" s="53" t="s">
        <v>134</v>
      </c>
      <c r="F10" s="53" t="s">
        <v>135</v>
      </c>
      <c r="G10" s="53" t="s">
        <v>136</v>
      </c>
      <c r="H10" s="53" t="s">
        <v>137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x14ac:dyDescent="0.25">
      <c r="A11" s="52" t="s">
        <v>5</v>
      </c>
      <c r="B11" s="9"/>
      <c r="C11" s="54">
        <v>18</v>
      </c>
      <c r="D11" s="55">
        <v>15.5</v>
      </c>
      <c r="E11" s="55">
        <v>13.3</v>
      </c>
      <c r="F11" s="55">
        <v>11.7</v>
      </c>
      <c r="G11" s="55">
        <v>10.6</v>
      </c>
      <c r="H11" s="55">
        <v>9.5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x14ac:dyDescent="0.25">
      <c r="A12" s="53" t="s">
        <v>6</v>
      </c>
      <c r="B12" s="9"/>
      <c r="C12" s="54">
        <v>13.5</v>
      </c>
      <c r="D12" s="55">
        <v>11.5</v>
      </c>
      <c r="E12" s="55">
        <v>10</v>
      </c>
      <c r="F12" s="55">
        <v>8.8000000000000007</v>
      </c>
      <c r="G12" s="55">
        <v>8</v>
      </c>
      <c r="H12" s="55">
        <v>7.2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x14ac:dyDescent="0.25">
      <c r="A13" s="52" t="s">
        <v>7</v>
      </c>
      <c r="B13" s="9"/>
      <c r="C13" s="54">
        <v>9</v>
      </c>
      <c r="D13" s="55">
        <v>7.8</v>
      </c>
      <c r="E13" s="55">
        <v>6.7</v>
      </c>
      <c r="F13" s="55">
        <v>5.9</v>
      </c>
      <c r="G13" s="55">
        <v>5.3</v>
      </c>
      <c r="H13" s="54">
        <v>4.8</v>
      </c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x14ac:dyDescent="0.25">
      <c r="A14" s="28"/>
      <c r="B14" s="29"/>
      <c r="C14" s="57">
        <v>0</v>
      </c>
      <c r="D14" s="57">
        <v>0</v>
      </c>
      <c r="E14" s="56">
        <v>0</v>
      </c>
      <c r="F14" s="56">
        <v>0</v>
      </c>
      <c r="G14" s="56">
        <v>0</v>
      </c>
      <c r="H14" s="56">
        <v>0</v>
      </c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x14ac:dyDescent="0.25">
      <c r="A15" s="26"/>
      <c r="B15" s="12"/>
      <c r="C15" s="13"/>
      <c r="D15" s="15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5">
      <c r="A16" s="15"/>
      <c r="B16" s="14"/>
      <c r="C16" s="13"/>
      <c r="D16" s="15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25">
      <c r="A17" s="19"/>
      <c r="B17" s="9"/>
      <c r="C17" s="15"/>
      <c r="D17" s="15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x14ac:dyDescent="0.25">
      <c r="A18" s="19"/>
      <c r="B18" s="9"/>
      <c r="C18" s="15"/>
      <c r="D18" s="15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</sheetData>
  <mergeCells count="2">
    <mergeCell ref="C1:H1"/>
    <mergeCell ref="C2:H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ACCUEIL</vt:lpstr>
      <vt:lpstr>PATRIMOIHOM</vt:lpstr>
      <vt:lpstr>PATRIMOIFEM</vt:lpstr>
      <vt:lpstr>PENSALIMENF</vt:lpstr>
      <vt:lpstr>PRESTACOMP</vt:lpstr>
      <vt:lpstr>CLIENTS</vt:lpstr>
      <vt:lpstr>Feuil1</vt:lpstr>
      <vt:lpstr>GRILLES</vt:lpstr>
      <vt:lpstr>ALLOC</vt:lpstr>
      <vt:lpstr>NOM_CLIENTS</vt:lpstr>
      <vt:lpstr>NUM_COUPLE</vt:lpstr>
      <vt:lpstr>ALLOC!typedegarde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Guy Blancher</cp:lastModifiedBy>
  <cp:lastPrinted>2015-05-06T14:29:59Z</cp:lastPrinted>
  <dcterms:created xsi:type="dcterms:W3CDTF">2014-12-28T16:35:04Z</dcterms:created>
  <dcterms:modified xsi:type="dcterms:W3CDTF">2020-02-02T18:07:05Z</dcterms:modified>
</cp:coreProperties>
</file>