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20" windowHeight="8370" tabRatio="577" activeTab="1"/>
  </bookViews>
  <sheets>
    <sheet name="Tableau de Bord" sheetId="1" r:id="rId1"/>
    <sheet name="Facture" sheetId="2" r:id="rId2"/>
    <sheet name="Stock" sheetId="3" r:id="rId3"/>
    <sheet name="Historique factures" sheetId="4" r:id="rId4"/>
    <sheet name="Clients" sheetId="5" r:id="rId5"/>
    <sheet name="TVA" sheetId="6" r:id="rId6"/>
  </sheets>
  <definedNames>
    <definedName name="codetva">Stock!$C:$C</definedName>
    <definedName name="Designation">Stock!$B:$B</definedName>
    <definedName name="identifiant">Clients!$A:$A</definedName>
    <definedName name="prixht">Stock!$D:$D</definedName>
    <definedName name="Refer">#REF!</definedName>
    <definedName name="References">Stock!$A:$A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C11" i="2"/>
  <c r="D11" i="2"/>
  <c r="E11" i="2"/>
  <c r="G11" i="2"/>
  <c r="C12" i="2"/>
  <c r="D12" i="2"/>
  <c r="E12" i="2"/>
  <c r="F12" i="2"/>
  <c r="G12" i="2"/>
  <c r="C13" i="2"/>
  <c r="D13" i="2"/>
  <c r="E13" i="2"/>
  <c r="F13" i="2"/>
  <c r="G13" i="2"/>
  <c r="C14" i="2"/>
  <c r="D14" i="2"/>
  <c r="E14" i="2"/>
  <c r="F14" i="2"/>
  <c r="G14" i="2"/>
  <c r="C15" i="2"/>
  <c r="D15" i="2"/>
  <c r="E15" i="2"/>
  <c r="F15" i="2"/>
  <c r="G15" i="2"/>
  <c r="C16" i="2"/>
  <c r="D16" i="2"/>
  <c r="E16" i="2"/>
  <c r="F16" i="2"/>
  <c r="G16" i="2"/>
  <c r="C17" i="2"/>
  <c r="D17" i="2"/>
  <c r="E17" i="2"/>
  <c r="F17" i="2"/>
  <c r="G17" i="2"/>
  <c r="C18" i="2"/>
  <c r="D18" i="2"/>
  <c r="E18" i="2"/>
  <c r="F18" i="2"/>
  <c r="G18" i="2"/>
  <c r="C19" i="2"/>
  <c r="D19" i="2"/>
  <c r="E19" i="2"/>
  <c r="F19" i="2"/>
  <c r="G19" i="2"/>
  <c r="C20" i="2"/>
  <c r="D20" i="2"/>
  <c r="E20" i="2"/>
  <c r="F20" i="2"/>
  <c r="G20" i="2"/>
  <c r="C21" i="2"/>
  <c r="D21" i="2"/>
  <c r="E21" i="2"/>
  <c r="F21" i="2"/>
  <c r="G21" i="2"/>
  <c r="C22" i="2"/>
  <c r="D22" i="2"/>
  <c r="E22" i="2"/>
  <c r="F22" i="2"/>
  <c r="G22" i="2"/>
  <c r="C23" i="2"/>
  <c r="D23" i="2"/>
  <c r="E23" i="2"/>
  <c r="F23" i="2"/>
  <c r="G23" i="2"/>
  <c r="C24" i="2"/>
  <c r="D24" i="2"/>
  <c r="E24" i="2"/>
  <c r="F24" i="2"/>
  <c r="G24" i="2"/>
  <c r="C25" i="2"/>
  <c r="D25" i="2"/>
  <c r="E25" i="2"/>
  <c r="F25" i="2"/>
  <c r="G25" i="2"/>
  <c r="C26" i="2"/>
  <c r="D26" i="2"/>
  <c r="E26" i="2"/>
  <c r="F26" i="2"/>
  <c r="G26" i="2"/>
  <c r="C27" i="2"/>
  <c r="D27" i="2"/>
  <c r="E27" i="2"/>
  <c r="F27" i="2"/>
  <c r="G27" i="2"/>
  <c r="C28" i="2"/>
  <c r="D28" i="2"/>
  <c r="E28" i="2"/>
  <c r="F28" i="2"/>
  <c r="G28" i="2"/>
  <c r="C29" i="2"/>
  <c r="D29" i="2"/>
  <c r="E29" i="2"/>
  <c r="F29" i="2"/>
  <c r="G29" i="2"/>
  <c r="C30" i="2"/>
  <c r="D30" i="2"/>
  <c r="E30" i="2"/>
  <c r="F30" i="2"/>
  <c r="G30" i="2"/>
  <c r="C31" i="2"/>
  <c r="D31" i="2"/>
  <c r="E31" i="2"/>
  <c r="F31" i="2"/>
  <c r="G31" i="2"/>
  <c r="C32" i="2"/>
  <c r="D32" i="2"/>
  <c r="E32" i="2"/>
  <c r="F32" i="2"/>
  <c r="G32" i="2"/>
  <c r="C33" i="2"/>
  <c r="D33" i="2"/>
  <c r="E33" i="2"/>
  <c r="F33" i="2"/>
  <c r="G33" i="2"/>
  <c r="C34" i="2"/>
  <c r="D34" i="2"/>
  <c r="E34" i="2"/>
  <c r="F34" i="2"/>
  <c r="G34" i="2"/>
  <c r="C35" i="2"/>
  <c r="D35" i="2"/>
  <c r="E35" i="2"/>
  <c r="F35" i="2" s="1"/>
  <c r="G35" i="2"/>
  <c r="C36" i="2"/>
  <c r="D36" i="2"/>
  <c r="E36" i="2"/>
  <c r="F36" i="2"/>
  <c r="G36" i="2"/>
  <c r="C37" i="2"/>
  <c r="D37" i="2"/>
  <c r="E37" i="2"/>
  <c r="F37" i="2"/>
  <c r="G37" i="2"/>
  <c r="C38" i="2"/>
  <c r="D38" i="2"/>
  <c r="E38" i="2"/>
  <c r="F38" i="2"/>
  <c r="G38" i="2"/>
  <c r="G39" i="2"/>
  <c r="C39" i="2"/>
  <c r="D39" i="2"/>
  <c r="E39" i="2"/>
  <c r="F39" i="2"/>
  <c r="C40" i="2"/>
  <c r="D40" i="2"/>
  <c r="E40" i="2"/>
  <c r="F40" i="2"/>
  <c r="G40" i="2"/>
  <c r="E5" i="4"/>
  <c r="F11" i="2" l="1"/>
  <c r="A2" i="5"/>
  <c r="H2" i="5" s="1"/>
  <c r="A3" i="5"/>
  <c r="H3" i="5" s="1"/>
  <c r="I2" i="5" l="1"/>
  <c r="I3" i="5"/>
  <c r="E7" i="4"/>
  <c r="E8" i="4"/>
  <c r="E9" i="4"/>
  <c r="E10" i="4"/>
  <c r="E11" i="4"/>
  <c r="E12" i="4"/>
  <c r="E13" i="4"/>
  <c r="E14" i="4"/>
  <c r="E6" i="4"/>
  <c r="B21" i="1"/>
  <c r="B23" i="1"/>
  <c r="B22" i="1"/>
  <c r="B20" i="1"/>
  <c r="B19" i="1"/>
  <c r="B17" i="1"/>
  <c r="A4" i="5"/>
  <c r="J4" i="5" s="1"/>
  <c r="G3" i="3"/>
  <c r="G4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2" i="3"/>
  <c r="U1" i="4"/>
  <c r="G1" i="2"/>
  <c r="A6" i="5"/>
  <c r="H6" i="5" s="1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5" i="5"/>
  <c r="F3" i="2" s="1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13" i="2"/>
  <c r="H14" i="2"/>
  <c r="H15" i="2"/>
  <c r="H16" i="2"/>
  <c r="H17" i="2"/>
  <c r="O3" i="1" l="1"/>
  <c r="H3" i="1"/>
  <c r="I4" i="5"/>
  <c r="H4" i="5"/>
  <c r="J6" i="5"/>
  <c r="J5" i="5"/>
  <c r="J3" i="1"/>
  <c r="E3" i="1"/>
  <c r="M3" i="1"/>
  <c r="I3" i="1"/>
  <c r="K3" i="1"/>
  <c r="G3" i="1"/>
  <c r="N3" i="1"/>
  <c r="F3" i="1"/>
  <c r="P3" i="1"/>
  <c r="L3" i="1"/>
  <c r="I5" i="5"/>
  <c r="F4" i="2"/>
  <c r="I6" i="5"/>
  <c r="F5" i="2"/>
  <c r="H5" i="5"/>
  <c r="H11" i="2"/>
  <c r="H12" i="2"/>
  <c r="E10" i="2"/>
  <c r="H10" i="2" s="1"/>
  <c r="I11" i="2"/>
  <c r="I12" i="2"/>
  <c r="D10" i="2"/>
  <c r="C10" i="2"/>
  <c r="B18" i="1" l="1"/>
  <c r="G10" i="2"/>
  <c r="G41" i="2"/>
  <c r="I10" i="2"/>
  <c r="G42" i="2" s="1"/>
  <c r="F10" i="2"/>
  <c r="G44" i="2" l="1"/>
</calcChain>
</file>

<file path=xl/sharedStrings.xml><?xml version="1.0" encoding="utf-8"?>
<sst xmlns="http://schemas.openxmlformats.org/spreadsheetml/2006/main" count="302" uniqueCount="280">
  <si>
    <t>N° de Facture</t>
  </si>
  <si>
    <t>Ref</t>
  </si>
  <si>
    <t>Quantité</t>
  </si>
  <si>
    <t>Désignations</t>
  </si>
  <si>
    <t>tva</t>
  </si>
  <si>
    <t>Prix Unitaires HT</t>
  </si>
  <si>
    <t>Prix Unitaire TTC</t>
  </si>
  <si>
    <t>Total TTC</t>
  </si>
  <si>
    <t>Désignation</t>
  </si>
  <si>
    <t>Code TVA</t>
  </si>
  <si>
    <t>Prix HT</t>
  </si>
  <si>
    <t>Mini</t>
  </si>
  <si>
    <t>Rupture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</si>
  <si>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</si>
  <si>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</si>
  <si>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</si>
  <si>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</si>
  <si>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</si>
  <si>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</si>
  <si>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</si>
  <si>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</si>
  <si>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</si>
  <si>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</si>
  <si>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</si>
  <si>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</si>
  <si>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</si>
  <si>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</si>
  <si>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4 bandes</t>
  </si>
  <si>
    <t>Aravola GM</t>
  </si>
  <si>
    <t>Aravola MM</t>
  </si>
  <si>
    <t>Bateau série de 2</t>
  </si>
  <si>
    <t>Bleu/rose/soie</t>
  </si>
  <si>
    <t>Brésil série de 3 4 coins</t>
  </si>
  <si>
    <t>Canada  série de 2</t>
  </si>
  <si>
    <t>Carrés série de 2</t>
  </si>
  <si>
    <t>Catalan</t>
  </si>
  <si>
    <t>Catalan étoile</t>
  </si>
  <si>
    <t>Catalan jaune S3 4 c</t>
  </si>
  <si>
    <t>Catalan rouge S3 4c</t>
  </si>
  <si>
    <t>Catalan série de 2</t>
  </si>
  <si>
    <t>Champêtre</t>
  </si>
  <si>
    <t>Classiques</t>
  </si>
  <si>
    <t>Désigual série de 3</t>
  </si>
  <si>
    <t>Divers Clarance</t>
  </si>
  <si>
    <t>Divers série de 2</t>
  </si>
  <si>
    <t>Divers série de 3</t>
  </si>
  <si>
    <t>Erable séries</t>
  </si>
  <si>
    <t>Flavi fonds noir série de 3</t>
  </si>
  <si>
    <t>Flavi naturels série de 3</t>
  </si>
  <si>
    <t>Flavi rouge série de 3</t>
  </si>
  <si>
    <t>Fleurs</t>
  </si>
  <si>
    <t>Fleurs 2 tons série de 2</t>
  </si>
  <si>
    <t>Fleurs anciennes S3 4 c</t>
  </si>
  <si>
    <t>Fleurs anciennes série 2</t>
  </si>
  <si>
    <t>Fleurs bateau série 2</t>
  </si>
  <si>
    <t>Fleurs carrés  série de 2</t>
  </si>
  <si>
    <t xml:space="preserve">Fleurs nouvelles série de 2 </t>
  </si>
  <si>
    <t>Fleurs Tiges</t>
  </si>
  <si>
    <t>Fleurs unies sur rouge S2</t>
  </si>
  <si>
    <t>Foulards série de 3</t>
  </si>
  <si>
    <t>Grand seau</t>
  </si>
  <si>
    <t>Haravola GM</t>
  </si>
  <si>
    <t>Haravola MM</t>
  </si>
  <si>
    <t>Haravola PM</t>
  </si>
  <si>
    <t>Jute</t>
  </si>
  <si>
    <t>Jute 2 tons</t>
  </si>
  <si>
    <t>Londonien</t>
  </si>
  <si>
    <t>Londonien série de 3 4 c</t>
  </si>
  <si>
    <t>Majunga</t>
  </si>
  <si>
    <t xml:space="preserve">Majunga série de </t>
  </si>
  <si>
    <t>Miro séries</t>
  </si>
  <si>
    <t>Ndrina</t>
  </si>
  <si>
    <t>Noro fuchsia série de 3</t>
  </si>
  <si>
    <t>Noro vert anis série de 2</t>
  </si>
  <si>
    <t>Nosy Be série de 2</t>
  </si>
  <si>
    <t>Palma PM</t>
  </si>
  <si>
    <t>Palma seau anses longues</t>
  </si>
  <si>
    <t>Palma seau GM</t>
  </si>
  <si>
    <t>Palma seau MM</t>
  </si>
  <si>
    <t>Palma simple GM</t>
  </si>
  <si>
    <t>Palma simple MM</t>
  </si>
  <si>
    <t>Palma simple série de 3</t>
  </si>
  <si>
    <t>Panier enfant rose</t>
  </si>
  <si>
    <t>Paniers GM</t>
  </si>
  <si>
    <t>Paniers XXL</t>
  </si>
  <si>
    <t>Papillons fleurs série de 3</t>
  </si>
  <si>
    <t>Patchwork</t>
  </si>
  <si>
    <t>Patchwork série de 3 coins</t>
  </si>
  <si>
    <t>Petits paniers Koum</t>
  </si>
  <si>
    <t>Piston</t>
  </si>
  <si>
    <t>Pochettes disco</t>
  </si>
  <si>
    <t>Pois modernes série de 3</t>
  </si>
  <si>
    <t>Pompon</t>
  </si>
  <si>
    <t>Québec</t>
  </si>
  <si>
    <t>Ronds série de 2</t>
  </si>
  <si>
    <t>Ronds série de 3 4 coins</t>
  </si>
  <si>
    <t>Sac de ville 1</t>
  </si>
  <si>
    <t>Sac de ville 2</t>
  </si>
  <si>
    <t>Sac de ville 3</t>
  </si>
  <si>
    <t>Sac ville GM</t>
  </si>
  <si>
    <t>Sacs Bateaux</t>
  </si>
  <si>
    <t>Sacs ceinture X2</t>
  </si>
  <si>
    <t>Sacs dame</t>
  </si>
  <si>
    <t>Sacs dame lin</t>
  </si>
  <si>
    <t>Sacs enfant</t>
  </si>
  <si>
    <t>Sacs tube X 2</t>
  </si>
  <si>
    <t>Sacs tubes</t>
  </si>
  <si>
    <t>Sacs Zèbre</t>
  </si>
  <si>
    <t>Série bouteille fleur</t>
  </si>
  <si>
    <t>Sisal GM</t>
  </si>
  <si>
    <t>Tony</t>
  </si>
  <si>
    <t>Torsadés fleurs jaspe S3</t>
  </si>
  <si>
    <t>Torsadés fleurs multico S3</t>
  </si>
  <si>
    <t>Tournesols série de 2</t>
  </si>
  <si>
    <t>USA + UK série de 2</t>
  </si>
  <si>
    <t>Vaches série de 2</t>
  </si>
  <si>
    <t>Vagues série de 2</t>
  </si>
  <si>
    <t>Vahina</t>
  </si>
  <si>
    <t>Zèbre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</si>
  <si>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</si>
  <si>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</si>
  <si>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</si>
  <si>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</si>
  <si>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</si>
  <si>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</si>
  <si>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</si>
  <si>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</si>
  <si>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</si>
  <si>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</si>
  <si>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</si>
  <si>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</si>
  <si>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</si>
  <si>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</si>
  <si>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</si>
  <si>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</si>
  <si>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</si>
  <si>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</si>
  <si>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</si>
  <si>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</si>
  <si>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</si>
  <si>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</si>
  <si>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</si>
  <si>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</si>
  <si>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</si>
  <si>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</si>
  <si>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</si>
  <si>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</si>
  <si>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</si>
  <si>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</si>
  <si>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</si>
  <si>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</si>
  <si>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</si>
  <si>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</si>
  <si>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</si>
  <si>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</si>
  <si>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</si>
  <si>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</si>
  <si>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</si>
  <si>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</si>
  <si>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</si>
  <si>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</si>
  <si>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</si>
  <si>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</si>
  <si>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</si>
  <si>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</si>
  <si>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</si>
  <si>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</si>
  <si>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R63</t>
  </si>
  <si>
    <t>R64</t>
  </si>
  <si>
    <t>R65</t>
  </si>
  <si>
    <t>R66</t>
  </si>
  <si>
    <t>R67</t>
  </si>
  <si>
    <t>R68</t>
  </si>
  <si>
    <t>R69</t>
  </si>
  <si>
    <t>R70</t>
  </si>
  <si>
    <t>R71</t>
  </si>
  <si>
    <t>R72</t>
  </si>
  <si>
    <t>R73</t>
  </si>
  <si>
    <t>R74</t>
  </si>
  <si>
    <t>R75</t>
  </si>
  <si>
    <t>R76</t>
  </si>
  <si>
    <t>R77</t>
  </si>
  <si>
    <t>R78</t>
  </si>
  <si>
    <t>R79</t>
  </si>
  <si>
    <t>R80</t>
  </si>
  <si>
    <t>R81</t>
  </si>
  <si>
    <t>R82</t>
  </si>
  <si>
    <t>R83</t>
  </si>
  <si>
    <t>R84</t>
  </si>
  <si>
    <t>R85</t>
  </si>
  <si>
    <t>R86</t>
  </si>
  <si>
    <t>R87</t>
  </si>
  <si>
    <t>R88</t>
  </si>
  <si>
    <t>R89</t>
  </si>
  <si>
    <t>R90</t>
  </si>
  <si>
    <t>R91</t>
  </si>
  <si>
    <t>R92</t>
  </si>
  <si>
    <t>R93</t>
  </si>
  <si>
    <t>R94</t>
  </si>
  <si>
    <t>R95</t>
  </si>
  <si>
    <t>R96</t>
  </si>
  <si>
    <t>R97</t>
  </si>
  <si>
    <t>code TVA</t>
  </si>
  <si>
    <t>taux</t>
  </si>
  <si>
    <t>Total HT</t>
  </si>
  <si>
    <t>TVA</t>
  </si>
  <si>
    <t>Frais de Port</t>
  </si>
  <si>
    <t>total ht</t>
  </si>
  <si>
    <t>Nom</t>
  </si>
  <si>
    <t>Prénom</t>
  </si>
  <si>
    <t>Adresse</t>
  </si>
  <si>
    <t>Code Postal</t>
  </si>
  <si>
    <t>Ville</t>
  </si>
  <si>
    <t>Tel</t>
  </si>
  <si>
    <t>26 av</t>
  </si>
  <si>
    <t>Perpignan</t>
  </si>
  <si>
    <t>07 61 46 53 33</t>
  </si>
  <si>
    <t>5av</t>
  </si>
  <si>
    <t>06 53 66 74 78</t>
  </si>
  <si>
    <t>identifiant</t>
  </si>
  <si>
    <t>Mbinina Razakariasy</t>
  </si>
  <si>
    <t>Mi Fenitra</t>
  </si>
  <si>
    <t>CISTELLS I CAPELLS DELMON                           14 av de la Côte Vermeille                       66100 Perpignan</t>
  </si>
  <si>
    <t>N° Facture</t>
  </si>
  <si>
    <t xml:space="preserve">Client </t>
  </si>
  <si>
    <t>Date</t>
  </si>
  <si>
    <t>Montant</t>
  </si>
  <si>
    <t>factures</t>
  </si>
  <si>
    <t>Nouveau client</t>
  </si>
  <si>
    <t>Tél</t>
  </si>
  <si>
    <t>Menu</t>
  </si>
  <si>
    <t>Stock</t>
  </si>
  <si>
    <t>Historique</t>
  </si>
  <si>
    <t>Clients</t>
  </si>
  <si>
    <t>Recaputilatif</t>
  </si>
  <si>
    <t>Montant Max</t>
  </si>
  <si>
    <t>Meilleur Client</t>
  </si>
  <si>
    <t>Montant Min</t>
  </si>
  <si>
    <t>Montant Moyen</t>
  </si>
  <si>
    <t>Montant Median</t>
  </si>
  <si>
    <t>Montant Total</t>
  </si>
  <si>
    <t>Total/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</si>
  <si>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</si>
  <si>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</si>
  <si>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</si>
  <si>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</si>
  <si>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</si>
  <si>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</si>
  <si>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</si>
  <si>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</si>
  <si>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</si>
  <si>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</si>
  <si>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</si>
  <si>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</si>
  <si>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</t>
  </si>
  <si>
    <t>ville</t>
  </si>
  <si>
    <t>Lopez</t>
  </si>
  <si>
    <t>54 rue lamd</t>
  </si>
  <si>
    <t>malte</t>
  </si>
  <si>
    <t>Facture</t>
  </si>
  <si>
    <t>Nonmbre de Facture</t>
  </si>
  <si>
    <t>mois</t>
  </si>
  <si>
    <t>2 av tanakidy</t>
  </si>
  <si>
    <t>Razakariasy Idealy</t>
  </si>
  <si>
    <t>stock final</t>
  </si>
  <si>
    <t>jerome</t>
  </si>
  <si>
    <t>francis</t>
  </si>
  <si>
    <t>fabrice</t>
  </si>
  <si>
    <t>villete</t>
  </si>
  <si>
    <t>cici</t>
  </si>
  <si>
    <t>proces</t>
  </si>
  <si>
    <t>julio</t>
  </si>
  <si>
    <t>montpeliet</t>
  </si>
  <si>
    <t>06 12 48 75 77</t>
  </si>
  <si>
    <t>paris</t>
  </si>
  <si>
    <t>jerome francis</t>
  </si>
  <si>
    <t>Lopez julio</t>
  </si>
  <si>
    <t>http://forum.excel-pratique.com/excel/gestion-de-stock-automatique-sur-excel-t54490.html</t>
  </si>
  <si>
    <t>Stock initial</t>
  </si>
  <si>
    <t>Retraits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</si>
</sst>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%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164" fontId="0" fillId="0" borderId="1" xfId="1" applyNumberFormat="1" applyFont="1" applyBorder="1"/>
    <xf numFmtId="165" fontId="0" fillId="0" borderId="1" xfId="0" applyNumberFormat="1" applyBorder="1"/>
    <xf numFmtId="165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2" fillId="2" borderId="0" xfId="0" applyFont="1" applyFill="1"/>
    <xf numFmtId="44" fontId="0" fillId="0" borderId="0" xfId="2" applyFont="1"/>
    <xf numFmtId="0" fontId="0" fillId="2" borderId="3" xfId="0" applyFill="1" applyBorder="1"/>
    <xf numFmtId="0" fontId="0" fillId="2" borderId="7" xfId="0" applyFill="1" applyBorder="1"/>
    <xf numFmtId="0" fontId="0" fillId="0" borderId="2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8" xfId="0" applyBorder="1" applyAlignment="1">
      <alignment vertical="center"/>
    </xf>
    <xf numFmtId="0" fontId="0" fillId="0" borderId="19" xfId="0" applyBorder="1"/>
    <xf numFmtId="0" fontId="0" fillId="0" borderId="14" xfId="0" applyBorder="1" applyAlignment="1">
      <alignment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wrapText="1"/>
    </xf>
    <xf numFmtId="0" fontId="0" fillId="0" borderId="4" xfId="0" applyBorder="1"/>
    <xf numFmtId="0" fontId="0" fillId="2" borderId="4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44" fontId="0" fillId="0" borderId="1" xfId="2" applyFont="1" applyBorder="1"/>
    <xf numFmtId="0" fontId="0" fillId="0" borderId="23" xfId="0" applyBorder="1" applyAlignment="1">
      <alignment vertical="center"/>
    </xf>
    <xf numFmtId="0" fontId="0" fillId="0" borderId="24" xfId="0" applyBorder="1"/>
    <xf numFmtId="44" fontId="0" fillId="0" borderId="2" xfId="2" applyFont="1" applyBorder="1"/>
    <xf numFmtId="44" fontId="0" fillId="0" borderId="15" xfId="2" applyFont="1" applyBorder="1"/>
    <xf numFmtId="0" fontId="0" fillId="0" borderId="8" xfId="0" applyFill="1" applyBorder="1"/>
    <xf numFmtId="0" fontId="0" fillId="0" borderId="23" xfId="0" applyBorder="1"/>
    <xf numFmtId="0" fontId="0" fillId="0" borderId="9" xfId="0" applyBorder="1"/>
    <xf numFmtId="44" fontId="0" fillId="0" borderId="24" xfId="2" applyFont="1" applyBorder="1"/>
    <xf numFmtId="44" fontId="0" fillId="0" borderId="16" xfId="2" applyFont="1" applyBorder="1"/>
    <xf numFmtId="0" fontId="0" fillId="0" borderId="25" xfId="0" applyBorder="1"/>
    <xf numFmtId="0" fontId="0" fillId="0" borderId="7" xfId="0" applyBorder="1"/>
    <xf numFmtId="44" fontId="0" fillId="0" borderId="7" xfId="2" applyFont="1" applyBorder="1"/>
    <xf numFmtId="0" fontId="6" fillId="2" borderId="1" xfId="0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7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/>
    <xf numFmtId="165" fontId="7" fillId="0" borderId="1" xfId="0" applyNumberFormat="1" applyFont="1" applyBorder="1"/>
    <xf numFmtId="0" fontId="7" fillId="0" borderId="1" xfId="0" applyFont="1" applyBorder="1" applyAlignment="1">
      <alignment horizontal="center" vertical="center" wrapText="1"/>
    </xf>
    <xf numFmtId="3" fontId="7" fillId="0" borderId="1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65" fontId="7" fillId="0" borderId="0" xfId="0" applyNumberFormat="1" applyFont="1"/>
    <xf numFmtId="14" fontId="0" fillId="0" borderId="0" xfId="0" applyNumberFormat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7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7" fontId="0" fillId="0" borderId="0" xfId="0" applyNumberFormat="1"/>
    <xf numFmtId="0" fontId="4" fillId="0" borderId="0" xfId="3" applyAlignment="1">
      <alignment vertical="center"/>
    </xf>
    <xf numFmtId="0" fontId="4" fillId="0" borderId="10" xfId="3" applyBorder="1" applyAlignment="1">
      <alignment horizontal="center"/>
    </xf>
    <xf numFmtId="0" fontId="4" fillId="0" borderId="11" xfId="3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0" borderId="12" xfId="3" applyBorder="1" applyAlignment="1">
      <alignment horizontal="center"/>
    </xf>
    <xf numFmtId="0" fontId="4" fillId="0" borderId="13" xfId="3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Bord'!$D$3</c:f>
              <c:strCache>
                <c:ptCount val="1"/>
                <c:pt idx="0">
                  <c:v>Total/ mois</c:v>
                </c:pt>
              </c:strCache>
            </c:strRef>
          </c:tx>
          <c:spPr>
            <a:ln w="28575" cap="rnd">
              <a:gradFill flip="none" rotWithShape="1">
                <a:gsLst>
                  <a:gs pos="39792">
                    <a:srgbClr val="5795CD"/>
                  </a:gs>
                  <a:gs pos="0">
                    <a:schemeClr val="accent1">
                      <a:lumMod val="67000"/>
                      <a:alpha val="90000"/>
                    </a:schemeClr>
                  </a:gs>
                  <a:gs pos="53000">
                    <a:schemeClr val="accent1">
                      <a:lumMod val="97000"/>
                      <a:lumOff val="3000"/>
                    </a:schemeClr>
                  </a:gs>
                  <a:gs pos="100000">
                    <a:schemeClr val="accent1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round/>
              <a:tailEnd type="triangle" w="lg" len="lg"/>
            </a:ln>
            <a:effectLst/>
          </c:spPr>
          <c:marker>
            <c:symbol val="none"/>
          </c:marker>
          <c:dPt>
            <c:idx val="2"/>
            <c:marker>
              <c:symbol val="none"/>
            </c:marker>
            <c:bubble3D val="0"/>
            <c:spPr>
              <a:ln w="28575" cap="rnd">
                <a:gradFill flip="none" rotWithShape="1">
                  <a:gsLst>
                    <a:gs pos="39792">
                      <a:schemeClr val="accent1">
                        <a:lumMod val="75000"/>
                      </a:schemeClr>
                    </a:gs>
                    <a:gs pos="19000">
                      <a:schemeClr val="accent1">
                        <a:lumMod val="67000"/>
                        <a:alpha val="90000"/>
                      </a:schemeClr>
                    </a:gs>
                    <a:gs pos="67000">
                      <a:srgbClr val="FFFF00"/>
                    </a:gs>
                    <a:gs pos="100000">
                      <a:srgbClr val="FF0000"/>
                    </a:gs>
                  </a:gsLst>
                  <a:lin ang="16200000" scaled="1"/>
                  <a:tileRect/>
                </a:gradFill>
                <a:round/>
                <a:tailEnd type="triangle" w="lg" len="lg"/>
              </a:ln>
              <a:effectLst/>
            </c:spPr>
          </c:dPt>
          <c:cat>
            <c:strRef>
              <c:f>'Tableau de Bord'!$E$2:$P$2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Bord'!$E$3:$P$3</c:f>
              <c:numCache>
                <c:formatCode>_("€"* #,##0.00_);_("€"* \(#,##0.00\);_("€"* "-"??_);_(@_)</c:formatCode>
                <c:ptCount val="12"/>
                <c:pt idx="0">
                  <c:v>6</c:v>
                </c:pt>
                <c:pt idx="1">
                  <c:v>0</c:v>
                </c:pt>
                <c:pt idx="2">
                  <c:v>972</c:v>
                </c:pt>
                <c:pt idx="3">
                  <c:v>0</c:v>
                </c:pt>
                <c:pt idx="4">
                  <c:v>140</c:v>
                </c:pt>
                <c:pt idx="5">
                  <c:v>6</c:v>
                </c:pt>
                <c:pt idx="6">
                  <c:v>0</c:v>
                </c:pt>
                <c:pt idx="7">
                  <c:v>168</c:v>
                </c:pt>
                <c:pt idx="8">
                  <c:v>0</c:v>
                </c:pt>
                <c:pt idx="9">
                  <c:v>1320</c:v>
                </c:pt>
                <c:pt idx="10">
                  <c:v>0</c:v>
                </c:pt>
                <c:pt idx="11">
                  <c:v>18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7117128"/>
        <c:axId val="197117912"/>
      </c:lineChart>
      <c:catAx>
        <c:axId val="197117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117912"/>
        <c:crosses val="autoZero"/>
        <c:auto val="1"/>
        <c:lblAlgn val="ctr"/>
        <c:lblOffset val="100"/>
        <c:noMultiLvlLbl val="0"/>
      </c:catAx>
      <c:valAx>
        <c:axId val="197117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117128"/>
        <c:crosses val="autoZero"/>
        <c:crossBetween val="between"/>
      </c:valAx>
      <c:spPr>
        <a:noFill/>
        <a:ln>
          <a:noFill/>
        </a:ln>
        <a:effectLst>
          <a:softEdge rad="114300"/>
        </a:effectLst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895350</xdr:colOff>
          <xdr:row>7</xdr:row>
          <xdr:rowOff>0</xdr:rowOff>
        </xdr:from>
        <xdr:to>
          <xdr:col>1</xdr:col>
          <xdr:colOff>800100</xdr:colOff>
          <xdr:row>7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19050</xdr:colOff>
      <xdr:row>3</xdr:row>
      <xdr:rowOff>314325</xdr:rowOff>
    </xdr:from>
    <xdr:to>
      <xdr:col>15</xdr:col>
      <xdr:colOff>466725</xdr:colOff>
      <xdr:row>15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19050</xdr:rowOff>
        </xdr:from>
        <xdr:to>
          <xdr:col>10</xdr:col>
          <xdr:colOff>57150</xdr:colOff>
          <xdr:row>0</xdr:row>
          <xdr:rowOff>571500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</xdr:row>
          <xdr:rowOff>76200</xdr:rowOff>
        </xdr:from>
        <xdr:to>
          <xdr:col>9</xdr:col>
          <xdr:colOff>771525</xdr:colOff>
          <xdr:row>3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savefacture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123825</xdr:colOff>
      <xdr:row>2</xdr:row>
      <xdr:rowOff>66675</xdr:rowOff>
    </xdr:from>
    <xdr:to>
      <xdr:col>11</xdr:col>
      <xdr:colOff>342901</xdr:colOff>
      <xdr:row>3</xdr:row>
      <xdr:rowOff>133350</xdr:rowOff>
    </xdr:to>
    <xdr:sp macro="[0]!EnregistrerFacture" textlink="">
      <xdr:nvSpPr>
        <xdr:cNvPr id="2" name="ZoneTexte 1"/>
        <xdr:cNvSpPr txBox="1"/>
      </xdr:nvSpPr>
      <xdr:spPr>
        <a:xfrm>
          <a:off x="7410450" y="838200"/>
          <a:ext cx="981076" cy="257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/>
  </xdr:twoCellAnchor>
  <xdr:twoCellAnchor>
    <xdr:from>
      <xdr:col>10</xdr:col>
      <xdr:colOff>104775</xdr:colOff>
      <xdr:row>0</xdr:row>
      <xdr:rowOff>114300</xdr:rowOff>
    </xdr:from>
    <xdr:to>
      <xdr:col>11</xdr:col>
      <xdr:colOff>76201</xdr:colOff>
      <xdr:row>0</xdr:row>
      <xdr:rowOff>371475</xdr:rowOff>
    </xdr:to>
    <xdr:sp macro="[0]!RAZ" textlink="">
      <xdr:nvSpPr>
        <xdr:cNvPr id="5" name="ZoneTexte 4"/>
        <xdr:cNvSpPr txBox="1"/>
      </xdr:nvSpPr>
      <xdr:spPr>
        <a:xfrm>
          <a:off x="7391400" y="114300"/>
          <a:ext cx="733426" cy="257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R.A.Z.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761999</xdr:colOff>
      <xdr:row>0</xdr:row>
      <xdr:rowOff>0</xdr:rowOff>
    </xdr:from>
    <xdr:to>
      <xdr:col>11</xdr:col>
      <xdr:colOff>84666</xdr:colOff>
      <xdr:row>0</xdr:row>
      <xdr:rowOff>328083</xdr:rowOff>
    </xdr:to>
    <xdr:sp macro="[0]!Réappro" textlink="">
      <xdr:nvSpPr>
        <xdr:cNvPr id="2" name="ZoneTexte 1"/>
        <xdr:cNvSpPr txBox="1"/>
      </xdr:nvSpPr>
      <xdr:spPr>
        <a:xfrm>
          <a:off x="9524999" y="0"/>
          <a:ext cx="846667" cy="328083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Réappro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gestion-de-stock-automatique-sur-excel-t54490.html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3"/>
  <sheetViews>
    <sheetView topLeftCell="A4" zoomScaleNormal="100" workbookViewId="0">
      <selection activeCell="I18" sqref="I18"/>
    </sheetView>
  </sheetViews>
  <sheetFormatPr baseColWidth="10" defaultRowHeight="15" x14ac:dyDescent="0.25"/>
  <cols>
    <col min="1" max="1" width="19" customWidth="1"/>
    <col min="2" max="2" width="23.5703125" customWidth="1"/>
    <col min="3" max="3" width="4.85546875" customWidth="1"/>
    <col min="4" max="4" width="11.5703125" customWidth="1"/>
  </cols>
  <sheetData>
    <row r="1" spans="1:16" ht="15.75" thickBot="1" x14ac:dyDescent="0.3">
      <c r="A1" s="69" t="s">
        <v>228</v>
      </c>
      <c r="B1" s="70"/>
      <c r="E1" s="13">
        <v>1</v>
      </c>
      <c r="F1" s="13">
        <v>2</v>
      </c>
      <c r="G1" s="13">
        <v>3</v>
      </c>
      <c r="H1" s="13">
        <v>4</v>
      </c>
      <c r="I1" s="13">
        <v>5</v>
      </c>
      <c r="J1" s="13">
        <v>6</v>
      </c>
      <c r="K1" s="13">
        <v>7</v>
      </c>
      <c r="L1" s="13">
        <v>8</v>
      </c>
      <c r="M1" s="13">
        <v>9</v>
      </c>
      <c r="N1" s="13">
        <v>10</v>
      </c>
      <c r="O1" s="13">
        <v>11</v>
      </c>
      <c r="P1" s="13">
        <v>12</v>
      </c>
    </row>
    <row r="2" spans="1:16" x14ac:dyDescent="0.25">
      <c r="A2" s="25" t="s">
        <v>208</v>
      </c>
      <c r="B2" s="26"/>
      <c r="D2" s="31"/>
      <c r="E2" s="33" t="s">
        <v>242</v>
      </c>
      <c r="F2" s="34" t="s">
        <v>243</v>
      </c>
      <c r="G2" s="34" t="s">
        <v>244</v>
      </c>
      <c r="H2" s="34" t="s">
        <v>245</v>
      </c>
      <c r="I2" s="34" t="s">
        <v>246</v>
      </c>
      <c r="J2" s="34" t="s">
        <v>247</v>
      </c>
      <c r="K2" s="34" t="s">
        <v>248</v>
      </c>
      <c r="L2" s="34" t="s">
        <v>249</v>
      </c>
      <c r="M2" s="34" t="s">
        <v>250</v>
      </c>
      <c r="N2" s="34" t="s">
        <v>251</v>
      </c>
      <c r="O2" s="34" t="s">
        <v>252</v>
      </c>
      <c r="P2" s="35" t="s">
        <v>253</v>
      </c>
    </row>
    <row r="3" spans="1:16" ht="15.75" thickBot="1" x14ac:dyDescent="0.3">
      <c r="A3" s="27" t="s">
        <v>209</v>
      </c>
      <c r="B3" s="24"/>
      <c r="D3" s="32" t="s">
        <v>241</v>
      </c>
      <c r="E3" s="45">
        <f>SUMIF('Historique factures'!$E:$E,E1,'Historique factures'!$D:$D)</f>
        <v>6</v>
      </c>
      <c r="F3" s="45">
        <f>SUMIF('Historique factures'!$E:$E,F1,'Historique factures'!$D:$D)</f>
        <v>0</v>
      </c>
      <c r="G3" s="45">
        <f>SUMIF('Historique factures'!$E:$E,G1,'Historique factures'!$D:$D)</f>
        <v>972</v>
      </c>
      <c r="H3" s="45">
        <f>SUMIF('Historique factures'!$E:$E,H1,'Historique factures'!$D:$D)</f>
        <v>0</v>
      </c>
      <c r="I3" s="45">
        <f>SUMIF('Historique factures'!$E:$E,I1,'Historique factures'!$D:$D)</f>
        <v>140</v>
      </c>
      <c r="J3" s="45">
        <f>SUMIF('Historique factures'!$E:$E,J1,'Historique factures'!$D:$D)</f>
        <v>6</v>
      </c>
      <c r="K3" s="45">
        <f>SUMIF('Historique factures'!$E:$E,K1,'Historique factures'!$D:$D)</f>
        <v>0</v>
      </c>
      <c r="L3" s="45">
        <f>SUMIF('Historique factures'!$E:$E,L1,'Historique factures'!$D:$D)</f>
        <v>168</v>
      </c>
      <c r="M3" s="45">
        <f>SUMIF('Historique factures'!$E:$E,M1,'Historique factures'!$D:$D)</f>
        <v>0</v>
      </c>
      <c r="N3" s="45">
        <f>SUMIF('Historique factures'!$E:$E,N1,'Historique factures'!$D:$D)</f>
        <v>1320</v>
      </c>
      <c r="O3" s="45">
        <f>SUMIF('Historique factures'!$E:$E,O1,'Historique factures'!$D:$D)</f>
        <v>0</v>
      </c>
      <c r="P3" s="45">
        <f>SUMIF('Historique factures'!$E:$E,P1,'Historique factures'!$D:$D)</f>
        <v>18</v>
      </c>
    </row>
    <row r="4" spans="1:16" ht="25.5" customHeight="1" x14ac:dyDescent="0.25">
      <c r="A4" s="27" t="s">
        <v>210</v>
      </c>
      <c r="B4" s="28"/>
    </row>
    <row r="5" spans="1:16" x14ac:dyDescent="0.25">
      <c r="A5" s="27" t="s">
        <v>211</v>
      </c>
      <c r="B5" s="24"/>
    </row>
    <row r="6" spans="1:16" x14ac:dyDescent="0.25">
      <c r="A6" s="37" t="s">
        <v>255</v>
      </c>
      <c r="B6" s="38"/>
    </row>
    <row r="7" spans="1:16" ht="15" customHeight="1" thickBot="1" x14ac:dyDescent="0.3">
      <c r="A7" s="29" t="s">
        <v>229</v>
      </c>
      <c r="B7" s="30"/>
    </row>
    <row r="8" spans="1:16" ht="36.75" customHeight="1" thickBot="1" x14ac:dyDescent="0.3"/>
    <row r="9" spans="1:16" ht="15.75" thickBot="1" x14ac:dyDescent="0.3">
      <c r="A9" s="71" t="s">
        <v>230</v>
      </c>
      <c r="B9" s="72"/>
    </row>
    <row r="10" spans="1:16" ht="15.75" thickBot="1" x14ac:dyDescent="0.3">
      <c r="A10" s="73" t="s">
        <v>259</v>
      </c>
      <c r="B10" s="74"/>
    </row>
    <row r="11" spans="1:16" ht="15.75" thickBot="1" x14ac:dyDescent="0.3">
      <c r="A11" s="73" t="s">
        <v>231</v>
      </c>
      <c r="B11" s="74"/>
    </row>
    <row r="12" spans="1:16" ht="15.75" thickBot="1" x14ac:dyDescent="0.3">
      <c r="A12" s="73" t="s">
        <v>232</v>
      </c>
      <c r="B12" s="74"/>
    </row>
    <row r="13" spans="1:16" ht="15.75" thickBot="1" x14ac:dyDescent="0.3">
      <c r="A13" s="65" t="s">
        <v>233</v>
      </c>
      <c r="B13" s="66"/>
    </row>
    <row r="14" spans="1:16" ht="15.75" thickBot="1" x14ac:dyDescent="0.3">
      <c r="A14" s="65" t="s">
        <v>205</v>
      </c>
      <c r="B14" s="66"/>
    </row>
    <row r="15" spans="1:16" ht="15.75" thickBot="1" x14ac:dyDescent="0.3"/>
    <row r="16" spans="1:16" x14ac:dyDescent="0.25">
      <c r="A16" s="67" t="s">
        <v>234</v>
      </c>
      <c r="B16" s="68"/>
    </row>
    <row r="17" spans="1:2" x14ac:dyDescent="0.25">
      <c r="A17" s="23" t="s">
        <v>235</v>
      </c>
      <c r="B17" s="40">
        <f>MAX('Historique factures'!D:D)</f>
        <v>1320</v>
      </c>
    </row>
    <row r="18" spans="1:2" x14ac:dyDescent="0.25">
      <c r="A18" s="23" t="s">
        <v>236</v>
      </c>
      <c r="B18" s="24" t="e">
        <f>VLOOKUP(B17,Clients!I:J,2,0)</f>
        <v>#N/A</v>
      </c>
    </row>
    <row r="19" spans="1:2" x14ac:dyDescent="0.25">
      <c r="A19" s="23" t="s">
        <v>237</v>
      </c>
      <c r="B19" s="40">
        <f>MIN('Historique factures'!D:D)</f>
        <v>0</v>
      </c>
    </row>
    <row r="20" spans="1:2" x14ac:dyDescent="0.25">
      <c r="A20" s="23" t="s">
        <v>238</v>
      </c>
      <c r="B20" s="40">
        <f>AVERAGE('Historique factures'!D:D)</f>
        <v>261.38461538461536</v>
      </c>
    </row>
    <row r="21" spans="1:2" x14ac:dyDescent="0.25">
      <c r="A21" s="23" t="s">
        <v>239</v>
      </c>
      <c r="B21" s="40">
        <f>MEDIAN('Historique factures'!D:D)</f>
        <v>78</v>
      </c>
    </row>
    <row r="22" spans="1:2" ht="15.75" thickBot="1" x14ac:dyDescent="0.3">
      <c r="A22" s="42" t="s">
        <v>240</v>
      </c>
      <c r="B22" s="44">
        <f>SUM('Historique factures'!D:D)</f>
        <v>3398</v>
      </c>
    </row>
    <row r="23" spans="1:2" ht="15.75" thickBot="1" x14ac:dyDescent="0.3">
      <c r="A23" s="41" t="s">
        <v>260</v>
      </c>
      <c r="B23" s="43">
        <f>COUNT('Historique factures'!D:D)</f>
        <v>13</v>
      </c>
    </row>
  </sheetData>
  <mergeCells count="8">
    <mergeCell ref="A14:B14"/>
    <mergeCell ref="A16:B16"/>
    <mergeCell ref="A1:B1"/>
    <mergeCell ref="A9:B9"/>
    <mergeCell ref="A10:B10"/>
    <mergeCell ref="A11:B11"/>
    <mergeCell ref="A12:B12"/>
    <mergeCell ref="A13:B13"/>
  </mergeCells>
  <hyperlinks>
    <hyperlink ref="A10:B10" location="Facture!A1" display="Facture"/>
    <hyperlink ref="A11:B11" location="Stock!A1" display="Stock"/>
    <hyperlink ref="A12:B12" location="'Historique factures'!A1" display="Historique"/>
    <hyperlink ref="A13:B13" location="Clients!A1" display="Clients"/>
    <hyperlink ref="A14:B14" location="TVA!A1" display="TV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client">
                <anchor moveWithCells="1" sizeWithCells="1">
                  <from>
                    <xdr:col>0</xdr:col>
                    <xdr:colOff>895350</xdr:colOff>
                    <xdr:row>7</xdr:row>
                    <xdr:rowOff>0</xdr:rowOff>
                  </from>
                  <to>
                    <xdr:col>1</xdr:col>
                    <xdr:colOff>800100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4"/>
  <sheetViews>
    <sheetView tabSelected="1" zoomScaleNormal="100" workbookViewId="0">
      <selection activeCell="L9" sqref="L9"/>
    </sheetView>
  </sheetViews>
  <sheetFormatPr baseColWidth="10" defaultRowHeight="15" x14ac:dyDescent="0.25"/>
  <cols>
    <col min="1" max="1" width="9" customWidth="1"/>
    <col min="2" max="2" width="6.42578125" customWidth="1"/>
    <col min="3" max="3" width="18.42578125" customWidth="1"/>
    <col min="4" max="4" width="8.5703125" customWidth="1"/>
    <col min="5" max="5" width="14.42578125" customWidth="1"/>
    <col min="6" max="7" width="12.5703125" customWidth="1"/>
    <col min="8" max="8" width="4.42578125" style="14" customWidth="1"/>
    <col min="9" max="9" width="11.42578125" style="14"/>
  </cols>
  <sheetData>
    <row r="1" spans="1:13" ht="45.75" customHeight="1" x14ac:dyDescent="0.25">
      <c r="A1" s="75" t="s">
        <v>222</v>
      </c>
      <c r="B1" s="76"/>
      <c r="C1" s="77"/>
      <c r="G1" s="59">
        <f>DATE(2014,8,7)</f>
        <v>41858</v>
      </c>
      <c r="M1" s="64" t="s">
        <v>277</v>
      </c>
    </row>
    <row r="2" spans="1:13" x14ac:dyDescent="0.25">
      <c r="F2" s="78" t="s">
        <v>276</v>
      </c>
      <c r="G2" s="78"/>
    </row>
    <row r="3" spans="1:13" x14ac:dyDescent="0.25">
      <c r="F3" s="78" t="str">
        <f>IF(F2="","",VLOOKUP(F2,Clients!A:G,4,0))</f>
        <v>54 rue lamd</v>
      </c>
      <c r="G3" s="78"/>
    </row>
    <row r="4" spans="1:13" x14ac:dyDescent="0.25">
      <c r="A4" s="1"/>
      <c r="F4" s="80" t="str">
        <f>IF(F2="","",CONCATENATE(VLOOKUP(F2,Clients!A:G,5,0)," ",VLOOKUP(F2,Clients!A:G,6,0)))</f>
        <v>54000 malte</v>
      </c>
      <c r="G4" s="81"/>
    </row>
    <row r="5" spans="1:13" x14ac:dyDescent="0.25">
      <c r="F5" s="82">
        <f>IF(F2="","",VLOOKUP(F2,Clients!A:G,7,0))</f>
        <v>2387</v>
      </c>
      <c r="G5" s="82"/>
    </row>
    <row r="6" spans="1:13" x14ac:dyDescent="0.25">
      <c r="F6" s="79"/>
      <c r="G6" s="79"/>
    </row>
    <row r="7" spans="1:13" x14ac:dyDescent="0.25">
      <c r="A7" t="s">
        <v>0</v>
      </c>
      <c r="C7" s="5"/>
    </row>
    <row r="9" spans="1:13" ht="39.75" customHeight="1" x14ac:dyDescent="0.25">
      <c r="A9" s="9" t="s">
        <v>1</v>
      </c>
      <c r="B9" s="9" t="s">
        <v>2</v>
      </c>
      <c r="C9" s="9" t="s">
        <v>3</v>
      </c>
      <c r="D9" s="9" t="s">
        <v>4</v>
      </c>
      <c r="E9" s="9" t="s">
        <v>5</v>
      </c>
      <c r="F9" s="9" t="s">
        <v>6</v>
      </c>
      <c r="G9" s="9" t="s">
        <v>7</v>
      </c>
      <c r="H9" s="15" t="s">
        <v>207</v>
      </c>
      <c r="I9" s="62" t="s">
        <v>4</v>
      </c>
    </row>
    <row r="10" spans="1:13" x14ac:dyDescent="0.25">
      <c r="A10" s="10"/>
      <c r="B10" s="62"/>
      <c r="C10" s="3" t="str">
        <f>IF(A10="","",VLOOKUP(A10,Stock!A:B,2,0))</f>
        <v/>
      </c>
      <c r="D10" s="10" t="str">
        <f>IF(A10="","",VLOOKUP(A10,Stock!A:C,3,0))</f>
        <v/>
      </c>
      <c r="E10" s="11" t="str">
        <f>IF(A10="","",VLOOKUP(A10,Stock!A:D,4,0))</f>
        <v/>
      </c>
      <c r="F10" s="11" t="str">
        <f>IF(A10="","",VLOOKUP(D10,TVA!A:B,2,0)*E10+E10)</f>
        <v/>
      </c>
      <c r="G10" s="11" t="str">
        <f>IF(A10="","",B10*E10)</f>
        <v/>
      </c>
      <c r="H10" s="14" t="str">
        <f>IF(A10="","",B10*E10)</f>
        <v/>
      </c>
      <c r="I10" s="62" t="str">
        <f>IF(A10="","",VLOOKUP(D10,TVA!A:B,2,0)*E10)</f>
        <v/>
      </c>
    </row>
    <row r="11" spans="1:13" x14ac:dyDescent="0.25">
      <c r="A11" s="10"/>
      <c r="B11" s="62"/>
      <c r="C11" s="3" t="str">
        <f>IF(A11="","",VLOOKUP(A11,Stock!A:B,2,0))</f>
        <v/>
      </c>
      <c r="D11" s="10" t="str">
        <f>IF(A11="","",VLOOKUP(A11,Stock!A:C,3,0))</f>
        <v/>
      </c>
      <c r="E11" s="11" t="str">
        <f>IF(A11="","",VLOOKUP(A11,Stock!A:D,4,0))</f>
        <v/>
      </c>
      <c r="F11" s="11" t="str">
        <f>IF(A11="","",VLOOKUP(D11,TVA!A:B,2,0)*E11+E11)</f>
        <v/>
      </c>
      <c r="G11" s="11" t="str">
        <f t="shared" ref="G11:G40" si="0">IF(A11="","",B11*E11)</f>
        <v/>
      </c>
      <c r="H11" s="14" t="str">
        <f t="shared" ref="H11:H40" si="1">IF(A11="","",B11*E11)</f>
        <v/>
      </c>
      <c r="I11" s="16" t="str">
        <f>IF(A11="","",VLOOKUP(D11,TVA!A:B,2,0)*E11)</f>
        <v/>
      </c>
    </row>
    <row r="12" spans="1:13" x14ac:dyDescent="0.25">
      <c r="A12" s="10"/>
      <c r="B12" s="62"/>
      <c r="C12" s="3" t="str">
        <f>IF(A12="","",VLOOKUP(A12,Stock!A:B,2,0))</f>
        <v/>
      </c>
      <c r="D12" s="10" t="str">
        <f>IF(A12="","",VLOOKUP(A12,Stock!A:C,3,0))</f>
        <v/>
      </c>
      <c r="E12" s="11" t="str">
        <f>IF(A12="","",VLOOKUP(A12,Stock!A:D,4,0))</f>
        <v/>
      </c>
      <c r="F12" s="11" t="str">
        <f>IF(A12="","",VLOOKUP(D12,TVA!A:B,2,0)*E12+E12)</f>
        <v/>
      </c>
      <c r="G12" s="11" t="str">
        <f t="shared" si="0"/>
        <v/>
      </c>
      <c r="H12" s="14" t="str">
        <f t="shared" si="1"/>
        <v/>
      </c>
      <c r="I12" s="16" t="str">
        <f>IF(A12="","",VLOOKUP(D12,TVA!A:B,2,0)*E12)</f>
        <v/>
      </c>
    </row>
    <row r="13" spans="1:13" x14ac:dyDescent="0.25">
      <c r="A13" s="10"/>
      <c r="B13" s="62"/>
      <c r="C13" s="3" t="str">
        <f>IF(A13="","",VLOOKUP(A13,Stock!A:B,2,0))</f>
        <v/>
      </c>
      <c r="D13" s="10" t="str">
        <f>IF(A13="","",VLOOKUP(A13,Stock!A:C,3,0))</f>
        <v/>
      </c>
      <c r="E13" s="11" t="str">
        <f>IF(A13="","",VLOOKUP(A13,Stock!A:D,4,0))</f>
        <v/>
      </c>
      <c r="F13" s="11" t="str">
        <f>IF(A13="","",VLOOKUP(D13,TVA!A:B,2,0)*E13+E13)</f>
        <v/>
      </c>
      <c r="G13" s="11" t="str">
        <f t="shared" si="0"/>
        <v/>
      </c>
      <c r="H13" s="14" t="str">
        <f t="shared" si="1"/>
        <v/>
      </c>
      <c r="I13" s="16" t="str">
        <f>IF(A13="","",VLOOKUP(D13,TVA!A:B,2,0)*E13)</f>
        <v/>
      </c>
    </row>
    <row r="14" spans="1:13" x14ac:dyDescent="0.25">
      <c r="A14" s="10"/>
      <c r="B14" s="62"/>
      <c r="C14" s="3" t="str">
        <f>IF(A14="","",VLOOKUP(A14,Stock!A:B,2,0))</f>
        <v/>
      </c>
      <c r="D14" s="10" t="str">
        <f>IF(A14="","",VLOOKUP(A14,Stock!A:C,3,0))</f>
        <v/>
      </c>
      <c r="E14" s="11" t="str">
        <f>IF(A14="","",VLOOKUP(A14,Stock!A:D,4,0))</f>
        <v/>
      </c>
      <c r="F14" s="11" t="str">
        <f>IF(A14="","",VLOOKUP(D14,TVA!A:B,2,0)*E14+E14)</f>
        <v/>
      </c>
      <c r="G14" s="11" t="str">
        <f t="shared" si="0"/>
        <v/>
      </c>
      <c r="H14" s="14" t="str">
        <f t="shared" si="1"/>
        <v/>
      </c>
      <c r="I14" s="16" t="str">
        <f>IF(A14="","",VLOOKUP(D14,TVA!A:B,2,0)*E14)</f>
        <v/>
      </c>
    </row>
    <row r="15" spans="1:13" x14ac:dyDescent="0.25">
      <c r="A15" s="10"/>
      <c r="B15" s="62"/>
      <c r="C15" s="3" t="str">
        <f>IF(A15="","",VLOOKUP(A15,Stock!A:B,2,0))</f>
        <v/>
      </c>
      <c r="D15" s="10" t="str">
        <f>IF(A15="","",VLOOKUP(A15,Stock!A:C,3,0))</f>
        <v/>
      </c>
      <c r="E15" s="11" t="str">
        <f>IF(A15="","",VLOOKUP(A15,Stock!A:D,4,0))</f>
        <v/>
      </c>
      <c r="F15" s="11" t="str">
        <f>IF(A15="","",VLOOKUP(D15,TVA!A:B,2,0)*E15+E15)</f>
        <v/>
      </c>
      <c r="G15" s="11" t="str">
        <f t="shared" si="0"/>
        <v/>
      </c>
      <c r="H15" s="14" t="str">
        <f t="shared" si="1"/>
        <v/>
      </c>
      <c r="I15" s="16" t="str">
        <f>IF(A15="","",VLOOKUP(D15,TVA!A:B,2,0)*E15)</f>
        <v/>
      </c>
    </row>
    <row r="16" spans="1:13" x14ac:dyDescent="0.25">
      <c r="A16" s="10"/>
      <c r="B16" s="62"/>
      <c r="C16" s="3" t="str">
        <f>IF(A16="","",VLOOKUP(A16,Stock!A:B,2,0))</f>
        <v/>
      </c>
      <c r="D16" s="10" t="str">
        <f>IF(A16="","",VLOOKUP(A16,Stock!A:C,3,0))</f>
        <v/>
      </c>
      <c r="E16" s="11" t="str">
        <f>IF(A16="","",VLOOKUP(A16,Stock!A:D,4,0))</f>
        <v/>
      </c>
      <c r="F16" s="11" t="str">
        <f>IF(A16="","",VLOOKUP(D16,TVA!A:B,2,0)*E16+E16)</f>
        <v/>
      </c>
      <c r="G16" s="11" t="str">
        <f t="shared" si="0"/>
        <v/>
      </c>
      <c r="H16" s="14" t="str">
        <f t="shared" si="1"/>
        <v/>
      </c>
      <c r="I16" s="16" t="str">
        <f>IF(A16="","",VLOOKUP(D16,TVA!A:B,2,0)*E16)</f>
        <v/>
      </c>
    </row>
    <row r="17" spans="1:9" x14ac:dyDescent="0.25">
      <c r="A17" s="10"/>
      <c r="B17" s="62"/>
      <c r="C17" s="3" t="str">
        <f>IF(A17="","",VLOOKUP(A17,Stock!A:B,2,0))</f>
        <v/>
      </c>
      <c r="D17" s="10" t="str">
        <f>IF(A17="","",VLOOKUP(A17,Stock!A:C,3,0))</f>
        <v/>
      </c>
      <c r="E17" s="11" t="str">
        <f>IF(A17="","",VLOOKUP(A17,Stock!A:D,4,0))</f>
        <v/>
      </c>
      <c r="F17" s="11" t="str">
        <f>IF(A17="","",VLOOKUP(D17,TVA!A:B,2,0)*E17+E17)</f>
        <v/>
      </c>
      <c r="G17" s="11" t="str">
        <f t="shared" si="0"/>
        <v/>
      </c>
      <c r="H17" s="14" t="str">
        <f t="shared" si="1"/>
        <v/>
      </c>
      <c r="I17" s="16" t="str">
        <f>IF(A17="","",VLOOKUP(D17,TVA!A:B,2,0)*E17)</f>
        <v/>
      </c>
    </row>
    <row r="18" spans="1:9" x14ac:dyDescent="0.25">
      <c r="A18" s="10"/>
      <c r="B18" s="62"/>
      <c r="C18" s="3" t="str">
        <f>IF(A18="","",VLOOKUP(A18,Stock!A:B,2,0))</f>
        <v/>
      </c>
      <c r="D18" s="10" t="str">
        <f>IF(A18="","",VLOOKUP(A18,Stock!A:C,3,0))</f>
        <v/>
      </c>
      <c r="E18" s="11" t="str">
        <f>IF(A18="","",VLOOKUP(A18,Stock!A:D,4,0))</f>
        <v/>
      </c>
      <c r="F18" s="11" t="str">
        <f>IF(A18="","",VLOOKUP(D18,TVA!A:B,2,0)*E18+E18)</f>
        <v/>
      </c>
      <c r="G18" s="11" t="str">
        <f t="shared" si="0"/>
        <v/>
      </c>
      <c r="H18" s="14" t="str">
        <f t="shared" si="1"/>
        <v/>
      </c>
      <c r="I18" s="16" t="str">
        <f>IF(A18="","",VLOOKUP(D18,TVA!A:B,2,0)*E18)</f>
        <v/>
      </c>
    </row>
    <row r="19" spans="1:9" x14ac:dyDescent="0.25">
      <c r="A19" s="10"/>
      <c r="B19" s="62"/>
      <c r="C19" s="3" t="str">
        <f>IF(A19="","",VLOOKUP(A19,Stock!A:B,2,0))</f>
        <v/>
      </c>
      <c r="D19" s="10" t="str">
        <f>IF(A19="","",VLOOKUP(A19,Stock!A:C,3,0))</f>
        <v/>
      </c>
      <c r="E19" s="11" t="str">
        <f>IF(A19="","",VLOOKUP(A19,Stock!A:D,4,0))</f>
        <v/>
      </c>
      <c r="F19" s="11" t="str">
        <f>IF(A19="","",VLOOKUP(D19,TVA!A:B,2,0)*E19+E19)</f>
        <v/>
      </c>
      <c r="G19" s="11" t="str">
        <f t="shared" si="0"/>
        <v/>
      </c>
      <c r="H19" s="14" t="str">
        <f t="shared" si="1"/>
        <v/>
      </c>
      <c r="I19" s="16" t="str">
        <f>IF(A19="","",VLOOKUP(D19,TVA!A:B,2,0)*E19)</f>
        <v/>
      </c>
    </row>
    <row r="20" spans="1:9" x14ac:dyDescent="0.25">
      <c r="A20" s="10"/>
      <c r="B20" s="62"/>
      <c r="C20" s="3" t="str">
        <f>IF(A20="","",VLOOKUP(A20,Stock!A:B,2,0))</f>
        <v/>
      </c>
      <c r="D20" s="10" t="str">
        <f>IF(A20="","",VLOOKUP(A20,Stock!A:C,3,0))</f>
        <v/>
      </c>
      <c r="E20" s="11" t="str">
        <f>IF(A20="","",VLOOKUP(A20,Stock!A:D,4,0))</f>
        <v/>
      </c>
      <c r="F20" s="11" t="str">
        <f>IF(A20="","",VLOOKUP(D20,TVA!A:B,2,0)*E20+E20)</f>
        <v/>
      </c>
      <c r="G20" s="11" t="str">
        <f t="shared" si="0"/>
        <v/>
      </c>
      <c r="H20" s="14" t="str">
        <f t="shared" si="1"/>
        <v/>
      </c>
      <c r="I20" s="16" t="str">
        <f>IF(A20="","",VLOOKUP(D20,TVA!A:B,2,0)*E20)</f>
        <v/>
      </c>
    </row>
    <row r="21" spans="1:9" x14ac:dyDescent="0.25">
      <c r="A21" s="10"/>
      <c r="B21" s="62"/>
      <c r="C21" s="3" t="str">
        <f>IF(A21="","",VLOOKUP(A21,Stock!A:B,2,0))</f>
        <v/>
      </c>
      <c r="D21" s="10" t="str">
        <f>IF(A21="","",VLOOKUP(A21,Stock!A:C,3,0))</f>
        <v/>
      </c>
      <c r="E21" s="11" t="str">
        <f>IF(A21="","",VLOOKUP(A21,Stock!A:D,4,0))</f>
        <v/>
      </c>
      <c r="F21" s="11" t="str">
        <f>IF(A21="","",VLOOKUP(D21,TVA!A:B,2,0)*E21+E21)</f>
        <v/>
      </c>
      <c r="G21" s="11" t="str">
        <f t="shared" si="0"/>
        <v/>
      </c>
      <c r="H21" s="14" t="str">
        <f t="shared" si="1"/>
        <v/>
      </c>
      <c r="I21" s="16" t="str">
        <f>IF(A21="","",VLOOKUP(D21,TVA!A:B,2,0)*E21)</f>
        <v/>
      </c>
    </row>
    <row r="22" spans="1:9" x14ac:dyDescent="0.25">
      <c r="A22" s="10"/>
      <c r="B22" s="62"/>
      <c r="C22" s="3" t="str">
        <f>IF(A22="","",VLOOKUP(A22,Stock!A:B,2,0))</f>
        <v/>
      </c>
      <c r="D22" s="10" t="str">
        <f>IF(A22="","",VLOOKUP(A22,Stock!A:C,3,0))</f>
        <v/>
      </c>
      <c r="E22" s="11" t="str">
        <f>IF(A22="","",VLOOKUP(A22,Stock!A:D,4,0))</f>
        <v/>
      </c>
      <c r="F22" s="11" t="str">
        <f>IF(A22="","",VLOOKUP(D22,TVA!A:B,2,0)*E22+E22)</f>
        <v/>
      </c>
      <c r="G22" s="11" t="str">
        <f t="shared" si="0"/>
        <v/>
      </c>
      <c r="H22" s="14" t="str">
        <f t="shared" si="1"/>
        <v/>
      </c>
      <c r="I22" s="16" t="str">
        <f>IF(A22="","",VLOOKUP(D22,TVA!A:B,2,0)*E22)</f>
        <v/>
      </c>
    </row>
    <row r="23" spans="1:9" x14ac:dyDescent="0.25">
      <c r="A23" s="10"/>
      <c r="B23" s="62"/>
      <c r="C23" s="3" t="str">
        <f>IF(A23="","",VLOOKUP(A23,Stock!A:B,2,0))</f>
        <v/>
      </c>
      <c r="D23" s="10" t="str">
        <f>IF(A23="","",VLOOKUP(A23,Stock!A:C,3,0))</f>
        <v/>
      </c>
      <c r="E23" s="11" t="str">
        <f>IF(A23="","",VLOOKUP(A23,Stock!A:D,4,0))</f>
        <v/>
      </c>
      <c r="F23" s="11" t="str">
        <f>IF(A23="","",VLOOKUP(D23,TVA!A:B,2,0)*E23+E23)</f>
        <v/>
      </c>
      <c r="G23" s="11" t="str">
        <f t="shared" si="0"/>
        <v/>
      </c>
      <c r="H23" s="14" t="str">
        <f t="shared" si="1"/>
        <v/>
      </c>
      <c r="I23" s="16" t="str">
        <f>IF(A23="","",VLOOKUP(D23,TVA!A:B,2,0)*E23)</f>
        <v/>
      </c>
    </row>
    <row r="24" spans="1:9" x14ac:dyDescent="0.25">
      <c r="A24" s="10"/>
      <c r="B24" s="62"/>
      <c r="C24" s="3" t="str">
        <f>IF(A24="","",VLOOKUP(A24,Stock!A:B,2,0))</f>
        <v/>
      </c>
      <c r="D24" s="10" t="str">
        <f>IF(A24="","",VLOOKUP(A24,Stock!A:C,3,0))</f>
        <v/>
      </c>
      <c r="E24" s="11" t="str">
        <f>IF(A24="","",VLOOKUP(A24,Stock!A:D,4,0))</f>
        <v/>
      </c>
      <c r="F24" s="11" t="str">
        <f>IF(A24="","",VLOOKUP(D24,TVA!A:B,2,0)*E24+E24)</f>
        <v/>
      </c>
      <c r="G24" s="11" t="str">
        <f t="shared" si="0"/>
        <v/>
      </c>
      <c r="H24" s="14" t="str">
        <f t="shared" si="1"/>
        <v/>
      </c>
      <c r="I24" s="16" t="str">
        <f>IF(A24="","",VLOOKUP(D24,TVA!A:B,2,0)*E24)</f>
        <v/>
      </c>
    </row>
    <row r="25" spans="1:9" x14ac:dyDescent="0.25">
      <c r="A25" s="10"/>
      <c r="B25" s="62"/>
      <c r="C25" s="3" t="str">
        <f>IF(A25="","",VLOOKUP(A25,Stock!A:B,2,0))</f>
        <v/>
      </c>
      <c r="D25" s="10" t="str">
        <f>IF(A25="","",VLOOKUP(A25,Stock!A:C,3,0))</f>
        <v/>
      </c>
      <c r="E25" s="11" t="str">
        <f>IF(A25="","",VLOOKUP(A25,Stock!A:D,4,0))</f>
        <v/>
      </c>
      <c r="F25" s="11" t="str">
        <f>IF(A25="","",VLOOKUP(D25,TVA!A:B,2,0)*E25+E25)</f>
        <v/>
      </c>
      <c r="G25" s="11" t="str">
        <f t="shared" si="0"/>
        <v/>
      </c>
      <c r="H25" s="14" t="str">
        <f t="shared" si="1"/>
        <v/>
      </c>
      <c r="I25" s="16" t="str">
        <f>IF(A25="","",VLOOKUP(D25,TVA!A:B,2,0)*E25)</f>
        <v/>
      </c>
    </row>
    <row r="26" spans="1:9" x14ac:dyDescent="0.25">
      <c r="A26" s="10"/>
      <c r="B26" s="62"/>
      <c r="C26" s="3" t="str">
        <f>IF(A26="","",VLOOKUP(A26,Stock!A:B,2,0))</f>
        <v/>
      </c>
      <c r="D26" s="10" t="str">
        <f>IF(A26="","",VLOOKUP(A26,Stock!A:C,3,0))</f>
        <v/>
      </c>
      <c r="E26" s="11" t="str">
        <f>IF(A26="","",VLOOKUP(A26,Stock!A:D,4,0))</f>
        <v/>
      </c>
      <c r="F26" s="11" t="str">
        <f>IF(A26="","",VLOOKUP(D26,TVA!A:B,2,0)*E26+E26)</f>
        <v/>
      </c>
      <c r="G26" s="11" t="str">
        <f t="shared" si="0"/>
        <v/>
      </c>
      <c r="H26" s="14" t="str">
        <f t="shared" si="1"/>
        <v/>
      </c>
      <c r="I26" s="16" t="str">
        <f>IF(A26="","",VLOOKUP(D26,TVA!A:B,2,0)*E26)</f>
        <v/>
      </c>
    </row>
    <row r="27" spans="1:9" x14ac:dyDescent="0.25">
      <c r="A27" s="10"/>
      <c r="B27" s="62"/>
      <c r="C27" s="3" t="str">
        <f>IF(A27="","",VLOOKUP(A27,Stock!A:B,2,0))</f>
        <v/>
      </c>
      <c r="D27" s="10" t="str">
        <f>IF(A27="","",VLOOKUP(A27,Stock!A:C,3,0))</f>
        <v/>
      </c>
      <c r="E27" s="11" t="str">
        <f>IF(A27="","",VLOOKUP(A27,Stock!A:D,4,0))</f>
        <v/>
      </c>
      <c r="F27" s="11" t="str">
        <f>IF(A27="","",VLOOKUP(D27,TVA!A:B,2,0)*E27+E27)</f>
        <v/>
      </c>
      <c r="G27" s="11" t="str">
        <f t="shared" si="0"/>
        <v/>
      </c>
      <c r="H27" s="14" t="str">
        <f t="shared" si="1"/>
        <v/>
      </c>
      <c r="I27" s="16" t="str">
        <f>IF(A27="","",VLOOKUP(D27,TVA!A:B,2,0)*E27)</f>
        <v/>
      </c>
    </row>
    <row r="28" spans="1:9" x14ac:dyDescent="0.25">
      <c r="A28" s="10"/>
      <c r="B28" s="62"/>
      <c r="C28" s="3" t="str">
        <f>IF(A28="","",VLOOKUP(A28,Stock!A:B,2,0))</f>
        <v/>
      </c>
      <c r="D28" s="10" t="str">
        <f>IF(A28="","",VLOOKUP(A28,Stock!A:C,3,0))</f>
        <v/>
      </c>
      <c r="E28" s="11" t="str">
        <f>IF(A28="","",VLOOKUP(A28,Stock!A:D,4,0))</f>
        <v/>
      </c>
      <c r="F28" s="11" t="str">
        <f>IF(A28="","",VLOOKUP(D28,TVA!A:B,2,0)*E28+E28)</f>
        <v/>
      </c>
      <c r="G28" s="11" t="str">
        <f t="shared" si="0"/>
        <v/>
      </c>
      <c r="H28" s="14" t="str">
        <f t="shared" si="1"/>
        <v/>
      </c>
      <c r="I28" s="16" t="str">
        <f>IF(A28="","",VLOOKUP(D28,TVA!A:B,2,0)*E28)</f>
        <v/>
      </c>
    </row>
    <row r="29" spans="1:9" x14ac:dyDescent="0.25">
      <c r="A29" s="10"/>
      <c r="B29" s="62"/>
      <c r="C29" s="3" t="str">
        <f>IF(A29="","",VLOOKUP(A29,Stock!A:B,2,0))</f>
        <v/>
      </c>
      <c r="D29" s="10" t="str">
        <f>IF(A29="","",VLOOKUP(A29,Stock!A:C,3,0))</f>
        <v/>
      </c>
      <c r="E29" s="11" t="str">
        <f>IF(A29="","",VLOOKUP(A29,Stock!A:D,4,0))</f>
        <v/>
      </c>
      <c r="F29" s="11" t="str">
        <f>IF(A29="","",VLOOKUP(D29,TVA!A:B,2,0)*E29+E29)</f>
        <v/>
      </c>
      <c r="G29" s="11" t="str">
        <f t="shared" si="0"/>
        <v/>
      </c>
      <c r="H29" s="14" t="str">
        <f t="shared" si="1"/>
        <v/>
      </c>
      <c r="I29" s="16" t="str">
        <f>IF(A29="","",VLOOKUP(D29,TVA!A:B,2,0)*E29)</f>
        <v/>
      </c>
    </row>
    <row r="30" spans="1:9" x14ac:dyDescent="0.25">
      <c r="A30" s="10"/>
      <c r="B30" s="62"/>
      <c r="C30" s="3" t="str">
        <f>IF(A30="","",VLOOKUP(A30,Stock!A:B,2,0))</f>
        <v/>
      </c>
      <c r="D30" s="10" t="str">
        <f>IF(A30="","",VLOOKUP(A30,Stock!A:C,3,0))</f>
        <v/>
      </c>
      <c r="E30" s="11" t="str">
        <f>IF(A30="","",VLOOKUP(A30,Stock!A:D,4,0))</f>
        <v/>
      </c>
      <c r="F30" s="11" t="str">
        <f>IF(A30="","",VLOOKUP(D30,TVA!A:B,2,0)*E30+E30)</f>
        <v/>
      </c>
      <c r="G30" s="11" t="str">
        <f t="shared" si="0"/>
        <v/>
      </c>
      <c r="H30" s="14" t="str">
        <f t="shared" si="1"/>
        <v/>
      </c>
      <c r="I30" s="16" t="str">
        <f>IF(A30="","",VLOOKUP(D30,TVA!A:B,2,0)*E30)</f>
        <v/>
      </c>
    </row>
    <row r="31" spans="1:9" x14ac:dyDescent="0.25">
      <c r="A31" s="10"/>
      <c r="B31" s="62"/>
      <c r="C31" s="3" t="str">
        <f>IF(A31="","",VLOOKUP(A31,Stock!A:B,2,0))</f>
        <v/>
      </c>
      <c r="D31" s="10" t="str">
        <f>IF(A31="","",VLOOKUP(A31,Stock!A:C,3,0))</f>
        <v/>
      </c>
      <c r="E31" s="11" t="str">
        <f>IF(A31="","",VLOOKUP(A31,Stock!A:D,4,0))</f>
        <v/>
      </c>
      <c r="F31" s="11" t="str">
        <f>IF(A31="","",VLOOKUP(D31,TVA!A:B,2,0)*E31+E31)</f>
        <v/>
      </c>
      <c r="G31" s="11" t="str">
        <f t="shared" si="0"/>
        <v/>
      </c>
      <c r="H31" s="14" t="str">
        <f t="shared" si="1"/>
        <v/>
      </c>
      <c r="I31" s="16" t="str">
        <f>IF(A31="","",VLOOKUP(D31,TVA!A:B,2,0)*E31)</f>
        <v/>
      </c>
    </row>
    <row r="32" spans="1:9" x14ac:dyDescent="0.25">
      <c r="A32" s="10"/>
      <c r="B32" s="62"/>
      <c r="C32" s="3" t="str">
        <f>IF(A32="","",VLOOKUP(A32,Stock!A:B,2,0))</f>
        <v/>
      </c>
      <c r="D32" s="10" t="str">
        <f>IF(A32="","",VLOOKUP(A32,Stock!A:C,3,0))</f>
        <v/>
      </c>
      <c r="E32" s="11" t="str">
        <f>IF(A32="","",VLOOKUP(A32,Stock!A:D,4,0))</f>
        <v/>
      </c>
      <c r="F32" s="11" t="str">
        <f>IF(A32="","",VLOOKUP(D32,TVA!A:B,2,0)*E32+E32)</f>
        <v/>
      </c>
      <c r="G32" s="11" t="str">
        <f t="shared" si="0"/>
        <v/>
      </c>
      <c r="H32" s="14" t="str">
        <f t="shared" si="1"/>
        <v/>
      </c>
      <c r="I32" s="16" t="str">
        <f>IF(A32="","",VLOOKUP(D32,TVA!A:B,2,0)*E32)</f>
        <v/>
      </c>
    </row>
    <row r="33" spans="1:9" x14ac:dyDescent="0.25">
      <c r="A33" s="10"/>
      <c r="B33" s="62"/>
      <c r="C33" s="3" t="str">
        <f>IF(A33="","",VLOOKUP(A33,Stock!A:B,2,0))</f>
        <v/>
      </c>
      <c r="D33" s="10" t="str">
        <f>IF(A33="","",VLOOKUP(A33,Stock!A:C,3,0))</f>
        <v/>
      </c>
      <c r="E33" s="11" t="str">
        <f>IF(A33="","",VLOOKUP(A33,Stock!A:D,4,0))</f>
        <v/>
      </c>
      <c r="F33" s="11" t="str">
        <f>IF(A33="","",VLOOKUP(D33,TVA!A:B,2,0)*E33+E33)</f>
        <v/>
      </c>
      <c r="G33" s="11" t="str">
        <f t="shared" si="0"/>
        <v/>
      </c>
      <c r="H33" s="14" t="str">
        <f t="shared" si="1"/>
        <v/>
      </c>
      <c r="I33" s="16" t="str">
        <f>IF(A33="","",VLOOKUP(D33,TVA!A:B,2,0)*E33)</f>
        <v/>
      </c>
    </row>
    <row r="34" spans="1:9" x14ac:dyDescent="0.25">
      <c r="A34" s="10"/>
      <c r="B34" s="62"/>
      <c r="C34" s="3" t="str">
        <f>IF(A34="","",VLOOKUP(A34,Stock!A:B,2,0))</f>
        <v/>
      </c>
      <c r="D34" s="10" t="str">
        <f>IF(A34="","",VLOOKUP(A34,Stock!A:C,3,0))</f>
        <v/>
      </c>
      <c r="E34" s="11" t="str">
        <f>IF(A34="","",VLOOKUP(A34,Stock!A:D,4,0))</f>
        <v/>
      </c>
      <c r="F34" s="11" t="str">
        <f>IF(A34="","",VLOOKUP(D34,TVA!A:B,2,0)*E34+E34)</f>
        <v/>
      </c>
      <c r="G34" s="11" t="str">
        <f t="shared" si="0"/>
        <v/>
      </c>
      <c r="H34" s="14" t="str">
        <f t="shared" si="1"/>
        <v/>
      </c>
      <c r="I34" s="16" t="str">
        <f>IF(A34="","",VLOOKUP(D34,TVA!A:B,2,0)*E34)</f>
        <v/>
      </c>
    </row>
    <row r="35" spans="1:9" x14ac:dyDescent="0.25">
      <c r="A35" s="10"/>
      <c r="B35" s="62"/>
      <c r="C35" s="3" t="str">
        <f>IF(A35="","",VLOOKUP(A35,Stock!A:B,2,0))</f>
        <v/>
      </c>
      <c r="D35" s="10" t="str">
        <f>IF(A35="","",VLOOKUP(A35,Stock!A:C,3,0))</f>
        <v/>
      </c>
      <c r="E35" s="11" t="str">
        <f>IF(A35="","",VLOOKUP(A35,Stock!A:D,4,0))</f>
        <v/>
      </c>
      <c r="F35" s="11" t="str">
        <f>IF(A35="","",VLOOKUP(D35,TVA!A:B,2,0)*E35+E35)</f>
        <v/>
      </c>
      <c r="G35" s="11" t="str">
        <f t="shared" si="0"/>
        <v/>
      </c>
      <c r="H35" s="14" t="str">
        <f t="shared" si="1"/>
        <v/>
      </c>
      <c r="I35" s="16" t="str">
        <f>IF(A35="","",VLOOKUP(D35,TVA!A:B,2,0)*E35)</f>
        <v/>
      </c>
    </row>
    <row r="36" spans="1:9" x14ac:dyDescent="0.25">
      <c r="A36" s="10"/>
      <c r="B36" s="62"/>
      <c r="C36" s="3" t="str">
        <f>IF(A36="","",VLOOKUP(A36,Stock!A:B,2,0))</f>
        <v/>
      </c>
      <c r="D36" s="10" t="str">
        <f>IF(A36="","",VLOOKUP(A36,Stock!A:C,3,0))</f>
        <v/>
      </c>
      <c r="E36" s="11" t="str">
        <f>IF(A36="","",VLOOKUP(A36,Stock!A:D,4,0))</f>
        <v/>
      </c>
      <c r="F36" s="11" t="str">
        <f>IF(A36="","",VLOOKUP(D36,TVA!A:B,2,0)*E36+E36)</f>
        <v/>
      </c>
      <c r="G36" s="11" t="str">
        <f t="shared" si="0"/>
        <v/>
      </c>
      <c r="H36" s="14" t="str">
        <f t="shared" si="1"/>
        <v/>
      </c>
      <c r="I36" s="16" t="str">
        <f>IF(A36="","",VLOOKUP(D36,TVA!A:B,2,0)*E36)</f>
        <v/>
      </c>
    </row>
    <row r="37" spans="1:9" x14ac:dyDescent="0.25">
      <c r="A37" s="10"/>
      <c r="B37" s="62"/>
      <c r="C37" s="3" t="str">
        <f>IF(A37="","",VLOOKUP(A37,Stock!A:B,2,0))</f>
        <v/>
      </c>
      <c r="D37" s="10" t="str">
        <f>IF(A37="","",VLOOKUP(A37,Stock!A:C,3,0))</f>
        <v/>
      </c>
      <c r="E37" s="11" t="str">
        <f>IF(A37="","",VLOOKUP(A37,Stock!A:D,4,0))</f>
        <v/>
      </c>
      <c r="F37" s="11" t="str">
        <f>IF(A37="","",VLOOKUP(D37,TVA!A:B,2,0)*E37+E37)</f>
        <v/>
      </c>
      <c r="G37" s="11" t="str">
        <f t="shared" si="0"/>
        <v/>
      </c>
      <c r="H37" s="14" t="str">
        <f t="shared" si="1"/>
        <v/>
      </c>
      <c r="I37" s="16" t="str">
        <f>IF(A37="","",VLOOKUP(D37,TVA!A:B,2,0)*E37)</f>
        <v/>
      </c>
    </row>
    <row r="38" spans="1:9" x14ac:dyDescent="0.25">
      <c r="A38" s="10"/>
      <c r="B38" s="62"/>
      <c r="C38" s="3" t="str">
        <f>IF(A38="","",VLOOKUP(A38,Stock!A:B,2,0))</f>
        <v/>
      </c>
      <c r="D38" s="10" t="str">
        <f>IF(A38="","",VLOOKUP(A38,Stock!A:C,3,0))</f>
        <v/>
      </c>
      <c r="E38" s="11" t="str">
        <f>IF(A38="","",VLOOKUP(A38,Stock!A:D,4,0))</f>
        <v/>
      </c>
      <c r="F38" s="11" t="str">
        <f>IF(A38="","",VLOOKUP(D38,TVA!A:B,2,0)*E38+E38)</f>
        <v/>
      </c>
      <c r="G38" s="11" t="str">
        <f t="shared" si="0"/>
        <v/>
      </c>
      <c r="H38" s="14" t="str">
        <f t="shared" si="1"/>
        <v/>
      </c>
      <c r="I38" s="16" t="str">
        <f>IF(A38="","",VLOOKUP(D38,TVA!A:B,2,0)*E38)</f>
        <v/>
      </c>
    </row>
    <row r="39" spans="1:9" x14ac:dyDescent="0.25">
      <c r="A39" s="10"/>
      <c r="B39" s="62"/>
      <c r="C39" s="3" t="str">
        <f>IF(A39="","",VLOOKUP(A39,Stock!A:B,2,0))</f>
        <v/>
      </c>
      <c r="D39" s="10" t="str">
        <f>IF(A39="","",VLOOKUP(A39,Stock!A:C,3,0))</f>
        <v/>
      </c>
      <c r="E39" s="11" t="str">
        <f>IF(A39="","",VLOOKUP(A39,Stock!A:D,4,0))</f>
        <v/>
      </c>
      <c r="F39" s="11" t="str">
        <f>IF(A39="","",VLOOKUP(D39,TVA!A:B,2,0)*E39+E39)</f>
        <v/>
      </c>
      <c r="G39" s="11" t="str">
        <f t="shared" si="0"/>
        <v/>
      </c>
      <c r="H39" s="14" t="str">
        <f t="shared" si="1"/>
        <v/>
      </c>
      <c r="I39" s="16" t="str">
        <f>IF(A39="","",VLOOKUP(D39,TVA!A:B,2,0)*E39)</f>
        <v/>
      </c>
    </row>
    <row r="40" spans="1:9" x14ac:dyDescent="0.25">
      <c r="A40" s="10"/>
      <c r="B40" s="62"/>
      <c r="C40" s="3" t="str">
        <f>IF(A40="","",VLOOKUP(A40,Stock!A:B,2,0))</f>
        <v/>
      </c>
      <c r="D40" s="10" t="str">
        <f>IF(A40="","",VLOOKUP(A40,Stock!A:C,3,0))</f>
        <v/>
      </c>
      <c r="E40" s="11" t="str">
        <f>IF(A40="","",VLOOKUP(A40,Stock!A:D,4,0))</f>
        <v/>
      </c>
      <c r="F40" s="11" t="str">
        <f>IF(A40="","",VLOOKUP(D40,TVA!A:B,2,0)*E40+E40)</f>
        <v/>
      </c>
      <c r="G40" s="11" t="str">
        <f t="shared" si="0"/>
        <v/>
      </c>
      <c r="H40" s="14" t="str">
        <f t="shared" si="1"/>
        <v/>
      </c>
      <c r="I40" s="16" t="str">
        <f>IF(A40="","",VLOOKUP(D40,TVA!A:B,2,0)*E40)</f>
        <v/>
      </c>
    </row>
    <row r="41" spans="1:9" x14ac:dyDescent="0.25">
      <c r="E41" s="8"/>
      <c r="F41" s="7" t="s">
        <v>204</v>
      </c>
      <c r="G41" s="7">
        <f>SUM(H10:H40)</f>
        <v>0</v>
      </c>
    </row>
    <row r="42" spans="1:9" x14ac:dyDescent="0.25">
      <c r="E42" s="8"/>
      <c r="F42" s="7" t="s">
        <v>205</v>
      </c>
      <c r="G42" s="7">
        <f>SUM(I10:I40)</f>
        <v>0</v>
      </c>
    </row>
    <row r="43" spans="1:9" x14ac:dyDescent="0.25">
      <c r="E43" s="8"/>
      <c r="F43" s="7" t="s">
        <v>206</v>
      </c>
      <c r="G43" s="7"/>
    </row>
    <row r="44" spans="1:9" x14ac:dyDescent="0.25">
      <c r="E44" s="8"/>
      <c r="F44" s="12" t="s">
        <v>7</v>
      </c>
      <c r="G44" s="7">
        <f>SUM(G10:G40)+G43</f>
        <v>0</v>
      </c>
    </row>
  </sheetData>
  <mergeCells count="6">
    <mergeCell ref="A1:C1"/>
    <mergeCell ref="F2:G2"/>
    <mergeCell ref="F3:G3"/>
    <mergeCell ref="F6:G6"/>
    <mergeCell ref="F4:G4"/>
    <mergeCell ref="F5:G5"/>
  </mergeCells>
  <conditionalFormatting sqref="B10:B39">
    <cfRule type="expression" dxfId="1" priority="1">
      <formula>AND($A10&lt;&gt;"",B10="")</formula>
    </cfRule>
  </conditionalFormatting>
  <dataValidations count="2">
    <dataValidation type="list" allowBlank="1" showInputMessage="1" showErrorMessage="1" sqref="A10:A40">
      <formula1>References</formula1>
    </dataValidation>
    <dataValidation type="list" allowBlank="1" showInputMessage="1" showErrorMessage="1" sqref="F2">
      <formula1>identifiant</formula1>
    </dataValidation>
  </dataValidations>
  <hyperlinks>
    <hyperlink ref="M1" r:id="rId1"/>
  </hyperlinks>
  <pageMargins left="0.1041666666666666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reini">
                <anchor moveWithCells="1" sizeWithCells="1">
                  <from>
                    <xdr:col>9</xdr:col>
                    <xdr:colOff>47625</xdr:colOff>
                    <xdr:row>0</xdr:row>
                    <xdr:rowOff>19050</xdr:rowOff>
                  </from>
                  <to>
                    <xdr:col>10</xdr:col>
                    <xdr:colOff>57150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savefacture">
                <anchor moveWithCells="1" sizeWithCells="1">
                  <from>
                    <xdr:col>9</xdr:col>
                    <xdr:colOff>57150</xdr:colOff>
                    <xdr:row>2</xdr:row>
                    <xdr:rowOff>76200</xdr:rowOff>
                  </from>
                  <to>
                    <xdr:col>9</xdr:col>
                    <xdr:colOff>771525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98"/>
  <sheetViews>
    <sheetView zoomScale="90" zoomScaleNormal="90" workbookViewId="0">
      <pane ySplit="1" topLeftCell="A2" activePane="bottomLeft" state="frozenSplit"/>
      <selection pane="bottomLeft" activeCell="L6" sqref="L6"/>
    </sheetView>
  </sheetViews>
  <sheetFormatPr baseColWidth="10" defaultRowHeight="15.75" x14ac:dyDescent="0.25"/>
  <cols>
    <col min="1" max="1" width="8.7109375" style="51" customWidth="1"/>
    <col min="2" max="2" width="33.140625" style="61" customWidth="1"/>
    <col min="3" max="3" width="11.42578125" style="51"/>
    <col min="4" max="4" width="11.42578125" style="58"/>
    <col min="5" max="5" width="12.5703125" style="51" customWidth="1"/>
    <col min="6" max="6" width="11.42578125" style="51"/>
    <col min="7" max="7" width="19.85546875" style="51" customWidth="1"/>
    <col min="8" max="16384" width="11.42578125" style="51"/>
  </cols>
  <sheetData>
    <row r="1" spans="1:9" ht="28.5" customHeight="1" x14ac:dyDescent="0.25">
      <c r="A1" s="49" t="s">
        <v>1</v>
      </c>
      <c r="B1" s="49" t="s">
        <v>8</v>
      </c>
      <c r="C1" s="49" t="s">
        <v>9</v>
      </c>
      <c r="D1" s="50" t="s">
        <v>10</v>
      </c>
      <c r="E1" s="49" t="s">
        <v>278</v>
      </c>
      <c r="F1" s="49" t="s">
        <v>11</v>
      </c>
      <c r="G1" s="49" t="s">
        <v>12</v>
      </c>
      <c r="H1" s="49" t="s">
        <v>279</v>
      </c>
      <c r="I1" s="49" t="s">
        <v>264</v>
      </c>
    </row>
    <row r="2" spans="1:9" ht="18" customHeight="1" x14ac:dyDescent="0.25">
      <c r="A2" s="52" t="s">
        <v>13</v>
      </c>
      <c r="B2" s="60" t="s">
        <v>27</v>
      </c>
      <c r="C2" s="53">
        <v>1</v>
      </c>
      <c r="D2" s="54">
        <v>5</v>
      </c>
      <c r="E2" s="55">
        <v>60</v>
      </c>
      <c r="F2" s="53">
        <v>10</v>
      </c>
      <c r="G2" s="53" t="str">
        <f>IF(E2&lt;F2,"Rupture de stock ","")</f>
        <v/>
      </c>
      <c r="H2" s="53"/>
      <c r="I2" s="53"/>
    </row>
    <row r="3" spans="1:9" ht="15.75" customHeight="1" x14ac:dyDescent="0.25">
      <c r="A3" s="52" t="s">
        <v>14</v>
      </c>
      <c r="B3" s="60" t="s">
        <v>27</v>
      </c>
      <c r="C3" s="53">
        <v>1</v>
      </c>
      <c r="D3" s="54">
        <v>6</v>
      </c>
      <c r="E3" s="55">
        <v>53</v>
      </c>
      <c r="F3" s="53">
        <v>10</v>
      </c>
      <c r="G3" s="53" t="str">
        <f t="shared" ref="G3:G66" si="0">IF(E3&lt;F3,"Rupture de stock ","")</f>
        <v/>
      </c>
      <c r="H3" s="53"/>
      <c r="I3" s="53"/>
    </row>
    <row r="4" spans="1:9" ht="18" customHeight="1" x14ac:dyDescent="0.25">
      <c r="A4" s="52" t="s">
        <v>15</v>
      </c>
      <c r="B4" s="60" t="s">
        <v>28</v>
      </c>
      <c r="C4" s="53">
        <v>1</v>
      </c>
      <c r="D4" s="54">
        <v>6</v>
      </c>
      <c r="E4" s="55">
        <v>62</v>
      </c>
      <c r="F4" s="53">
        <v>10</v>
      </c>
      <c r="G4" s="53" t="str">
        <f t="shared" si="0"/>
        <v/>
      </c>
      <c r="H4" s="53">
        <v>3</v>
      </c>
      <c r="I4" s="53">
        <v>59</v>
      </c>
    </row>
    <row r="5" spans="1:9" ht="14.25" customHeight="1" x14ac:dyDescent="0.25">
      <c r="A5" s="52" t="s">
        <v>16</v>
      </c>
      <c r="B5" s="60" t="s">
        <v>28</v>
      </c>
      <c r="C5" s="53">
        <v>1</v>
      </c>
      <c r="D5" s="54">
        <v>6</v>
      </c>
      <c r="E5" s="55">
        <v>5</v>
      </c>
      <c r="F5" s="53">
        <v>10</v>
      </c>
      <c r="G5" s="53" t="str">
        <f>IF(E5&lt;F5,"Rupture de stock ","")</f>
        <v xml:space="preserve">Rupture de stock </v>
      </c>
      <c r="H5" s="53">
        <v>4</v>
      </c>
      <c r="I5" s="53">
        <v>1</v>
      </c>
    </row>
    <row r="6" spans="1:9" ht="16.5" customHeight="1" x14ac:dyDescent="0.25">
      <c r="A6" s="52" t="s">
        <v>17</v>
      </c>
      <c r="B6" s="60" t="s">
        <v>29</v>
      </c>
      <c r="C6" s="53">
        <v>1</v>
      </c>
      <c r="D6" s="54">
        <v>6</v>
      </c>
      <c r="E6" s="55">
        <v>60</v>
      </c>
      <c r="F6" s="53">
        <v>10</v>
      </c>
      <c r="G6" s="53" t="str">
        <f t="shared" si="0"/>
        <v/>
      </c>
      <c r="H6" s="53">
        <v>1</v>
      </c>
      <c r="I6" s="53">
        <v>59</v>
      </c>
    </row>
    <row r="7" spans="1:9" ht="18" customHeight="1" x14ac:dyDescent="0.25">
      <c r="A7" s="52" t="s">
        <v>18</v>
      </c>
      <c r="B7" s="60" t="s">
        <v>29</v>
      </c>
      <c r="C7" s="53">
        <v>1</v>
      </c>
      <c r="D7" s="54">
        <v>6</v>
      </c>
      <c r="E7" s="55">
        <v>64</v>
      </c>
      <c r="F7" s="53">
        <v>10</v>
      </c>
      <c r="G7" s="53" t="str">
        <f t="shared" si="0"/>
        <v/>
      </c>
      <c r="H7" s="53"/>
      <c r="I7" s="53"/>
    </row>
    <row r="8" spans="1:9" ht="19.5" customHeight="1" x14ac:dyDescent="0.25">
      <c r="A8" s="52" t="s">
        <v>19</v>
      </c>
      <c r="B8" s="60" t="s">
        <v>30</v>
      </c>
      <c r="C8" s="53">
        <v>1</v>
      </c>
      <c r="D8" s="54">
        <v>6</v>
      </c>
      <c r="E8" s="55">
        <v>200</v>
      </c>
      <c r="F8" s="53">
        <v>10</v>
      </c>
      <c r="G8" s="53" t="str">
        <f t="shared" si="0"/>
        <v/>
      </c>
      <c r="H8" s="53"/>
      <c r="I8" s="53"/>
    </row>
    <row r="9" spans="1:9" ht="18" customHeight="1" x14ac:dyDescent="0.25">
      <c r="A9" s="52" t="s">
        <v>20</v>
      </c>
      <c r="B9" s="60" t="s">
        <v>31</v>
      </c>
      <c r="C9" s="53">
        <v>1</v>
      </c>
      <c r="D9" s="54">
        <v>6</v>
      </c>
      <c r="E9" s="55">
        <v>70</v>
      </c>
      <c r="F9" s="53">
        <v>10</v>
      </c>
      <c r="G9" s="53" t="str">
        <f t="shared" si="0"/>
        <v/>
      </c>
      <c r="H9" s="53"/>
      <c r="I9" s="53"/>
    </row>
    <row r="10" spans="1:9" ht="21" customHeight="1" x14ac:dyDescent="0.25">
      <c r="A10" s="52" t="s">
        <v>21</v>
      </c>
      <c r="B10" s="60" t="s">
        <v>32</v>
      </c>
      <c r="C10" s="53">
        <v>1</v>
      </c>
      <c r="D10" s="54">
        <v>6</v>
      </c>
      <c r="E10" s="55">
        <v>15</v>
      </c>
      <c r="F10" s="53">
        <v>10</v>
      </c>
      <c r="G10" s="53" t="str">
        <f t="shared" si="0"/>
        <v/>
      </c>
      <c r="H10" s="53"/>
      <c r="I10" s="53"/>
    </row>
    <row r="11" spans="1:9" ht="21.75" customHeight="1" x14ac:dyDescent="0.25">
      <c r="A11" s="52" t="s">
        <v>22</v>
      </c>
      <c r="B11" s="60" t="s">
        <v>33</v>
      </c>
      <c r="C11" s="53">
        <v>1</v>
      </c>
      <c r="D11" s="54">
        <v>6</v>
      </c>
      <c r="E11" s="55">
        <v>20</v>
      </c>
      <c r="F11" s="53">
        <v>10</v>
      </c>
      <c r="G11" s="53" t="str">
        <f t="shared" si="0"/>
        <v/>
      </c>
      <c r="H11" s="53"/>
      <c r="I11" s="53"/>
    </row>
    <row r="12" spans="1:9" ht="18" customHeight="1" x14ac:dyDescent="0.25">
      <c r="A12" s="52" t="s">
        <v>23</v>
      </c>
      <c r="B12" s="60" t="s">
        <v>34</v>
      </c>
      <c r="C12" s="53">
        <v>1</v>
      </c>
      <c r="D12" s="54">
        <v>6</v>
      </c>
      <c r="E12" s="55">
        <v>36</v>
      </c>
      <c r="F12" s="53">
        <v>10</v>
      </c>
      <c r="G12" s="53" t="str">
        <f t="shared" si="0"/>
        <v/>
      </c>
      <c r="H12" s="53"/>
      <c r="I12" s="53"/>
    </row>
    <row r="13" spans="1:9" x14ac:dyDescent="0.25">
      <c r="A13" s="52" t="s">
        <v>24</v>
      </c>
      <c r="B13" s="60" t="s">
        <v>35</v>
      </c>
      <c r="C13" s="53">
        <v>1</v>
      </c>
      <c r="D13" s="54">
        <v>6</v>
      </c>
      <c r="E13" s="55">
        <v>50</v>
      </c>
      <c r="F13" s="53">
        <v>10</v>
      </c>
      <c r="G13" s="53" t="str">
        <f t="shared" si="0"/>
        <v/>
      </c>
      <c r="H13" s="53"/>
      <c r="I13" s="53"/>
    </row>
    <row r="14" spans="1:9" x14ac:dyDescent="0.25">
      <c r="A14" s="52" t="s">
        <v>25</v>
      </c>
      <c r="B14" s="60" t="s">
        <v>36</v>
      </c>
      <c r="C14" s="53">
        <v>1</v>
      </c>
      <c r="D14" s="54">
        <v>6</v>
      </c>
      <c r="E14" s="55">
        <v>40</v>
      </c>
      <c r="F14" s="53">
        <v>10</v>
      </c>
      <c r="G14" s="53" t="str">
        <f t="shared" si="0"/>
        <v/>
      </c>
      <c r="H14" s="53"/>
      <c r="I14" s="53"/>
    </row>
    <row r="15" spans="1:9" x14ac:dyDescent="0.25">
      <c r="A15" s="52" t="s">
        <v>26</v>
      </c>
      <c r="B15" s="60" t="s">
        <v>37</v>
      </c>
      <c r="C15" s="53">
        <v>1</v>
      </c>
      <c r="D15" s="54">
        <v>6</v>
      </c>
      <c r="E15" s="55">
        <v>100</v>
      </c>
      <c r="F15" s="53">
        <v>10</v>
      </c>
      <c r="G15" s="53" t="str">
        <f t="shared" si="0"/>
        <v/>
      </c>
      <c r="H15" s="53"/>
      <c r="I15" s="53"/>
    </row>
    <row r="16" spans="1:9" x14ac:dyDescent="0.25">
      <c r="A16" s="52" t="s">
        <v>119</v>
      </c>
      <c r="B16" s="60" t="s">
        <v>38</v>
      </c>
      <c r="C16" s="53">
        <v>1</v>
      </c>
      <c r="D16" s="54">
        <v>6</v>
      </c>
      <c r="E16" s="55">
        <v>100</v>
      </c>
      <c r="F16" s="53">
        <v>10</v>
      </c>
      <c r="G16" s="53" t="str">
        <f t="shared" si="0"/>
        <v/>
      </c>
      <c r="H16" s="53"/>
      <c r="I16" s="53"/>
    </row>
    <row r="17" spans="1:9" x14ac:dyDescent="0.25">
      <c r="A17" s="52" t="s">
        <v>120</v>
      </c>
      <c r="B17" s="60" t="s">
        <v>39</v>
      </c>
      <c r="C17" s="53">
        <v>1</v>
      </c>
      <c r="D17" s="54">
        <v>6</v>
      </c>
      <c r="E17" s="55">
        <v>40</v>
      </c>
      <c r="F17" s="53">
        <v>10</v>
      </c>
      <c r="G17" s="53" t="str">
        <f t="shared" si="0"/>
        <v/>
      </c>
      <c r="H17" s="53"/>
      <c r="I17" s="53"/>
    </row>
    <row r="18" spans="1:9" x14ac:dyDescent="0.25">
      <c r="A18" s="52" t="s">
        <v>121</v>
      </c>
      <c r="B18" s="60" t="s">
        <v>40</v>
      </c>
      <c r="C18" s="53">
        <v>1</v>
      </c>
      <c r="D18" s="54">
        <v>6</v>
      </c>
      <c r="E18" s="55">
        <v>15</v>
      </c>
      <c r="F18" s="53">
        <v>10</v>
      </c>
      <c r="G18" s="53" t="str">
        <f t="shared" si="0"/>
        <v/>
      </c>
      <c r="H18" s="53"/>
      <c r="I18" s="53"/>
    </row>
    <row r="19" spans="1:9" x14ac:dyDescent="0.25">
      <c r="A19" s="52" t="s">
        <v>122</v>
      </c>
      <c r="B19" s="60" t="s">
        <v>41</v>
      </c>
      <c r="C19" s="53">
        <v>1</v>
      </c>
      <c r="D19" s="54">
        <v>6</v>
      </c>
      <c r="E19" s="55">
        <v>518</v>
      </c>
      <c r="F19" s="53">
        <v>10</v>
      </c>
      <c r="G19" s="53" t="str">
        <f t="shared" si="0"/>
        <v/>
      </c>
      <c r="H19" s="53"/>
      <c r="I19" s="53"/>
    </row>
    <row r="20" spans="1:9" x14ac:dyDescent="0.25">
      <c r="A20" s="52" t="s">
        <v>123</v>
      </c>
      <c r="B20" s="60" t="s">
        <v>42</v>
      </c>
      <c r="C20" s="53">
        <v>1</v>
      </c>
      <c r="D20" s="54">
        <v>6</v>
      </c>
      <c r="E20" s="55">
        <v>179</v>
      </c>
      <c r="F20" s="53">
        <v>10</v>
      </c>
      <c r="G20" s="53" t="str">
        <f t="shared" si="0"/>
        <v/>
      </c>
      <c r="H20" s="53"/>
      <c r="I20" s="53"/>
    </row>
    <row r="21" spans="1:9" x14ac:dyDescent="0.25">
      <c r="A21" s="52" t="s">
        <v>124</v>
      </c>
      <c r="B21" s="60" t="s">
        <v>43</v>
      </c>
      <c r="C21" s="53">
        <v>1</v>
      </c>
      <c r="D21" s="54">
        <v>6</v>
      </c>
      <c r="E21" s="55">
        <v>23</v>
      </c>
      <c r="F21" s="53">
        <v>10</v>
      </c>
      <c r="G21" s="53" t="str">
        <f t="shared" si="0"/>
        <v/>
      </c>
      <c r="H21" s="53"/>
      <c r="I21" s="53"/>
    </row>
    <row r="22" spans="1:9" x14ac:dyDescent="0.25">
      <c r="A22" s="52" t="s">
        <v>125</v>
      </c>
      <c r="B22" s="60" t="s">
        <v>44</v>
      </c>
      <c r="C22" s="53">
        <v>1</v>
      </c>
      <c r="D22" s="54">
        <v>6</v>
      </c>
      <c r="E22" s="55">
        <v>60</v>
      </c>
      <c r="F22" s="53">
        <v>10</v>
      </c>
      <c r="G22" s="53" t="str">
        <f t="shared" si="0"/>
        <v/>
      </c>
      <c r="H22" s="53"/>
      <c r="I22" s="53"/>
    </row>
    <row r="23" spans="1:9" x14ac:dyDescent="0.25">
      <c r="A23" s="52" t="s">
        <v>126</v>
      </c>
      <c r="B23" s="60" t="s">
        <v>45</v>
      </c>
      <c r="C23" s="53">
        <v>1</v>
      </c>
      <c r="D23" s="54">
        <v>6</v>
      </c>
      <c r="E23" s="55">
        <v>15</v>
      </c>
      <c r="F23" s="53">
        <v>10</v>
      </c>
      <c r="G23" s="53" t="str">
        <f t="shared" si="0"/>
        <v/>
      </c>
      <c r="H23" s="53"/>
      <c r="I23" s="53"/>
    </row>
    <row r="24" spans="1:9" x14ac:dyDescent="0.25">
      <c r="A24" s="52" t="s">
        <v>127</v>
      </c>
      <c r="B24" s="60" t="s">
        <v>46</v>
      </c>
      <c r="C24" s="53">
        <v>1</v>
      </c>
      <c r="D24" s="54">
        <v>6</v>
      </c>
      <c r="E24" s="55">
        <v>5</v>
      </c>
      <c r="F24" s="53">
        <v>10</v>
      </c>
      <c r="G24" s="53" t="str">
        <f t="shared" si="0"/>
        <v xml:space="preserve">Rupture de stock </v>
      </c>
      <c r="H24" s="53"/>
      <c r="I24" s="53"/>
    </row>
    <row r="25" spans="1:9" x14ac:dyDescent="0.25">
      <c r="A25" s="52" t="s">
        <v>128</v>
      </c>
      <c r="B25" s="60" t="s">
        <v>47</v>
      </c>
      <c r="C25" s="53">
        <v>1</v>
      </c>
      <c r="D25" s="54">
        <v>6</v>
      </c>
      <c r="E25" s="55">
        <v>20</v>
      </c>
      <c r="F25" s="53">
        <v>10</v>
      </c>
      <c r="G25" s="53" t="str">
        <f t="shared" si="0"/>
        <v/>
      </c>
      <c r="H25" s="53"/>
      <c r="I25" s="53"/>
    </row>
    <row r="26" spans="1:9" x14ac:dyDescent="0.25">
      <c r="A26" s="52" t="s">
        <v>129</v>
      </c>
      <c r="B26" s="60" t="s">
        <v>48</v>
      </c>
      <c r="C26" s="53">
        <v>1</v>
      </c>
      <c r="D26" s="54">
        <v>6</v>
      </c>
      <c r="E26" s="55">
        <v>15</v>
      </c>
      <c r="F26" s="53">
        <v>10</v>
      </c>
      <c r="G26" s="53" t="str">
        <f t="shared" si="0"/>
        <v/>
      </c>
      <c r="H26" s="53"/>
      <c r="I26" s="53"/>
    </row>
    <row r="27" spans="1:9" x14ac:dyDescent="0.25">
      <c r="A27" s="52" t="s">
        <v>130</v>
      </c>
      <c r="B27" s="60" t="s">
        <v>49</v>
      </c>
      <c r="C27" s="53">
        <v>1</v>
      </c>
      <c r="D27" s="54">
        <v>6</v>
      </c>
      <c r="E27" s="55">
        <v>15</v>
      </c>
      <c r="F27" s="53">
        <v>10</v>
      </c>
      <c r="G27" s="53" t="str">
        <f t="shared" si="0"/>
        <v/>
      </c>
      <c r="H27" s="53"/>
      <c r="I27" s="53"/>
    </row>
    <row r="28" spans="1:9" x14ac:dyDescent="0.25">
      <c r="A28" s="52" t="s">
        <v>131</v>
      </c>
      <c r="B28" s="60" t="s">
        <v>50</v>
      </c>
      <c r="C28" s="53">
        <v>1</v>
      </c>
      <c r="D28" s="54">
        <v>6</v>
      </c>
      <c r="E28" s="55">
        <v>33</v>
      </c>
      <c r="F28" s="53">
        <v>10</v>
      </c>
      <c r="G28" s="53" t="str">
        <f t="shared" si="0"/>
        <v/>
      </c>
      <c r="H28" s="53"/>
      <c r="I28" s="53"/>
    </row>
    <row r="29" spans="1:9" x14ac:dyDescent="0.25">
      <c r="A29" s="52" t="s">
        <v>132</v>
      </c>
      <c r="B29" s="60" t="s">
        <v>51</v>
      </c>
      <c r="C29" s="53">
        <v>1</v>
      </c>
      <c r="D29" s="54">
        <v>6</v>
      </c>
      <c r="E29" s="55">
        <v>50</v>
      </c>
      <c r="F29" s="53">
        <v>10</v>
      </c>
      <c r="G29" s="53" t="str">
        <f t="shared" si="0"/>
        <v/>
      </c>
      <c r="H29" s="53"/>
      <c r="I29" s="53"/>
    </row>
    <row r="30" spans="1:9" x14ac:dyDescent="0.25">
      <c r="A30" s="52" t="s">
        <v>133</v>
      </c>
      <c r="B30" s="60" t="s">
        <v>52</v>
      </c>
      <c r="C30" s="53">
        <v>1</v>
      </c>
      <c r="D30" s="54">
        <v>6</v>
      </c>
      <c r="E30" s="55">
        <v>12</v>
      </c>
      <c r="F30" s="53">
        <v>10</v>
      </c>
      <c r="G30" s="53" t="str">
        <f t="shared" si="0"/>
        <v/>
      </c>
      <c r="H30" s="53"/>
      <c r="I30" s="53"/>
    </row>
    <row r="31" spans="1:9" x14ac:dyDescent="0.25">
      <c r="A31" s="52" t="s">
        <v>134</v>
      </c>
      <c r="B31" s="60" t="s">
        <v>53</v>
      </c>
      <c r="C31" s="53">
        <v>1</v>
      </c>
      <c r="D31" s="54">
        <v>6</v>
      </c>
      <c r="E31" s="55">
        <v>30</v>
      </c>
      <c r="F31" s="53">
        <v>10</v>
      </c>
      <c r="G31" s="53" t="str">
        <f t="shared" si="0"/>
        <v/>
      </c>
      <c r="H31" s="53"/>
      <c r="I31" s="53"/>
    </row>
    <row r="32" spans="1:9" x14ac:dyDescent="0.25">
      <c r="A32" s="52" t="s">
        <v>135</v>
      </c>
      <c r="B32" s="60" t="s">
        <v>54</v>
      </c>
      <c r="C32" s="53">
        <v>1</v>
      </c>
      <c r="D32" s="54">
        <v>6</v>
      </c>
      <c r="E32" s="55">
        <v>100</v>
      </c>
      <c r="F32" s="53">
        <v>10</v>
      </c>
      <c r="G32" s="53" t="str">
        <f t="shared" si="0"/>
        <v/>
      </c>
      <c r="H32" s="53"/>
      <c r="I32" s="53"/>
    </row>
    <row r="33" spans="1:9" x14ac:dyDescent="0.25">
      <c r="A33" s="52" t="s">
        <v>136</v>
      </c>
      <c r="B33" s="60" t="s">
        <v>55</v>
      </c>
      <c r="C33" s="53">
        <v>1</v>
      </c>
      <c r="D33" s="54">
        <v>6</v>
      </c>
      <c r="E33" s="55">
        <v>102</v>
      </c>
      <c r="F33" s="53">
        <v>10</v>
      </c>
      <c r="G33" s="53" t="str">
        <f t="shared" si="0"/>
        <v/>
      </c>
      <c r="H33" s="53"/>
      <c r="I33" s="53"/>
    </row>
    <row r="34" spans="1:9" x14ac:dyDescent="0.25">
      <c r="A34" s="52" t="s">
        <v>137</v>
      </c>
      <c r="B34" s="60" t="s">
        <v>56</v>
      </c>
      <c r="C34" s="53">
        <v>1</v>
      </c>
      <c r="D34" s="54">
        <v>6</v>
      </c>
      <c r="E34" s="55">
        <v>100</v>
      </c>
      <c r="F34" s="53">
        <v>10</v>
      </c>
      <c r="G34" s="53" t="str">
        <f t="shared" si="0"/>
        <v/>
      </c>
      <c r="H34" s="53"/>
      <c r="I34" s="53"/>
    </row>
    <row r="35" spans="1:9" x14ac:dyDescent="0.25">
      <c r="A35" s="52" t="s">
        <v>138</v>
      </c>
      <c r="B35" s="60" t="s">
        <v>57</v>
      </c>
      <c r="C35" s="53">
        <v>1</v>
      </c>
      <c r="D35" s="54">
        <v>6</v>
      </c>
      <c r="E35" s="55">
        <v>30</v>
      </c>
      <c r="F35" s="53">
        <v>10</v>
      </c>
      <c r="G35" s="53" t="str">
        <f t="shared" si="0"/>
        <v/>
      </c>
      <c r="H35" s="53"/>
      <c r="I35" s="53"/>
    </row>
    <row r="36" spans="1:9" x14ac:dyDescent="0.25">
      <c r="A36" s="52" t="s">
        <v>139</v>
      </c>
      <c r="B36" s="60" t="s">
        <v>58</v>
      </c>
      <c r="C36" s="53">
        <v>1</v>
      </c>
      <c r="D36" s="54">
        <v>6</v>
      </c>
      <c r="E36" s="55">
        <v>50</v>
      </c>
      <c r="F36" s="53">
        <v>10</v>
      </c>
      <c r="G36" s="53" t="str">
        <f t="shared" si="0"/>
        <v/>
      </c>
      <c r="H36" s="53"/>
      <c r="I36" s="53"/>
    </row>
    <row r="37" spans="1:9" x14ac:dyDescent="0.25">
      <c r="A37" s="52" t="s">
        <v>140</v>
      </c>
      <c r="B37" s="60" t="s">
        <v>59</v>
      </c>
      <c r="C37" s="53">
        <v>1</v>
      </c>
      <c r="D37" s="54">
        <v>6</v>
      </c>
      <c r="E37" s="55">
        <v>200</v>
      </c>
      <c r="F37" s="53">
        <v>10</v>
      </c>
      <c r="G37" s="53" t="str">
        <f t="shared" si="0"/>
        <v/>
      </c>
      <c r="H37" s="53"/>
      <c r="I37" s="53"/>
    </row>
    <row r="38" spans="1:9" x14ac:dyDescent="0.25">
      <c r="A38" s="52" t="s">
        <v>141</v>
      </c>
      <c r="B38" s="60" t="s">
        <v>59</v>
      </c>
      <c r="C38" s="53">
        <v>1</v>
      </c>
      <c r="D38" s="54">
        <v>6</v>
      </c>
      <c r="E38" s="55">
        <v>300</v>
      </c>
      <c r="F38" s="53">
        <v>10</v>
      </c>
      <c r="G38" s="53" t="str">
        <f t="shared" si="0"/>
        <v/>
      </c>
      <c r="H38" s="53"/>
      <c r="I38" s="53"/>
    </row>
    <row r="39" spans="1:9" x14ac:dyDescent="0.25">
      <c r="A39" s="52" t="s">
        <v>142</v>
      </c>
      <c r="B39" s="60" t="s">
        <v>60</v>
      </c>
      <c r="C39" s="53">
        <v>1</v>
      </c>
      <c r="D39" s="54">
        <v>6</v>
      </c>
      <c r="E39" s="55">
        <v>56</v>
      </c>
      <c r="F39" s="53">
        <v>10</v>
      </c>
      <c r="G39" s="53" t="str">
        <f t="shared" si="0"/>
        <v/>
      </c>
      <c r="H39" s="53"/>
      <c r="I39" s="53"/>
    </row>
    <row r="40" spans="1:9" x14ac:dyDescent="0.25">
      <c r="A40" s="52" t="s">
        <v>143</v>
      </c>
      <c r="B40" s="60" t="s">
        <v>61</v>
      </c>
      <c r="C40" s="53">
        <v>1</v>
      </c>
      <c r="D40" s="54">
        <v>6</v>
      </c>
      <c r="E40" s="55">
        <v>700</v>
      </c>
      <c r="F40" s="53">
        <v>10</v>
      </c>
      <c r="G40" s="53" t="str">
        <f t="shared" si="0"/>
        <v/>
      </c>
      <c r="H40" s="53"/>
      <c r="I40" s="53"/>
    </row>
    <row r="41" spans="1:9" x14ac:dyDescent="0.25">
      <c r="A41" s="52" t="s">
        <v>144</v>
      </c>
      <c r="B41" s="60" t="s">
        <v>62</v>
      </c>
      <c r="C41" s="53">
        <v>1</v>
      </c>
      <c r="D41" s="54">
        <v>6</v>
      </c>
      <c r="E41" s="55">
        <v>703</v>
      </c>
      <c r="F41" s="53">
        <v>10</v>
      </c>
      <c r="G41" s="53" t="str">
        <f t="shared" si="0"/>
        <v/>
      </c>
      <c r="H41" s="53"/>
      <c r="I41" s="53"/>
    </row>
    <row r="42" spans="1:9" x14ac:dyDescent="0.25">
      <c r="A42" s="52" t="s">
        <v>145</v>
      </c>
      <c r="B42" s="60" t="s">
        <v>63</v>
      </c>
      <c r="C42" s="53">
        <v>1</v>
      </c>
      <c r="D42" s="54">
        <v>6</v>
      </c>
      <c r="E42" s="55">
        <v>110</v>
      </c>
      <c r="F42" s="53">
        <v>10</v>
      </c>
      <c r="G42" s="53" t="str">
        <f t="shared" si="0"/>
        <v/>
      </c>
      <c r="H42" s="53"/>
      <c r="I42" s="53"/>
    </row>
    <row r="43" spans="1:9" x14ac:dyDescent="0.25">
      <c r="A43" s="52" t="s">
        <v>146</v>
      </c>
      <c r="B43" s="60" t="s">
        <v>64</v>
      </c>
      <c r="C43" s="53">
        <v>1</v>
      </c>
      <c r="D43" s="54">
        <v>6</v>
      </c>
      <c r="E43" s="55">
        <v>40</v>
      </c>
      <c r="F43" s="53">
        <v>10</v>
      </c>
      <c r="G43" s="53" t="str">
        <f t="shared" si="0"/>
        <v/>
      </c>
      <c r="H43" s="53"/>
      <c r="I43" s="53"/>
    </row>
    <row r="44" spans="1:9" x14ac:dyDescent="0.25">
      <c r="A44" s="52" t="s">
        <v>147</v>
      </c>
      <c r="B44" s="60" t="s">
        <v>65</v>
      </c>
      <c r="C44" s="53">
        <v>1</v>
      </c>
      <c r="D44" s="54">
        <v>6</v>
      </c>
      <c r="E44" s="55">
        <v>40</v>
      </c>
      <c r="F44" s="53">
        <v>10</v>
      </c>
      <c r="G44" s="53" t="str">
        <f t="shared" si="0"/>
        <v/>
      </c>
      <c r="H44" s="53"/>
      <c r="I44" s="53"/>
    </row>
    <row r="45" spans="1:9" x14ac:dyDescent="0.25">
      <c r="A45" s="52" t="s">
        <v>148</v>
      </c>
      <c r="B45" s="60" t="s">
        <v>66</v>
      </c>
      <c r="C45" s="53">
        <v>1</v>
      </c>
      <c r="D45" s="54">
        <v>6</v>
      </c>
      <c r="E45" s="55">
        <v>500</v>
      </c>
      <c r="F45" s="53">
        <v>10</v>
      </c>
      <c r="G45" s="53" t="str">
        <f t="shared" si="0"/>
        <v/>
      </c>
      <c r="H45" s="53"/>
      <c r="I45" s="53"/>
    </row>
    <row r="46" spans="1:9" x14ac:dyDescent="0.25">
      <c r="A46" s="52" t="s">
        <v>149</v>
      </c>
      <c r="B46" s="60" t="s">
        <v>67</v>
      </c>
      <c r="C46" s="53">
        <v>1</v>
      </c>
      <c r="D46" s="54">
        <v>6</v>
      </c>
      <c r="E46" s="55">
        <v>80</v>
      </c>
      <c r="F46" s="53">
        <v>10</v>
      </c>
      <c r="G46" s="53" t="str">
        <f t="shared" si="0"/>
        <v/>
      </c>
      <c r="H46" s="53"/>
      <c r="I46" s="53"/>
    </row>
    <row r="47" spans="1:9" x14ac:dyDescent="0.25">
      <c r="A47" s="52" t="s">
        <v>150</v>
      </c>
      <c r="B47" s="60" t="s">
        <v>68</v>
      </c>
      <c r="C47" s="53">
        <v>1</v>
      </c>
      <c r="D47" s="54">
        <v>6</v>
      </c>
      <c r="E47" s="55">
        <v>20</v>
      </c>
      <c r="F47" s="53">
        <v>10</v>
      </c>
      <c r="G47" s="53" t="str">
        <f t="shared" si="0"/>
        <v/>
      </c>
      <c r="H47" s="53"/>
      <c r="I47" s="53"/>
    </row>
    <row r="48" spans="1:9" x14ac:dyDescent="0.25">
      <c r="A48" s="52" t="s">
        <v>151</v>
      </c>
      <c r="B48" s="60" t="s">
        <v>69</v>
      </c>
      <c r="C48" s="53">
        <v>1</v>
      </c>
      <c r="D48" s="54">
        <v>6</v>
      </c>
      <c r="E48" s="55">
        <v>353</v>
      </c>
      <c r="F48" s="53">
        <v>10</v>
      </c>
      <c r="G48" s="53" t="str">
        <f t="shared" si="0"/>
        <v/>
      </c>
      <c r="H48" s="53"/>
      <c r="I48" s="53"/>
    </row>
    <row r="49" spans="1:9" x14ac:dyDescent="0.25">
      <c r="A49" s="52" t="s">
        <v>152</v>
      </c>
      <c r="B49" s="60" t="s">
        <v>70</v>
      </c>
      <c r="C49" s="53">
        <v>1</v>
      </c>
      <c r="D49" s="54">
        <v>6</v>
      </c>
      <c r="E49" s="55">
        <v>70</v>
      </c>
      <c r="F49" s="53">
        <v>10</v>
      </c>
      <c r="G49" s="53" t="str">
        <f t="shared" si="0"/>
        <v/>
      </c>
      <c r="H49" s="53"/>
      <c r="I49" s="53"/>
    </row>
    <row r="50" spans="1:9" x14ac:dyDescent="0.25">
      <c r="A50" s="52" t="s">
        <v>153</v>
      </c>
      <c r="B50" s="60" t="s">
        <v>71</v>
      </c>
      <c r="C50" s="53">
        <v>1</v>
      </c>
      <c r="D50" s="54">
        <v>6</v>
      </c>
      <c r="E50" s="55">
        <v>55</v>
      </c>
      <c r="F50" s="53">
        <v>10</v>
      </c>
      <c r="G50" s="53" t="str">
        <f t="shared" si="0"/>
        <v/>
      </c>
      <c r="H50" s="53"/>
      <c r="I50" s="53"/>
    </row>
    <row r="51" spans="1:9" x14ac:dyDescent="0.25">
      <c r="A51" s="52" t="s">
        <v>154</v>
      </c>
      <c r="B51" s="60" t="s">
        <v>72</v>
      </c>
      <c r="C51" s="53">
        <v>1</v>
      </c>
      <c r="D51" s="54">
        <v>6</v>
      </c>
      <c r="E51" s="55">
        <v>20</v>
      </c>
      <c r="F51" s="53">
        <v>10</v>
      </c>
      <c r="G51" s="53" t="str">
        <f t="shared" si="0"/>
        <v/>
      </c>
      <c r="H51" s="53"/>
      <c r="I51" s="53"/>
    </row>
    <row r="52" spans="1:9" x14ac:dyDescent="0.25">
      <c r="A52" s="52" t="s">
        <v>155</v>
      </c>
      <c r="B52" s="60" t="s">
        <v>73</v>
      </c>
      <c r="C52" s="53">
        <v>1</v>
      </c>
      <c r="D52" s="54">
        <v>6</v>
      </c>
      <c r="E52" s="55">
        <v>20</v>
      </c>
      <c r="F52" s="53">
        <v>10</v>
      </c>
      <c r="G52" s="53" t="str">
        <f t="shared" si="0"/>
        <v/>
      </c>
      <c r="H52" s="53"/>
      <c r="I52" s="53"/>
    </row>
    <row r="53" spans="1:9" x14ac:dyDescent="0.25">
      <c r="A53" s="52" t="s">
        <v>156</v>
      </c>
      <c r="B53" s="60" t="s">
        <v>74</v>
      </c>
      <c r="C53" s="53">
        <v>1</v>
      </c>
      <c r="D53" s="54">
        <v>6</v>
      </c>
      <c r="E53" s="55">
        <v>100</v>
      </c>
      <c r="F53" s="53">
        <v>10</v>
      </c>
      <c r="G53" s="53" t="str">
        <f t="shared" si="0"/>
        <v/>
      </c>
      <c r="H53" s="53"/>
      <c r="I53" s="53"/>
    </row>
    <row r="54" spans="1:9" x14ac:dyDescent="0.25">
      <c r="A54" s="52" t="s">
        <v>157</v>
      </c>
      <c r="B54" s="60" t="s">
        <v>75</v>
      </c>
      <c r="C54" s="53">
        <v>1</v>
      </c>
      <c r="D54" s="54">
        <v>6</v>
      </c>
      <c r="E54" s="55">
        <v>200</v>
      </c>
      <c r="F54" s="53">
        <v>10</v>
      </c>
      <c r="G54" s="53" t="str">
        <f t="shared" si="0"/>
        <v/>
      </c>
      <c r="H54" s="53"/>
      <c r="I54" s="53"/>
    </row>
    <row r="55" spans="1:9" x14ac:dyDescent="0.25">
      <c r="A55" s="52" t="s">
        <v>158</v>
      </c>
      <c r="B55" s="60" t="s">
        <v>76</v>
      </c>
      <c r="C55" s="53">
        <v>1</v>
      </c>
      <c r="D55" s="54">
        <v>6</v>
      </c>
      <c r="E55" s="55">
        <v>180</v>
      </c>
      <c r="F55" s="53">
        <v>10</v>
      </c>
      <c r="G55" s="53" t="str">
        <f t="shared" si="0"/>
        <v/>
      </c>
      <c r="H55" s="53"/>
      <c r="I55" s="53"/>
    </row>
    <row r="56" spans="1:9" x14ac:dyDescent="0.25">
      <c r="A56" s="52" t="s">
        <v>159</v>
      </c>
      <c r="B56" s="60" t="s">
        <v>77</v>
      </c>
      <c r="C56" s="53">
        <v>1</v>
      </c>
      <c r="D56" s="54">
        <v>6</v>
      </c>
      <c r="E56" s="55">
        <v>800</v>
      </c>
      <c r="F56" s="53">
        <v>10</v>
      </c>
      <c r="G56" s="53" t="str">
        <f t="shared" si="0"/>
        <v/>
      </c>
      <c r="H56" s="53"/>
      <c r="I56" s="53"/>
    </row>
    <row r="57" spans="1:9" x14ac:dyDescent="0.25">
      <c r="A57" s="52" t="s">
        <v>160</v>
      </c>
      <c r="B57" s="60" t="s">
        <v>78</v>
      </c>
      <c r="C57" s="53">
        <v>1</v>
      </c>
      <c r="D57" s="54">
        <v>6</v>
      </c>
      <c r="E57" s="55">
        <v>800</v>
      </c>
      <c r="F57" s="53">
        <v>10</v>
      </c>
      <c r="G57" s="53" t="str">
        <f t="shared" si="0"/>
        <v/>
      </c>
      <c r="H57" s="53"/>
      <c r="I57" s="53"/>
    </row>
    <row r="58" spans="1:9" x14ac:dyDescent="0.25">
      <c r="A58" s="52" t="s">
        <v>161</v>
      </c>
      <c r="B58" s="60" t="s">
        <v>79</v>
      </c>
      <c r="C58" s="53">
        <v>1</v>
      </c>
      <c r="D58" s="54">
        <v>6</v>
      </c>
      <c r="E58" s="56">
        <v>1020</v>
      </c>
      <c r="F58" s="53">
        <v>10</v>
      </c>
      <c r="G58" s="53" t="str">
        <f t="shared" si="0"/>
        <v/>
      </c>
      <c r="H58" s="53"/>
      <c r="I58" s="53"/>
    </row>
    <row r="59" spans="1:9" x14ac:dyDescent="0.25">
      <c r="A59" s="52" t="s">
        <v>162</v>
      </c>
      <c r="B59" s="60" t="s">
        <v>80</v>
      </c>
      <c r="C59" s="53">
        <v>1</v>
      </c>
      <c r="D59" s="54">
        <v>6</v>
      </c>
      <c r="E59" s="55">
        <v>505</v>
      </c>
      <c r="F59" s="53">
        <v>10</v>
      </c>
      <c r="G59" s="53" t="str">
        <f t="shared" si="0"/>
        <v/>
      </c>
      <c r="H59" s="53"/>
      <c r="I59" s="53"/>
    </row>
    <row r="60" spans="1:9" x14ac:dyDescent="0.25">
      <c r="A60" s="52" t="s">
        <v>163</v>
      </c>
      <c r="B60" s="60" t="s">
        <v>81</v>
      </c>
      <c r="C60" s="53">
        <v>1</v>
      </c>
      <c r="D60" s="54">
        <v>6</v>
      </c>
      <c r="E60" s="55">
        <v>304</v>
      </c>
      <c r="F60" s="53">
        <v>10</v>
      </c>
      <c r="G60" s="53" t="str">
        <f t="shared" si="0"/>
        <v/>
      </c>
      <c r="H60" s="53"/>
      <c r="I60" s="53"/>
    </row>
    <row r="61" spans="1:9" x14ac:dyDescent="0.25">
      <c r="A61" s="52" t="s">
        <v>164</v>
      </c>
      <c r="B61" s="60" t="s">
        <v>82</v>
      </c>
      <c r="C61" s="53">
        <v>1</v>
      </c>
      <c r="D61" s="54">
        <v>6</v>
      </c>
      <c r="E61" s="55">
        <v>300</v>
      </c>
      <c r="F61" s="53">
        <v>10</v>
      </c>
      <c r="G61" s="53" t="str">
        <f t="shared" si="0"/>
        <v/>
      </c>
      <c r="H61" s="53"/>
      <c r="I61" s="53"/>
    </row>
    <row r="62" spans="1:9" x14ac:dyDescent="0.25">
      <c r="A62" s="52" t="s">
        <v>165</v>
      </c>
      <c r="B62" s="60" t="s">
        <v>83</v>
      </c>
      <c r="C62" s="53">
        <v>1</v>
      </c>
      <c r="D62" s="54">
        <v>6</v>
      </c>
      <c r="E62" s="55">
        <v>250</v>
      </c>
      <c r="F62" s="53">
        <v>10</v>
      </c>
      <c r="G62" s="53" t="str">
        <f t="shared" si="0"/>
        <v/>
      </c>
      <c r="H62" s="53"/>
      <c r="I62" s="53"/>
    </row>
    <row r="63" spans="1:9" x14ac:dyDescent="0.25">
      <c r="A63" s="52" t="s">
        <v>166</v>
      </c>
      <c r="B63" s="60" t="s">
        <v>84</v>
      </c>
      <c r="C63" s="53">
        <v>1</v>
      </c>
      <c r="D63" s="54">
        <v>6</v>
      </c>
      <c r="E63" s="55">
        <v>250</v>
      </c>
      <c r="F63" s="53">
        <v>10</v>
      </c>
      <c r="G63" s="53" t="str">
        <f t="shared" si="0"/>
        <v/>
      </c>
      <c r="H63" s="53"/>
      <c r="I63" s="53"/>
    </row>
    <row r="64" spans="1:9" x14ac:dyDescent="0.25">
      <c r="A64" s="52" t="s">
        <v>167</v>
      </c>
      <c r="B64" s="60" t="s">
        <v>85</v>
      </c>
      <c r="C64" s="53">
        <v>1</v>
      </c>
      <c r="D64" s="54">
        <v>6</v>
      </c>
      <c r="E64" s="55">
        <v>20</v>
      </c>
      <c r="F64" s="53">
        <v>10</v>
      </c>
      <c r="G64" s="53" t="str">
        <f t="shared" si="0"/>
        <v/>
      </c>
      <c r="H64" s="53"/>
      <c r="I64" s="53"/>
    </row>
    <row r="65" spans="1:9" x14ac:dyDescent="0.25">
      <c r="A65" s="52" t="s">
        <v>168</v>
      </c>
      <c r="B65" s="60" t="s">
        <v>86</v>
      </c>
      <c r="C65" s="53">
        <v>1</v>
      </c>
      <c r="D65" s="54">
        <v>6</v>
      </c>
      <c r="E65" s="55">
        <v>20</v>
      </c>
      <c r="F65" s="53">
        <v>10</v>
      </c>
      <c r="G65" s="53" t="str">
        <f t="shared" si="0"/>
        <v/>
      </c>
      <c r="H65" s="53"/>
      <c r="I65" s="53"/>
    </row>
    <row r="66" spans="1:9" x14ac:dyDescent="0.25">
      <c r="A66" s="52" t="s">
        <v>169</v>
      </c>
      <c r="B66" s="60" t="s">
        <v>86</v>
      </c>
      <c r="C66" s="53">
        <v>1</v>
      </c>
      <c r="D66" s="54">
        <v>6</v>
      </c>
      <c r="E66" s="55">
        <v>40</v>
      </c>
      <c r="F66" s="53">
        <v>10</v>
      </c>
      <c r="G66" s="53" t="str">
        <f t="shared" si="0"/>
        <v/>
      </c>
      <c r="H66" s="53"/>
      <c r="I66" s="53"/>
    </row>
    <row r="67" spans="1:9" x14ac:dyDescent="0.25">
      <c r="A67" s="52" t="s">
        <v>170</v>
      </c>
      <c r="B67" s="60" t="s">
        <v>87</v>
      </c>
      <c r="C67" s="53">
        <v>1</v>
      </c>
      <c r="D67" s="54">
        <v>6</v>
      </c>
      <c r="E67" s="55">
        <v>25</v>
      </c>
      <c r="F67" s="53">
        <v>10</v>
      </c>
      <c r="G67" s="53" t="str">
        <f t="shared" ref="G67:G98" si="1">IF(E67&lt;F67,"Rupture de stock ","")</f>
        <v/>
      </c>
      <c r="H67" s="53"/>
      <c r="I67" s="53"/>
    </row>
    <row r="68" spans="1:9" x14ac:dyDescent="0.25">
      <c r="A68" s="52" t="s">
        <v>171</v>
      </c>
      <c r="B68" s="60" t="s">
        <v>88</v>
      </c>
      <c r="C68" s="53">
        <v>1</v>
      </c>
      <c r="D68" s="54">
        <v>6</v>
      </c>
      <c r="E68" s="55">
        <v>145</v>
      </c>
      <c r="F68" s="53">
        <v>10</v>
      </c>
      <c r="G68" s="53" t="str">
        <f t="shared" si="1"/>
        <v/>
      </c>
      <c r="H68" s="53"/>
      <c r="I68" s="53"/>
    </row>
    <row r="69" spans="1:9" x14ac:dyDescent="0.25">
      <c r="A69" s="52" t="s">
        <v>172</v>
      </c>
      <c r="B69" s="60" t="s">
        <v>89</v>
      </c>
      <c r="C69" s="53">
        <v>1</v>
      </c>
      <c r="D69" s="54">
        <v>6</v>
      </c>
      <c r="E69" s="55">
        <v>600</v>
      </c>
      <c r="F69" s="53">
        <v>10</v>
      </c>
      <c r="G69" s="53" t="str">
        <f t="shared" si="1"/>
        <v/>
      </c>
      <c r="H69" s="53"/>
      <c r="I69" s="53"/>
    </row>
    <row r="70" spans="1:9" x14ac:dyDescent="0.25">
      <c r="A70" s="52" t="s">
        <v>173</v>
      </c>
      <c r="B70" s="60" t="s">
        <v>90</v>
      </c>
      <c r="C70" s="53">
        <v>1</v>
      </c>
      <c r="D70" s="54">
        <v>6</v>
      </c>
      <c r="E70" s="55">
        <v>500</v>
      </c>
      <c r="F70" s="53">
        <v>10</v>
      </c>
      <c r="G70" s="53" t="str">
        <f t="shared" si="1"/>
        <v/>
      </c>
      <c r="H70" s="53"/>
      <c r="I70" s="53"/>
    </row>
    <row r="71" spans="1:9" x14ac:dyDescent="0.25">
      <c r="A71" s="52" t="s">
        <v>174</v>
      </c>
      <c r="B71" s="60" t="s">
        <v>91</v>
      </c>
      <c r="C71" s="53">
        <v>1</v>
      </c>
      <c r="D71" s="54">
        <v>6</v>
      </c>
      <c r="E71" s="55">
        <v>20</v>
      </c>
      <c r="F71" s="53">
        <v>10</v>
      </c>
      <c r="G71" s="53" t="str">
        <f t="shared" si="1"/>
        <v/>
      </c>
      <c r="H71" s="53"/>
      <c r="I71" s="53"/>
    </row>
    <row r="72" spans="1:9" x14ac:dyDescent="0.25">
      <c r="A72" s="52" t="s">
        <v>175</v>
      </c>
      <c r="B72" s="60" t="s">
        <v>92</v>
      </c>
      <c r="C72" s="53">
        <v>1</v>
      </c>
      <c r="D72" s="54">
        <v>6</v>
      </c>
      <c r="E72" s="56">
        <v>1000</v>
      </c>
      <c r="F72" s="53">
        <v>10</v>
      </c>
      <c r="G72" s="53" t="str">
        <f t="shared" si="1"/>
        <v/>
      </c>
      <c r="H72" s="53"/>
      <c r="I72" s="53"/>
    </row>
    <row r="73" spans="1:9" x14ac:dyDescent="0.25">
      <c r="A73" s="52" t="s">
        <v>176</v>
      </c>
      <c r="B73" s="60" t="s">
        <v>93</v>
      </c>
      <c r="C73" s="53">
        <v>1</v>
      </c>
      <c r="D73" s="54">
        <v>6</v>
      </c>
      <c r="E73" s="55">
        <v>20</v>
      </c>
      <c r="F73" s="53">
        <v>10</v>
      </c>
      <c r="G73" s="53" t="str">
        <f t="shared" si="1"/>
        <v/>
      </c>
      <c r="H73" s="53"/>
      <c r="I73" s="53"/>
    </row>
    <row r="74" spans="1:9" x14ac:dyDescent="0.25">
      <c r="A74" s="52" t="s">
        <v>177</v>
      </c>
      <c r="B74" s="60" t="s">
        <v>94</v>
      </c>
      <c r="C74" s="53">
        <v>1</v>
      </c>
      <c r="D74" s="54">
        <v>6</v>
      </c>
      <c r="E74" s="55">
        <v>30</v>
      </c>
      <c r="F74" s="53">
        <v>10</v>
      </c>
      <c r="G74" s="53" t="str">
        <f t="shared" si="1"/>
        <v/>
      </c>
      <c r="H74" s="53"/>
      <c r="I74" s="53"/>
    </row>
    <row r="75" spans="1:9" x14ac:dyDescent="0.25">
      <c r="A75" s="52" t="s">
        <v>178</v>
      </c>
      <c r="B75" s="60" t="s">
        <v>95</v>
      </c>
      <c r="C75" s="53">
        <v>1</v>
      </c>
      <c r="D75" s="54">
        <v>6</v>
      </c>
      <c r="E75" s="55">
        <v>77</v>
      </c>
      <c r="F75" s="53">
        <v>10</v>
      </c>
      <c r="G75" s="53" t="str">
        <f t="shared" si="1"/>
        <v/>
      </c>
      <c r="H75" s="53"/>
      <c r="I75" s="53"/>
    </row>
    <row r="76" spans="1:9" x14ac:dyDescent="0.25">
      <c r="A76" s="52" t="s">
        <v>179</v>
      </c>
      <c r="B76" s="60" t="s">
        <v>96</v>
      </c>
      <c r="C76" s="53">
        <v>1</v>
      </c>
      <c r="D76" s="54">
        <v>6</v>
      </c>
      <c r="E76" s="55">
        <v>125</v>
      </c>
      <c r="F76" s="53">
        <v>10</v>
      </c>
      <c r="G76" s="53" t="str">
        <f t="shared" si="1"/>
        <v/>
      </c>
      <c r="H76" s="53"/>
      <c r="I76" s="53"/>
    </row>
    <row r="77" spans="1:9" x14ac:dyDescent="0.25">
      <c r="A77" s="52" t="s">
        <v>180</v>
      </c>
      <c r="B77" s="60" t="s">
        <v>97</v>
      </c>
      <c r="C77" s="53">
        <v>1</v>
      </c>
      <c r="D77" s="54">
        <v>6</v>
      </c>
      <c r="E77" s="55">
        <v>100</v>
      </c>
      <c r="F77" s="53">
        <v>10</v>
      </c>
      <c r="G77" s="53" t="str">
        <f t="shared" si="1"/>
        <v/>
      </c>
      <c r="H77" s="53"/>
      <c r="I77" s="53"/>
    </row>
    <row r="78" spans="1:9" x14ac:dyDescent="0.25">
      <c r="A78" s="52" t="s">
        <v>181</v>
      </c>
      <c r="B78" s="60" t="s">
        <v>98</v>
      </c>
      <c r="C78" s="53">
        <v>1</v>
      </c>
      <c r="D78" s="54">
        <v>6</v>
      </c>
      <c r="E78" s="55">
        <v>140</v>
      </c>
      <c r="F78" s="53">
        <v>10</v>
      </c>
      <c r="G78" s="53" t="str">
        <f t="shared" si="1"/>
        <v/>
      </c>
      <c r="H78" s="53"/>
      <c r="I78" s="53"/>
    </row>
    <row r="79" spans="1:9" x14ac:dyDescent="0.25">
      <c r="A79" s="52" t="s">
        <v>182</v>
      </c>
      <c r="B79" s="60" t="s">
        <v>99</v>
      </c>
      <c r="C79" s="53">
        <v>1</v>
      </c>
      <c r="D79" s="54">
        <v>6</v>
      </c>
      <c r="E79" s="55">
        <v>30</v>
      </c>
      <c r="F79" s="53">
        <v>10</v>
      </c>
      <c r="G79" s="53" t="str">
        <f t="shared" si="1"/>
        <v/>
      </c>
      <c r="H79" s="53"/>
      <c r="I79" s="53"/>
    </row>
    <row r="80" spans="1:9" x14ac:dyDescent="0.25">
      <c r="A80" s="52" t="s">
        <v>183</v>
      </c>
      <c r="B80" s="60" t="s">
        <v>100</v>
      </c>
      <c r="C80" s="53">
        <v>1</v>
      </c>
      <c r="D80" s="54">
        <v>6</v>
      </c>
      <c r="E80" s="55">
        <v>20</v>
      </c>
      <c r="F80" s="53">
        <v>10</v>
      </c>
      <c r="G80" s="53" t="str">
        <f t="shared" si="1"/>
        <v/>
      </c>
      <c r="H80" s="53"/>
      <c r="I80" s="53"/>
    </row>
    <row r="81" spans="1:9" x14ac:dyDescent="0.25">
      <c r="A81" s="52" t="s">
        <v>184</v>
      </c>
      <c r="B81" s="60" t="s">
        <v>101</v>
      </c>
      <c r="C81" s="53">
        <v>1</v>
      </c>
      <c r="D81" s="54">
        <v>6</v>
      </c>
      <c r="E81" s="55">
        <v>49</v>
      </c>
      <c r="F81" s="53">
        <v>10</v>
      </c>
      <c r="G81" s="53" t="str">
        <f t="shared" si="1"/>
        <v/>
      </c>
      <c r="H81" s="53"/>
      <c r="I81" s="53"/>
    </row>
    <row r="82" spans="1:9" x14ac:dyDescent="0.25">
      <c r="A82" s="52" t="s">
        <v>185</v>
      </c>
      <c r="B82" s="60" t="s">
        <v>102</v>
      </c>
      <c r="C82" s="53">
        <v>1</v>
      </c>
      <c r="D82" s="54">
        <v>6</v>
      </c>
      <c r="E82" s="55">
        <v>20</v>
      </c>
      <c r="F82" s="53">
        <v>10</v>
      </c>
      <c r="G82" s="53" t="str">
        <f t="shared" si="1"/>
        <v/>
      </c>
      <c r="H82" s="53"/>
      <c r="I82" s="53"/>
    </row>
    <row r="83" spans="1:9" x14ac:dyDescent="0.25">
      <c r="A83" s="52" t="s">
        <v>186</v>
      </c>
      <c r="B83" s="60" t="s">
        <v>103</v>
      </c>
      <c r="C83" s="53">
        <v>1</v>
      </c>
      <c r="D83" s="54">
        <v>6</v>
      </c>
      <c r="E83" s="55">
        <v>10</v>
      </c>
      <c r="F83" s="53">
        <v>10</v>
      </c>
      <c r="G83" s="53" t="str">
        <f t="shared" si="1"/>
        <v/>
      </c>
      <c r="H83" s="53"/>
      <c r="I83" s="53"/>
    </row>
    <row r="84" spans="1:9" x14ac:dyDescent="0.25">
      <c r="A84" s="52" t="s">
        <v>187</v>
      </c>
      <c r="B84" s="60" t="s">
        <v>104</v>
      </c>
      <c r="C84" s="53">
        <v>1</v>
      </c>
      <c r="D84" s="54">
        <v>6</v>
      </c>
      <c r="E84" s="55">
        <v>25</v>
      </c>
      <c r="F84" s="53">
        <v>10</v>
      </c>
      <c r="G84" s="53" t="str">
        <f t="shared" si="1"/>
        <v/>
      </c>
      <c r="H84" s="53"/>
      <c r="I84" s="53"/>
    </row>
    <row r="85" spans="1:9" x14ac:dyDescent="0.25">
      <c r="A85" s="52" t="s">
        <v>188</v>
      </c>
      <c r="B85" s="60" t="s">
        <v>105</v>
      </c>
      <c r="C85" s="53">
        <v>1</v>
      </c>
      <c r="D85" s="54">
        <v>6</v>
      </c>
      <c r="E85" s="55">
        <v>32</v>
      </c>
      <c r="F85" s="53">
        <v>10</v>
      </c>
      <c r="G85" s="53" t="str">
        <f t="shared" si="1"/>
        <v/>
      </c>
      <c r="H85" s="53"/>
      <c r="I85" s="53"/>
    </row>
    <row r="86" spans="1:9" x14ac:dyDescent="0.25">
      <c r="A86" s="52" t="s">
        <v>189</v>
      </c>
      <c r="B86" s="60" t="s">
        <v>106</v>
      </c>
      <c r="C86" s="53">
        <v>1</v>
      </c>
      <c r="D86" s="54">
        <v>6</v>
      </c>
      <c r="E86" s="55">
        <v>30</v>
      </c>
      <c r="F86" s="53">
        <v>10</v>
      </c>
      <c r="G86" s="53" t="str">
        <f t="shared" si="1"/>
        <v/>
      </c>
      <c r="H86" s="53"/>
      <c r="I86" s="53"/>
    </row>
    <row r="87" spans="1:9" x14ac:dyDescent="0.25">
      <c r="A87" s="52" t="s">
        <v>190</v>
      </c>
      <c r="B87" s="60" t="s">
        <v>107</v>
      </c>
      <c r="C87" s="53">
        <v>1</v>
      </c>
      <c r="D87" s="54">
        <v>6</v>
      </c>
      <c r="E87" s="55">
        <v>50</v>
      </c>
      <c r="F87" s="53">
        <v>10</v>
      </c>
      <c r="G87" s="53" t="str">
        <f t="shared" si="1"/>
        <v/>
      </c>
      <c r="H87" s="53"/>
      <c r="I87" s="53"/>
    </row>
    <row r="88" spans="1:9" x14ac:dyDescent="0.25">
      <c r="A88" s="52" t="s">
        <v>191</v>
      </c>
      <c r="B88" s="60" t="s">
        <v>108</v>
      </c>
      <c r="C88" s="53">
        <v>1</v>
      </c>
      <c r="D88" s="54">
        <v>6</v>
      </c>
      <c r="E88" s="55">
        <v>20</v>
      </c>
      <c r="F88" s="53">
        <v>10</v>
      </c>
      <c r="G88" s="53" t="str">
        <f t="shared" si="1"/>
        <v/>
      </c>
      <c r="H88" s="53"/>
      <c r="I88" s="53"/>
    </row>
    <row r="89" spans="1:9" x14ac:dyDescent="0.25">
      <c r="A89" s="52" t="s">
        <v>192</v>
      </c>
      <c r="B89" s="60" t="s">
        <v>109</v>
      </c>
      <c r="C89" s="53">
        <v>1</v>
      </c>
      <c r="D89" s="54">
        <v>6</v>
      </c>
      <c r="E89" s="55">
        <v>100</v>
      </c>
      <c r="F89" s="53">
        <v>10</v>
      </c>
      <c r="G89" s="53" t="str">
        <f t="shared" si="1"/>
        <v/>
      </c>
      <c r="H89" s="53"/>
      <c r="I89" s="53"/>
    </row>
    <row r="90" spans="1:9" x14ac:dyDescent="0.25">
      <c r="A90" s="52" t="s">
        <v>193</v>
      </c>
      <c r="B90" s="60" t="s">
        <v>110</v>
      </c>
      <c r="C90" s="53">
        <v>1</v>
      </c>
      <c r="D90" s="54">
        <v>6</v>
      </c>
      <c r="E90" s="55">
        <v>50</v>
      </c>
      <c r="F90" s="53">
        <v>10</v>
      </c>
      <c r="G90" s="53" t="str">
        <f t="shared" si="1"/>
        <v/>
      </c>
      <c r="H90" s="53"/>
      <c r="I90" s="53"/>
    </row>
    <row r="91" spans="1:9" x14ac:dyDescent="0.25">
      <c r="A91" s="52" t="s">
        <v>194</v>
      </c>
      <c r="B91" s="60" t="s">
        <v>111</v>
      </c>
      <c r="C91" s="53">
        <v>1</v>
      </c>
      <c r="D91" s="54">
        <v>6</v>
      </c>
      <c r="E91" s="55">
        <v>20</v>
      </c>
      <c r="F91" s="53">
        <v>10</v>
      </c>
      <c r="G91" s="53" t="str">
        <f t="shared" si="1"/>
        <v/>
      </c>
      <c r="H91" s="53"/>
      <c r="I91" s="53"/>
    </row>
    <row r="92" spans="1:9" x14ac:dyDescent="0.25">
      <c r="A92" s="52" t="s">
        <v>195</v>
      </c>
      <c r="B92" s="60" t="s">
        <v>112</v>
      </c>
      <c r="C92" s="53">
        <v>1</v>
      </c>
      <c r="D92" s="54">
        <v>6</v>
      </c>
      <c r="E92" s="55">
        <v>20</v>
      </c>
      <c r="F92" s="53">
        <v>10</v>
      </c>
      <c r="G92" s="53" t="str">
        <f t="shared" si="1"/>
        <v/>
      </c>
      <c r="H92" s="53"/>
      <c r="I92" s="53"/>
    </row>
    <row r="93" spans="1:9" x14ac:dyDescent="0.25">
      <c r="A93" s="52" t="s">
        <v>196</v>
      </c>
      <c r="B93" s="60" t="s">
        <v>113</v>
      </c>
      <c r="C93" s="53">
        <v>1</v>
      </c>
      <c r="D93" s="54">
        <v>6</v>
      </c>
      <c r="E93" s="55">
        <v>20</v>
      </c>
      <c r="F93" s="53">
        <v>10</v>
      </c>
      <c r="G93" s="53" t="str">
        <f t="shared" si="1"/>
        <v/>
      </c>
      <c r="H93" s="53"/>
      <c r="I93" s="53"/>
    </row>
    <row r="94" spans="1:9" x14ac:dyDescent="0.25">
      <c r="A94" s="52" t="s">
        <v>197</v>
      </c>
      <c r="B94" s="60" t="s">
        <v>114</v>
      </c>
      <c r="C94" s="53">
        <v>1</v>
      </c>
      <c r="D94" s="54">
        <v>6</v>
      </c>
      <c r="E94" s="55">
        <v>40</v>
      </c>
      <c r="F94" s="53">
        <v>10</v>
      </c>
      <c r="G94" s="53" t="str">
        <f t="shared" si="1"/>
        <v/>
      </c>
      <c r="H94" s="53"/>
      <c r="I94" s="53"/>
    </row>
    <row r="95" spans="1:9" x14ac:dyDescent="0.25">
      <c r="A95" s="52" t="s">
        <v>198</v>
      </c>
      <c r="B95" s="60" t="s">
        <v>115</v>
      </c>
      <c r="C95" s="53">
        <v>1</v>
      </c>
      <c r="D95" s="54">
        <v>6</v>
      </c>
      <c r="E95" s="55">
        <v>25</v>
      </c>
      <c r="F95" s="53">
        <v>10</v>
      </c>
      <c r="G95" s="53" t="str">
        <f t="shared" si="1"/>
        <v/>
      </c>
      <c r="H95" s="53"/>
      <c r="I95" s="53"/>
    </row>
    <row r="96" spans="1:9" x14ac:dyDescent="0.25">
      <c r="A96" s="52" t="s">
        <v>199</v>
      </c>
      <c r="B96" s="60" t="s">
        <v>116</v>
      </c>
      <c r="C96" s="53">
        <v>1</v>
      </c>
      <c r="D96" s="54">
        <v>6</v>
      </c>
      <c r="E96" s="55">
        <v>20</v>
      </c>
      <c r="F96" s="53">
        <v>10</v>
      </c>
      <c r="G96" s="53" t="str">
        <f t="shared" si="1"/>
        <v/>
      </c>
      <c r="H96" s="53"/>
      <c r="I96" s="53"/>
    </row>
    <row r="97" spans="1:9" x14ac:dyDescent="0.25">
      <c r="A97" s="52" t="s">
        <v>200</v>
      </c>
      <c r="B97" s="60" t="s">
        <v>117</v>
      </c>
      <c r="C97" s="53">
        <v>1</v>
      </c>
      <c r="D97" s="54">
        <v>6</v>
      </c>
      <c r="E97" s="55">
        <v>100</v>
      </c>
      <c r="F97" s="53">
        <v>10</v>
      </c>
      <c r="G97" s="53" t="str">
        <f t="shared" si="1"/>
        <v/>
      </c>
      <c r="H97" s="53"/>
      <c r="I97" s="53"/>
    </row>
    <row r="98" spans="1:9" x14ac:dyDescent="0.25">
      <c r="A98" s="57" t="s">
        <v>201</v>
      </c>
      <c r="B98" s="60" t="s">
        <v>118</v>
      </c>
      <c r="C98" s="53">
        <v>1</v>
      </c>
      <c r="D98" s="54">
        <v>6</v>
      </c>
      <c r="E98" s="55">
        <v>70</v>
      </c>
      <c r="F98" s="53">
        <v>10</v>
      </c>
      <c r="G98" s="53" t="str">
        <f t="shared" si="1"/>
        <v/>
      </c>
      <c r="H98" s="53"/>
      <c r="I98" s="53"/>
    </row>
  </sheetData>
  <conditionalFormatting sqref="G1:G1048576">
    <cfRule type="cellIs" dxfId="0" priority="1" operator="equal">
      <formula>"Rupture de stock"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14"/>
  <sheetViews>
    <sheetView zoomScale="90" zoomScaleNormal="90" workbookViewId="0">
      <selection activeCell="G7" sqref="G7"/>
    </sheetView>
  </sheetViews>
  <sheetFormatPr baseColWidth="10" defaultRowHeight="15" x14ac:dyDescent="0.25"/>
  <cols>
    <col min="2" max="2" width="29.140625" customWidth="1"/>
    <col min="3" max="3" width="21.140625" customWidth="1"/>
    <col min="5" max="5" width="26.140625" customWidth="1"/>
  </cols>
  <sheetData>
    <row r="1" spans="1:21" x14ac:dyDescent="0.25">
      <c r="A1" s="17" t="s">
        <v>223</v>
      </c>
      <c r="B1" s="17" t="s">
        <v>224</v>
      </c>
      <c r="C1" s="17" t="s">
        <v>225</v>
      </c>
      <c r="D1" s="17" t="s">
        <v>226</v>
      </c>
      <c r="E1" s="17" t="s">
        <v>261</v>
      </c>
      <c r="U1">
        <f>COUNTA(A:A)</f>
        <v>14</v>
      </c>
    </row>
    <row r="2" spans="1:21" x14ac:dyDescent="0.25">
      <c r="A2">
        <v>13</v>
      </c>
      <c r="B2" t="s">
        <v>276</v>
      </c>
      <c r="C2" s="2">
        <v>41858</v>
      </c>
      <c r="D2" s="63">
        <v>18</v>
      </c>
      <c r="E2">
        <v>12</v>
      </c>
    </row>
    <row r="3" spans="1:21" x14ac:dyDescent="0.25">
      <c r="A3">
        <v>12</v>
      </c>
      <c r="B3" t="s">
        <v>275</v>
      </c>
      <c r="C3" s="2">
        <v>41858</v>
      </c>
      <c r="D3" s="18">
        <v>198</v>
      </c>
    </row>
    <row r="4" spans="1:21" x14ac:dyDescent="0.25">
      <c r="A4">
        <v>11</v>
      </c>
      <c r="B4" t="s">
        <v>263</v>
      </c>
      <c r="C4" s="2">
        <v>41858</v>
      </c>
      <c r="D4" s="18">
        <v>570</v>
      </c>
    </row>
    <row r="5" spans="1:21" x14ac:dyDescent="0.25">
      <c r="A5">
        <v>10</v>
      </c>
      <c r="B5" t="s">
        <v>221</v>
      </c>
      <c r="C5" s="2">
        <v>41705</v>
      </c>
      <c r="D5" s="18">
        <v>72</v>
      </c>
      <c r="E5">
        <f>MONTH(C5)</f>
        <v>3</v>
      </c>
    </row>
    <row r="6" spans="1:21" x14ac:dyDescent="0.25">
      <c r="A6">
        <v>9</v>
      </c>
      <c r="B6" t="s">
        <v>221</v>
      </c>
      <c r="C6" s="2">
        <v>41797</v>
      </c>
      <c r="D6" s="18">
        <v>6</v>
      </c>
      <c r="E6">
        <f>MONTH(C6)</f>
        <v>6</v>
      </c>
    </row>
    <row r="7" spans="1:21" x14ac:dyDescent="0.25">
      <c r="A7">
        <v>8</v>
      </c>
      <c r="B7" t="s">
        <v>220</v>
      </c>
      <c r="C7" s="2">
        <v>41866</v>
      </c>
      <c r="D7" s="18">
        <v>78</v>
      </c>
      <c r="E7">
        <f t="shared" ref="E7:E14" si="0">MONTH(C7)</f>
        <v>8</v>
      </c>
    </row>
    <row r="8" spans="1:21" x14ac:dyDescent="0.25">
      <c r="A8">
        <v>7</v>
      </c>
      <c r="B8" t="s">
        <v>221</v>
      </c>
      <c r="C8" s="2">
        <v>41776</v>
      </c>
      <c r="D8" s="18">
        <v>140</v>
      </c>
      <c r="E8">
        <f t="shared" si="0"/>
        <v>5</v>
      </c>
    </row>
    <row r="9" spans="1:21" x14ac:dyDescent="0.25">
      <c r="A9">
        <v>6</v>
      </c>
      <c r="B9" t="s">
        <v>276</v>
      </c>
      <c r="C9" s="2">
        <v>41919</v>
      </c>
      <c r="D9" s="18">
        <v>1320</v>
      </c>
      <c r="E9">
        <f t="shared" si="0"/>
        <v>10</v>
      </c>
    </row>
    <row r="10" spans="1:21" x14ac:dyDescent="0.25">
      <c r="A10">
        <v>5</v>
      </c>
      <c r="B10" t="s">
        <v>220</v>
      </c>
      <c r="C10" s="2">
        <v>41710</v>
      </c>
      <c r="D10" s="18">
        <v>900</v>
      </c>
      <c r="E10">
        <f t="shared" si="0"/>
        <v>3</v>
      </c>
    </row>
    <row r="11" spans="1:21" x14ac:dyDescent="0.25">
      <c r="A11">
        <v>4</v>
      </c>
      <c r="B11" t="s">
        <v>221</v>
      </c>
      <c r="C11" s="2">
        <v>41858</v>
      </c>
      <c r="D11" s="18">
        <v>6</v>
      </c>
      <c r="E11">
        <f t="shared" si="0"/>
        <v>8</v>
      </c>
    </row>
    <row r="12" spans="1:21" x14ac:dyDescent="0.25">
      <c r="A12">
        <v>3</v>
      </c>
      <c r="B12" t="s">
        <v>221</v>
      </c>
      <c r="C12" s="2">
        <v>41644</v>
      </c>
      <c r="D12" s="18">
        <v>6</v>
      </c>
      <c r="E12">
        <f t="shared" si="0"/>
        <v>1</v>
      </c>
    </row>
    <row r="13" spans="1:21" x14ac:dyDescent="0.25">
      <c r="A13">
        <v>2</v>
      </c>
      <c r="C13" s="2">
        <v>41705</v>
      </c>
      <c r="D13" s="18">
        <v>0</v>
      </c>
      <c r="E13">
        <f t="shared" si="0"/>
        <v>3</v>
      </c>
    </row>
    <row r="14" spans="1:21" x14ac:dyDescent="0.25">
      <c r="A14">
        <v>1</v>
      </c>
      <c r="B14" t="s">
        <v>221</v>
      </c>
      <c r="C14" s="2">
        <v>41858</v>
      </c>
      <c r="D14" s="18">
        <v>84</v>
      </c>
      <c r="E14">
        <f t="shared" si="0"/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4"/>
  <sheetViews>
    <sheetView workbookViewId="0">
      <selection activeCell="G9" sqref="G9"/>
    </sheetView>
  </sheetViews>
  <sheetFormatPr baseColWidth="10" defaultRowHeight="15" x14ac:dyDescent="0.25"/>
  <cols>
    <col min="1" max="1" width="21.28515625" customWidth="1"/>
    <col min="2" max="2" width="13.5703125" customWidth="1"/>
    <col min="3" max="3" width="15.28515625" customWidth="1"/>
    <col min="4" max="4" width="21.42578125" customWidth="1"/>
    <col min="6" max="6" width="18.85546875" customWidth="1"/>
    <col min="7" max="7" width="19.28515625" customWidth="1"/>
    <col min="8" max="8" width="12.42578125" customWidth="1"/>
    <col min="9" max="9" width="13.28515625" customWidth="1"/>
    <col min="10" max="10" width="20.5703125" customWidth="1"/>
  </cols>
  <sheetData>
    <row r="1" spans="1:12" x14ac:dyDescent="0.25">
      <c r="A1" s="20" t="s">
        <v>219</v>
      </c>
      <c r="B1" s="20" t="s">
        <v>208</v>
      </c>
      <c r="C1" s="20" t="s">
        <v>209</v>
      </c>
      <c r="D1" s="20" t="s">
        <v>210</v>
      </c>
      <c r="E1" s="20" t="s">
        <v>211</v>
      </c>
      <c r="F1" s="20" t="s">
        <v>212</v>
      </c>
      <c r="G1" s="20" t="s">
        <v>213</v>
      </c>
      <c r="H1" s="20" t="s">
        <v>227</v>
      </c>
      <c r="I1" s="20" t="s">
        <v>254</v>
      </c>
      <c r="J1" s="19" t="s">
        <v>219</v>
      </c>
    </row>
    <row r="2" spans="1:12" s="22" customFormat="1" x14ac:dyDescent="0.25">
      <c r="A2" s="3" t="str">
        <f>CONCATENATE(B2," ",C2)</f>
        <v>cici proces</v>
      </c>
      <c r="B2" s="3" t="s">
        <v>269</v>
      </c>
      <c r="C2" s="3" t="s">
        <v>270</v>
      </c>
      <c r="D2" s="3" t="s">
        <v>262</v>
      </c>
      <c r="E2" s="3">
        <v>34000</v>
      </c>
      <c r="F2" s="3" t="s">
        <v>272</v>
      </c>
      <c r="G2" s="3" t="s">
        <v>273</v>
      </c>
      <c r="H2" s="3">
        <f>COUNTIF('Historique factures'!B:B,A2)</f>
        <v>0</v>
      </c>
      <c r="I2" s="36">
        <f>SUMIF('Historique factures'!B:B,A2,'Historique factures'!D:D)</f>
        <v>0</v>
      </c>
      <c r="J2" s="3"/>
    </row>
    <row r="3" spans="1:12" s="22" customFormat="1" x14ac:dyDescent="0.25">
      <c r="A3" s="47" t="str">
        <f>CONCATENATE(B3," ",C3)</f>
        <v xml:space="preserve"> </v>
      </c>
      <c r="B3" s="47"/>
      <c r="C3" s="47"/>
      <c r="D3" s="47"/>
      <c r="E3" s="47"/>
      <c r="F3" s="47"/>
      <c r="G3" s="47"/>
      <c r="H3" s="47">
        <f>COUNTIF('Historique factures'!B:B,A3)</f>
        <v>0</v>
      </c>
      <c r="I3" s="48">
        <f>SUMIF('Historique factures'!B:B,A3,'Historique factures'!D:D)</f>
        <v>0</v>
      </c>
      <c r="J3" s="47"/>
    </row>
    <row r="4" spans="1:12" s="22" customFormat="1" x14ac:dyDescent="0.25">
      <c r="A4" s="3" t="str">
        <f>CONCATENATE(B4," ",C4)</f>
        <v>Lopez julio</v>
      </c>
      <c r="B4" s="3" t="s">
        <v>256</v>
      </c>
      <c r="C4" s="3" t="s">
        <v>271</v>
      </c>
      <c r="D4" s="3" t="s">
        <v>257</v>
      </c>
      <c r="E4" s="3">
        <v>54000</v>
      </c>
      <c r="F4" s="3" t="s">
        <v>258</v>
      </c>
      <c r="G4" s="3">
        <v>2387</v>
      </c>
      <c r="H4" s="3">
        <f>COUNTIF('Historique factures'!B:B,A4)</f>
        <v>2</v>
      </c>
      <c r="I4" s="36">
        <f>SUMIF('Historique factures'!B:B,A4,'Historique factures'!D:D)</f>
        <v>1338</v>
      </c>
      <c r="J4" s="3" t="str">
        <f>A4</f>
        <v>Lopez julio</v>
      </c>
    </row>
    <row r="5" spans="1:12" x14ac:dyDescent="0.25">
      <c r="A5" s="21" t="str">
        <f>CONCATENATE(B5," ",C5)</f>
        <v>jerome francis</v>
      </c>
      <c r="B5" s="21" t="s">
        <v>265</v>
      </c>
      <c r="C5" s="21" t="s">
        <v>266</v>
      </c>
      <c r="D5" s="21" t="s">
        <v>214</v>
      </c>
      <c r="E5" s="21">
        <v>66100</v>
      </c>
      <c r="F5" s="21" t="s">
        <v>215</v>
      </c>
      <c r="G5" s="21" t="s">
        <v>216</v>
      </c>
      <c r="H5" s="21">
        <f>COUNTIF('Historique factures'!B:B,A5)</f>
        <v>1</v>
      </c>
      <c r="I5" s="39">
        <f>SUMIF('Historique factures'!B:B,A5,'Historique factures'!D:D)</f>
        <v>198</v>
      </c>
      <c r="J5" s="21" t="str">
        <f t="shared" ref="J5:J6" si="0">A5</f>
        <v>jerome francis</v>
      </c>
      <c r="K5" s="46"/>
      <c r="L5" s="22"/>
    </row>
    <row r="6" spans="1:12" x14ac:dyDescent="0.25">
      <c r="A6" s="3" t="str">
        <f t="shared" ref="A6:A44" si="1">CONCATENATE(B6," ",C6)</f>
        <v>fabrice villete</v>
      </c>
      <c r="B6" s="3" t="s">
        <v>267</v>
      </c>
      <c r="C6" s="3" t="s">
        <v>268</v>
      </c>
      <c r="D6" s="3" t="s">
        <v>217</v>
      </c>
      <c r="E6" s="3">
        <v>75000</v>
      </c>
      <c r="F6" s="3" t="s">
        <v>274</v>
      </c>
      <c r="G6" s="3" t="s">
        <v>218</v>
      </c>
      <c r="H6" s="3">
        <f>COUNTIF('Historique factures'!B:B,A6)</f>
        <v>0</v>
      </c>
      <c r="I6" s="36">
        <f>SUMIF('Historique factures'!B:B,A6,'Historique factures'!D:D)</f>
        <v>0</v>
      </c>
      <c r="J6" s="3" t="str">
        <f t="shared" si="0"/>
        <v>fabrice villete</v>
      </c>
      <c r="K6" s="46"/>
      <c r="L6" s="22"/>
    </row>
    <row r="7" spans="1:12" x14ac:dyDescent="0.25">
      <c r="A7" s="22" t="str">
        <f t="shared" si="1"/>
        <v xml:space="preserve"> </v>
      </c>
      <c r="B7" s="22"/>
      <c r="C7" s="22"/>
      <c r="D7" s="22"/>
      <c r="E7" s="22"/>
      <c r="F7" s="22"/>
      <c r="G7" s="22"/>
      <c r="H7" s="22"/>
    </row>
    <row r="8" spans="1:12" x14ac:dyDescent="0.25">
      <c r="A8" s="22" t="str">
        <f t="shared" si="1"/>
        <v xml:space="preserve"> </v>
      </c>
      <c r="B8" s="22"/>
      <c r="C8" s="22"/>
      <c r="D8" s="22"/>
      <c r="E8" s="22"/>
      <c r="F8" s="22"/>
      <c r="G8" s="22"/>
      <c r="H8" s="22"/>
    </row>
    <row r="9" spans="1:12" x14ac:dyDescent="0.25">
      <c r="A9" s="22" t="str">
        <f t="shared" si="1"/>
        <v xml:space="preserve"> </v>
      </c>
      <c r="B9" s="22"/>
      <c r="C9" s="22"/>
      <c r="D9" s="22"/>
      <c r="E9" s="22"/>
      <c r="F9" s="22"/>
      <c r="G9" s="22"/>
      <c r="H9" s="22"/>
    </row>
    <row r="10" spans="1:12" x14ac:dyDescent="0.25">
      <c r="A10" s="22" t="str">
        <f t="shared" si="1"/>
        <v xml:space="preserve"> </v>
      </c>
      <c r="B10" s="22"/>
      <c r="C10" s="22"/>
      <c r="D10" s="22"/>
      <c r="E10" s="22"/>
      <c r="F10" s="22"/>
      <c r="G10" s="22"/>
      <c r="H10" s="22"/>
    </row>
    <row r="11" spans="1:12" x14ac:dyDescent="0.25">
      <c r="A11" s="22" t="str">
        <f t="shared" si="1"/>
        <v xml:space="preserve"> </v>
      </c>
      <c r="B11" s="22"/>
      <c r="C11" s="22"/>
      <c r="D11" s="22"/>
      <c r="E11" s="22"/>
      <c r="F11" s="22"/>
      <c r="G11" s="22"/>
      <c r="H11" s="22"/>
    </row>
    <row r="12" spans="1:12" x14ac:dyDescent="0.25">
      <c r="A12" s="22" t="str">
        <f t="shared" si="1"/>
        <v xml:space="preserve"> </v>
      </c>
      <c r="B12" s="22"/>
      <c r="C12" s="22"/>
      <c r="D12" s="22"/>
      <c r="E12" s="22"/>
      <c r="F12" s="22"/>
      <c r="G12" s="22"/>
      <c r="H12" s="22"/>
    </row>
    <row r="13" spans="1:12" x14ac:dyDescent="0.25">
      <c r="A13" s="22" t="str">
        <f t="shared" si="1"/>
        <v xml:space="preserve"> </v>
      </c>
      <c r="B13" s="22"/>
      <c r="C13" s="22"/>
      <c r="D13" s="22"/>
      <c r="E13" s="22"/>
      <c r="F13" s="22"/>
      <c r="G13" s="22"/>
      <c r="H13" s="22"/>
    </row>
    <row r="14" spans="1:12" x14ac:dyDescent="0.25">
      <c r="A14" s="22" t="str">
        <f t="shared" si="1"/>
        <v xml:space="preserve"> </v>
      </c>
      <c r="B14" s="22"/>
      <c r="C14" s="22"/>
      <c r="D14" s="22"/>
      <c r="E14" s="22"/>
      <c r="F14" s="22"/>
      <c r="G14" s="22"/>
      <c r="H14" s="22"/>
    </row>
    <row r="15" spans="1:12" x14ac:dyDescent="0.25">
      <c r="A15" s="22" t="str">
        <f t="shared" si="1"/>
        <v xml:space="preserve"> </v>
      </c>
      <c r="B15" s="22"/>
      <c r="C15" s="22"/>
      <c r="D15" s="22"/>
      <c r="E15" s="22"/>
      <c r="F15" s="22"/>
      <c r="G15" s="22"/>
      <c r="H15" s="22"/>
    </row>
    <row r="16" spans="1:12" x14ac:dyDescent="0.25">
      <c r="A16" s="22" t="str">
        <f t="shared" si="1"/>
        <v xml:space="preserve"> </v>
      </c>
      <c r="B16" s="22"/>
      <c r="C16" s="22"/>
      <c r="D16" s="22"/>
      <c r="E16" s="22"/>
      <c r="F16" s="22"/>
      <c r="G16" s="22"/>
      <c r="H16" s="22"/>
    </row>
    <row r="17" spans="1:8" x14ac:dyDescent="0.25">
      <c r="A17" s="22" t="str">
        <f t="shared" si="1"/>
        <v xml:space="preserve"> </v>
      </c>
      <c r="B17" s="22"/>
      <c r="C17" s="22"/>
      <c r="D17" s="22"/>
      <c r="E17" s="22"/>
      <c r="F17" s="22"/>
      <c r="G17" s="22"/>
      <c r="H17" s="22"/>
    </row>
    <row r="18" spans="1:8" x14ac:dyDescent="0.25">
      <c r="A18" s="22" t="str">
        <f t="shared" si="1"/>
        <v xml:space="preserve"> </v>
      </c>
      <c r="B18" s="22"/>
      <c r="C18" s="22"/>
      <c r="D18" s="22"/>
      <c r="E18" s="22"/>
      <c r="F18" s="22"/>
      <c r="G18" s="22"/>
      <c r="H18" s="22"/>
    </row>
    <row r="19" spans="1:8" x14ac:dyDescent="0.25">
      <c r="A19" s="22" t="str">
        <f t="shared" si="1"/>
        <v xml:space="preserve"> </v>
      </c>
      <c r="B19" s="22"/>
      <c r="C19" s="22"/>
      <c r="D19" s="22"/>
      <c r="E19" s="22"/>
      <c r="F19" s="22"/>
      <c r="G19" s="22"/>
      <c r="H19" s="22"/>
    </row>
    <row r="20" spans="1:8" x14ac:dyDescent="0.25">
      <c r="A20" s="22" t="str">
        <f t="shared" si="1"/>
        <v xml:space="preserve"> </v>
      </c>
      <c r="B20" s="22"/>
      <c r="C20" s="22"/>
      <c r="D20" s="22"/>
      <c r="E20" s="22"/>
      <c r="F20" s="22"/>
      <c r="G20" s="22"/>
      <c r="H20" s="22"/>
    </row>
    <row r="21" spans="1:8" x14ac:dyDescent="0.25">
      <c r="A21" s="22" t="str">
        <f t="shared" si="1"/>
        <v xml:space="preserve"> </v>
      </c>
      <c r="B21" s="22"/>
      <c r="C21" s="22"/>
      <c r="D21" s="22"/>
      <c r="E21" s="22"/>
      <c r="F21" s="22"/>
      <c r="G21" s="22"/>
      <c r="H21" s="22"/>
    </row>
    <row r="22" spans="1:8" x14ac:dyDescent="0.25">
      <c r="A22" s="22" t="str">
        <f t="shared" si="1"/>
        <v xml:space="preserve"> </v>
      </c>
      <c r="B22" s="22"/>
      <c r="C22" s="22"/>
      <c r="D22" s="22"/>
      <c r="E22" s="22"/>
      <c r="F22" s="22"/>
      <c r="G22" s="22"/>
      <c r="H22" s="22"/>
    </row>
    <row r="23" spans="1:8" x14ac:dyDescent="0.25">
      <c r="A23" s="22" t="str">
        <f t="shared" si="1"/>
        <v xml:space="preserve"> </v>
      </c>
      <c r="B23" s="22"/>
      <c r="C23" s="22"/>
      <c r="D23" s="22"/>
      <c r="E23" s="22"/>
      <c r="F23" s="22"/>
      <c r="G23" s="22"/>
      <c r="H23" s="22"/>
    </row>
    <row r="24" spans="1:8" x14ac:dyDescent="0.25">
      <c r="A24" s="22" t="str">
        <f t="shared" si="1"/>
        <v xml:space="preserve"> </v>
      </c>
      <c r="B24" s="22"/>
      <c r="C24" s="22"/>
      <c r="D24" s="22"/>
      <c r="E24" s="22"/>
      <c r="F24" s="22"/>
      <c r="G24" s="22"/>
      <c r="H24" s="22"/>
    </row>
    <row r="25" spans="1:8" x14ac:dyDescent="0.25">
      <c r="A25" s="22" t="str">
        <f t="shared" si="1"/>
        <v xml:space="preserve"> </v>
      </c>
      <c r="B25" s="22"/>
      <c r="C25" s="22"/>
      <c r="D25" s="22"/>
      <c r="E25" s="22"/>
      <c r="F25" s="22"/>
      <c r="G25" s="22"/>
      <c r="H25" s="22"/>
    </row>
    <row r="26" spans="1:8" x14ac:dyDescent="0.25">
      <c r="A26" s="22" t="str">
        <f t="shared" si="1"/>
        <v xml:space="preserve"> </v>
      </c>
      <c r="B26" s="22"/>
      <c r="C26" s="22"/>
      <c r="D26" s="22"/>
      <c r="E26" s="22"/>
      <c r="F26" s="22"/>
      <c r="G26" s="22"/>
      <c r="H26" s="22"/>
    </row>
    <row r="27" spans="1:8" x14ac:dyDescent="0.25">
      <c r="A27" s="22" t="str">
        <f t="shared" si="1"/>
        <v xml:space="preserve"> </v>
      </c>
      <c r="B27" s="22"/>
      <c r="C27" s="22"/>
      <c r="D27" s="22"/>
      <c r="E27" s="22"/>
      <c r="F27" s="22"/>
      <c r="G27" s="22"/>
      <c r="H27" s="22"/>
    </row>
    <row r="28" spans="1:8" x14ac:dyDescent="0.25">
      <c r="A28" s="22" t="str">
        <f t="shared" si="1"/>
        <v xml:space="preserve"> </v>
      </c>
      <c r="B28" s="22"/>
      <c r="C28" s="22"/>
      <c r="D28" s="22"/>
      <c r="E28" s="22"/>
      <c r="F28" s="22"/>
      <c r="G28" s="22"/>
      <c r="H28" s="22"/>
    </row>
    <row r="29" spans="1:8" x14ac:dyDescent="0.25">
      <c r="A29" s="22" t="str">
        <f t="shared" si="1"/>
        <v xml:space="preserve"> </v>
      </c>
      <c r="B29" s="22"/>
      <c r="C29" s="22"/>
      <c r="D29" s="22"/>
      <c r="E29" s="22"/>
      <c r="F29" s="22"/>
      <c r="G29" s="22"/>
      <c r="H29" s="22"/>
    </row>
    <row r="30" spans="1:8" x14ac:dyDescent="0.25">
      <c r="A30" s="22" t="str">
        <f t="shared" si="1"/>
        <v xml:space="preserve"> </v>
      </c>
      <c r="B30" s="22"/>
      <c r="C30" s="22"/>
      <c r="D30" s="22"/>
      <c r="E30" s="22"/>
      <c r="F30" s="22"/>
      <c r="G30" s="22"/>
      <c r="H30" s="22"/>
    </row>
    <row r="31" spans="1:8" x14ac:dyDescent="0.25">
      <c r="A31" s="22" t="str">
        <f t="shared" si="1"/>
        <v xml:space="preserve"> </v>
      </c>
      <c r="B31" s="22"/>
      <c r="C31" s="22"/>
      <c r="D31" s="22"/>
      <c r="E31" s="22"/>
      <c r="F31" s="22"/>
      <c r="G31" s="22"/>
      <c r="H31" s="22"/>
    </row>
    <row r="32" spans="1:8" x14ac:dyDescent="0.25">
      <c r="A32" s="22" t="str">
        <f t="shared" si="1"/>
        <v xml:space="preserve"> </v>
      </c>
      <c r="B32" s="22"/>
      <c r="C32" s="22"/>
      <c r="D32" s="22"/>
      <c r="E32" s="22"/>
      <c r="F32" s="22"/>
      <c r="G32" s="22"/>
      <c r="H32" s="22"/>
    </row>
    <row r="33" spans="1:8" x14ac:dyDescent="0.25">
      <c r="A33" s="22" t="str">
        <f t="shared" si="1"/>
        <v xml:space="preserve"> </v>
      </c>
      <c r="B33" s="22"/>
      <c r="C33" s="22"/>
      <c r="D33" s="22"/>
      <c r="E33" s="22"/>
      <c r="F33" s="22"/>
      <c r="G33" s="22"/>
      <c r="H33" s="22"/>
    </row>
    <row r="34" spans="1:8" x14ac:dyDescent="0.25">
      <c r="A34" s="22" t="str">
        <f t="shared" si="1"/>
        <v xml:space="preserve"> </v>
      </c>
      <c r="B34" s="22"/>
      <c r="C34" s="22"/>
      <c r="D34" s="22"/>
      <c r="E34" s="22"/>
      <c r="F34" s="22"/>
      <c r="G34" s="22"/>
      <c r="H34" s="22"/>
    </row>
    <row r="35" spans="1:8" x14ac:dyDescent="0.25">
      <c r="A35" s="22" t="str">
        <f t="shared" si="1"/>
        <v xml:space="preserve"> </v>
      </c>
      <c r="B35" s="22"/>
      <c r="C35" s="22"/>
      <c r="D35" s="22"/>
      <c r="E35" s="22"/>
      <c r="F35" s="22"/>
      <c r="G35" s="22"/>
      <c r="H35" s="22"/>
    </row>
    <row r="36" spans="1:8" x14ac:dyDescent="0.25">
      <c r="A36" s="22" t="str">
        <f t="shared" si="1"/>
        <v xml:space="preserve"> </v>
      </c>
      <c r="B36" s="22"/>
      <c r="C36" s="22"/>
      <c r="D36" s="22"/>
      <c r="E36" s="22"/>
      <c r="F36" s="22"/>
      <c r="G36" s="22"/>
      <c r="H36" s="22"/>
    </row>
    <row r="37" spans="1:8" x14ac:dyDescent="0.25">
      <c r="A37" s="22" t="str">
        <f t="shared" si="1"/>
        <v xml:space="preserve"> </v>
      </c>
      <c r="B37" s="22"/>
      <c r="C37" s="22"/>
      <c r="D37" s="22"/>
      <c r="E37" s="22"/>
      <c r="F37" s="22"/>
      <c r="G37" s="22"/>
      <c r="H37" s="22"/>
    </row>
    <row r="38" spans="1:8" x14ac:dyDescent="0.25">
      <c r="A38" s="22" t="str">
        <f t="shared" si="1"/>
        <v xml:space="preserve"> </v>
      </c>
      <c r="B38" s="22"/>
      <c r="C38" s="22"/>
      <c r="D38" s="22"/>
      <c r="E38" s="22"/>
      <c r="F38" s="22"/>
      <c r="G38" s="22"/>
      <c r="H38" s="22"/>
    </row>
    <row r="39" spans="1:8" x14ac:dyDescent="0.25">
      <c r="A39" s="22" t="str">
        <f t="shared" si="1"/>
        <v xml:space="preserve"> </v>
      </c>
      <c r="B39" s="22"/>
      <c r="C39" s="22"/>
      <c r="D39" s="22"/>
      <c r="E39" s="22"/>
      <c r="F39" s="22"/>
      <c r="G39" s="22"/>
      <c r="H39" s="22"/>
    </row>
    <row r="40" spans="1:8" x14ac:dyDescent="0.25">
      <c r="A40" s="22" t="str">
        <f t="shared" si="1"/>
        <v xml:space="preserve"> </v>
      </c>
      <c r="B40" s="22"/>
      <c r="C40" s="22"/>
      <c r="D40" s="22"/>
      <c r="E40" s="22"/>
      <c r="F40" s="22"/>
      <c r="G40" s="22"/>
      <c r="H40" s="22"/>
    </row>
    <row r="41" spans="1:8" x14ac:dyDescent="0.25">
      <c r="A41" s="22" t="str">
        <f t="shared" si="1"/>
        <v xml:space="preserve"> </v>
      </c>
      <c r="B41" s="22"/>
      <c r="C41" s="22"/>
      <c r="D41" s="22"/>
      <c r="E41" s="22"/>
      <c r="F41" s="22"/>
      <c r="G41" s="22"/>
      <c r="H41" s="22"/>
    </row>
    <row r="42" spans="1:8" x14ac:dyDescent="0.25">
      <c r="A42" s="22" t="str">
        <f t="shared" si="1"/>
        <v xml:space="preserve"> </v>
      </c>
      <c r="B42" s="22"/>
      <c r="C42" s="22"/>
      <c r="D42" s="22"/>
      <c r="E42" s="22"/>
      <c r="F42" s="22"/>
      <c r="G42" s="22"/>
      <c r="H42" s="22"/>
    </row>
    <row r="43" spans="1:8" x14ac:dyDescent="0.25">
      <c r="A43" s="22" t="str">
        <f t="shared" si="1"/>
        <v xml:space="preserve"> </v>
      </c>
      <c r="B43" s="22"/>
      <c r="C43" s="22"/>
      <c r="D43" s="22"/>
      <c r="E43" s="22"/>
      <c r="F43" s="22"/>
      <c r="G43" s="22"/>
      <c r="H43" s="22"/>
    </row>
    <row r="44" spans="1:8" x14ac:dyDescent="0.25">
      <c r="A44" s="22" t="str">
        <f t="shared" si="1"/>
        <v xml:space="preserve"> </v>
      </c>
      <c r="B44" s="22"/>
      <c r="C44" s="22"/>
      <c r="D44" s="22"/>
      <c r="E44" s="22"/>
      <c r="F44" s="22"/>
      <c r="G44" s="22"/>
      <c r="H44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3"/>
  <sheetViews>
    <sheetView workbookViewId="0"/>
  </sheetViews>
  <sheetFormatPr baseColWidth="10" defaultRowHeight="15" x14ac:dyDescent="0.25"/>
  <sheetData>
    <row r="1" spans="1:2" x14ac:dyDescent="0.25">
      <c r="A1" s="4" t="s">
        <v>202</v>
      </c>
      <c r="B1" s="4" t="s">
        <v>203</v>
      </c>
    </row>
    <row r="2" spans="1:2" x14ac:dyDescent="0.25">
      <c r="A2" s="3">
        <v>1</v>
      </c>
      <c r="B2" s="6">
        <v>5.5E-2</v>
      </c>
    </row>
    <row r="3" spans="1:2" x14ac:dyDescent="0.25">
      <c r="A3" s="3">
        <v>2</v>
      </c>
      <c r="B3" s="6">
        <v>0.19600000000000001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Facture</vt:lpstr>
      <vt:lpstr>Stock</vt:lpstr>
      <vt:lpstr>Historique factures</vt:lpstr>
      <vt:lpstr>Clients</vt:lpstr>
      <vt:lpstr>TVA</vt:lpstr>
      <vt:lpstr>codetva</vt:lpstr>
      <vt:lpstr>Designation</vt:lpstr>
      <vt:lpstr>identifiant</vt:lpstr>
      <vt:lpstr>prixht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asus&amp;</dc:creator>
  <cp:lastModifiedBy>Guy Blancher</cp:lastModifiedBy>
  <dcterms:created xsi:type="dcterms:W3CDTF">2014-08-06T22:57:23Z</dcterms:created>
  <dcterms:modified xsi:type="dcterms:W3CDTF">2014-08-19T12:37:53Z</dcterms:modified>
</cp:coreProperties>
</file>