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05" windowHeight="10290"/>
  </bookViews>
  <sheets>
    <sheet name="Pointage" sheetId="1" r:id="rId1"/>
    <sheet name="Notice" sheetId="3" r:id="rId2"/>
    <sheet name="Data" sheetId="2" r:id="rId3"/>
  </sheets>
  <definedNames>
    <definedName name="_xlnm._FilterDatabase" localSheetId="0" hidden="1">Pointage!$A$12:$R$12</definedName>
    <definedName name="An" localSheetId="2">Data!$A$1</definedName>
    <definedName name="Ann">Data!$B$1</definedName>
    <definedName name="Année">Data!$F$4:$F$19</definedName>
    <definedName name="dddddd">Data!$AM$2</definedName>
    <definedName name="Fériés">Data!$B$4:$B$29</definedName>
    <definedName name="_xlnm.Print_Area" localSheetId="0">Pointage!$B$2:$S$19</definedName>
  </definedNames>
  <calcPr calcId="162913"/>
</workbook>
</file>

<file path=xl/calcChain.xml><?xml version="1.0" encoding="utf-8"?>
<calcChain xmlns="http://schemas.openxmlformats.org/spreadsheetml/2006/main">
  <c r="O15" i="1" l="1"/>
  <c r="B379" i="1" l="1"/>
  <c r="A379" i="1"/>
  <c r="F377" i="1" s="1"/>
  <c r="G377" i="1" s="1"/>
  <c r="I377" i="1" s="1"/>
  <c r="J377" i="1" s="1"/>
  <c r="K377" i="1" s="1"/>
  <c r="L377" i="1" s="1"/>
  <c r="A378" i="1"/>
  <c r="M382" i="1"/>
  <c r="M381" i="1"/>
  <c r="P380" i="1"/>
  <c r="O379" i="1"/>
  <c r="N378" i="1"/>
  <c r="M377" i="1"/>
  <c r="M375" i="1"/>
  <c r="M374" i="1"/>
  <c r="P373" i="1"/>
  <c r="O372" i="1"/>
  <c r="N371" i="1"/>
  <c r="M368" i="1"/>
  <c r="M367" i="1"/>
  <c r="P366" i="1"/>
  <c r="O365" i="1"/>
  <c r="N364" i="1"/>
  <c r="M361" i="1"/>
  <c r="M360" i="1"/>
  <c r="P359" i="1"/>
  <c r="O358" i="1"/>
  <c r="N357" i="1"/>
  <c r="M354" i="1"/>
  <c r="M353" i="1"/>
  <c r="P352" i="1"/>
  <c r="O351" i="1"/>
  <c r="N350" i="1"/>
  <c r="M347" i="1"/>
  <c r="M346" i="1"/>
  <c r="P345" i="1"/>
  <c r="O344" i="1"/>
  <c r="N343" i="1"/>
  <c r="M340" i="1"/>
  <c r="M339" i="1"/>
  <c r="P338" i="1"/>
  <c r="O337" i="1"/>
  <c r="N336" i="1"/>
  <c r="M333" i="1"/>
  <c r="M332" i="1"/>
  <c r="P331" i="1"/>
  <c r="O330" i="1"/>
  <c r="N329" i="1"/>
  <c r="M326" i="1"/>
  <c r="M325" i="1"/>
  <c r="P324" i="1"/>
  <c r="O323" i="1"/>
  <c r="N322" i="1"/>
  <c r="M319" i="1"/>
  <c r="M318" i="1"/>
  <c r="P317" i="1"/>
  <c r="O316" i="1"/>
  <c r="N315" i="1"/>
  <c r="M312" i="1"/>
  <c r="M311" i="1"/>
  <c r="P310" i="1"/>
  <c r="O309" i="1"/>
  <c r="N308" i="1"/>
  <c r="M305" i="1"/>
  <c r="M304" i="1"/>
  <c r="P303" i="1"/>
  <c r="O302" i="1"/>
  <c r="N301" i="1"/>
  <c r="M298" i="1"/>
  <c r="M297" i="1"/>
  <c r="P296" i="1"/>
  <c r="O295" i="1"/>
  <c r="N294" i="1"/>
  <c r="M291" i="1"/>
  <c r="M290" i="1"/>
  <c r="P289" i="1"/>
  <c r="O288" i="1"/>
  <c r="N287" i="1"/>
  <c r="M284" i="1"/>
  <c r="M283" i="1"/>
  <c r="P282" i="1"/>
  <c r="O281" i="1"/>
  <c r="N280" i="1"/>
  <c r="M277" i="1"/>
  <c r="M276" i="1"/>
  <c r="P275" i="1"/>
  <c r="O274" i="1"/>
  <c r="N273" i="1"/>
  <c r="M270" i="1"/>
  <c r="M269" i="1"/>
  <c r="P268" i="1"/>
  <c r="O267" i="1"/>
  <c r="N266" i="1"/>
  <c r="M263" i="1"/>
  <c r="M262" i="1"/>
  <c r="P261" i="1"/>
  <c r="O260" i="1"/>
  <c r="N259" i="1"/>
  <c r="M256" i="1"/>
  <c r="M255" i="1"/>
  <c r="P254" i="1"/>
  <c r="O253" i="1"/>
  <c r="N252" i="1"/>
  <c r="M249" i="1"/>
  <c r="M248" i="1"/>
  <c r="P247" i="1"/>
  <c r="O246" i="1"/>
  <c r="N245" i="1"/>
  <c r="M242" i="1"/>
  <c r="M241" i="1"/>
  <c r="P240" i="1"/>
  <c r="O239" i="1"/>
  <c r="N238" i="1"/>
  <c r="M235" i="1"/>
  <c r="M234" i="1"/>
  <c r="P233" i="1"/>
  <c r="O232" i="1"/>
  <c r="N231" i="1"/>
  <c r="M228" i="1"/>
  <c r="M227" i="1"/>
  <c r="P226" i="1"/>
  <c r="O225" i="1"/>
  <c r="N224" i="1"/>
  <c r="M221" i="1"/>
  <c r="M220" i="1"/>
  <c r="P219" i="1"/>
  <c r="O218" i="1"/>
  <c r="N217" i="1"/>
  <c r="M214" i="1"/>
  <c r="M213" i="1"/>
  <c r="P212" i="1"/>
  <c r="O211" i="1"/>
  <c r="N210" i="1"/>
  <c r="M207" i="1"/>
  <c r="M206" i="1"/>
  <c r="P205" i="1"/>
  <c r="O204" i="1"/>
  <c r="N203" i="1"/>
  <c r="M200" i="1"/>
  <c r="M199" i="1"/>
  <c r="P198" i="1"/>
  <c r="O197" i="1"/>
  <c r="N196" i="1"/>
  <c r="M193" i="1"/>
  <c r="M192" i="1"/>
  <c r="P191" i="1"/>
  <c r="O190" i="1"/>
  <c r="N189" i="1"/>
  <c r="M186" i="1"/>
  <c r="M185" i="1"/>
  <c r="P184" i="1"/>
  <c r="O183" i="1"/>
  <c r="N182" i="1"/>
  <c r="M179" i="1"/>
  <c r="M178" i="1"/>
  <c r="P177" i="1"/>
  <c r="O176" i="1"/>
  <c r="N175" i="1"/>
  <c r="M172" i="1"/>
  <c r="M171" i="1"/>
  <c r="P170" i="1"/>
  <c r="O169" i="1"/>
  <c r="N168" i="1"/>
  <c r="M165" i="1"/>
  <c r="M164" i="1"/>
  <c r="P163" i="1"/>
  <c r="O162" i="1"/>
  <c r="N161" i="1"/>
  <c r="M158" i="1"/>
  <c r="M157" i="1"/>
  <c r="P156" i="1"/>
  <c r="O155" i="1"/>
  <c r="N154" i="1"/>
  <c r="M151" i="1"/>
  <c r="M150" i="1"/>
  <c r="P149" i="1"/>
  <c r="O148" i="1"/>
  <c r="N147" i="1"/>
  <c r="M144" i="1"/>
  <c r="M143" i="1"/>
  <c r="P142" i="1"/>
  <c r="O141" i="1"/>
  <c r="N140" i="1"/>
  <c r="M137" i="1"/>
  <c r="M136" i="1"/>
  <c r="P135" i="1"/>
  <c r="O134" i="1"/>
  <c r="N133" i="1"/>
  <c r="M130" i="1"/>
  <c r="M129" i="1"/>
  <c r="P128" i="1"/>
  <c r="O127" i="1"/>
  <c r="N126" i="1"/>
  <c r="M123" i="1"/>
  <c r="M122" i="1"/>
  <c r="P121" i="1"/>
  <c r="O120" i="1"/>
  <c r="N119" i="1"/>
  <c r="M116" i="1"/>
  <c r="M115" i="1"/>
  <c r="P114" i="1"/>
  <c r="O113" i="1"/>
  <c r="N112" i="1"/>
  <c r="M109" i="1"/>
  <c r="M108" i="1"/>
  <c r="P107" i="1"/>
  <c r="O106" i="1"/>
  <c r="N105" i="1"/>
  <c r="M102" i="1"/>
  <c r="M101" i="1"/>
  <c r="P100" i="1"/>
  <c r="O99" i="1"/>
  <c r="N98" i="1"/>
  <c r="M95" i="1"/>
  <c r="M94" i="1"/>
  <c r="P93" i="1"/>
  <c r="O92" i="1"/>
  <c r="N91" i="1"/>
  <c r="M88" i="1"/>
  <c r="M87" i="1"/>
  <c r="P86" i="1"/>
  <c r="O85" i="1"/>
  <c r="N84" i="1"/>
  <c r="M81" i="1"/>
  <c r="M80" i="1"/>
  <c r="P79" i="1"/>
  <c r="O78" i="1"/>
  <c r="N77" i="1"/>
  <c r="M74" i="1"/>
  <c r="M73" i="1"/>
  <c r="P72" i="1"/>
  <c r="O71" i="1"/>
  <c r="N70" i="1"/>
  <c r="M67" i="1"/>
  <c r="M66" i="1"/>
  <c r="P65" i="1"/>
  <c r="O64" i="1"/>
  <c r="N63" i="1"/>
  <c r="M60" i="1"/>
  <c r="M59" i="1"/>
  <c r="P58" i="1"/>
  <c r="O57" i="1"/>
  <c r="N56" i="1"/>
  <c r="M53" i="1"/>
  <c r="M52" i="1"/>
  <c r="P51" i="1"/>
  <c r="O50" i="1"/>
  <c r="N49" i="1"/>
  <c r="Q113" i="1" l="1"/>
  <c r="R112" i="1" s="1"/>
  <c r="R113" i="1" s="1"/>
  <c r="S113" i="1" s="1"/>
  <c r="Q155" i="1"/>
  <c r="R154" i="1" s="1"/>
  <c r="R155" i="1" s="1"/>
  <c r="S155" i="1" s="1"/>
  <c r="Q183" i="1"/>
  <c r="R182" i="1" s="1"/>
  <c r="R183" i="1" s="1"/>
  <c r="S183" i="1" s="1"/>
  <c r="Q225" i="1"/>
  <c r="R224" i="1" s="1"/>
  <c r="R225" i="1" s="1"/>
  <c r="S225" i="1" s="1"/>
  <c r="Q253" i="1"/>
  <c r="R252" i="1" s="1"/>
  <c r="R253" i="1" s="1"/>
  <c r="S253" i="1" s="1"/>
  <c r="Q309" i="1"/>
  <c r="R308" i="1" s="1"/>
  <c r="R309" i="1" s="1"/>
  <c r="S309" i="1" s="1"/>
  <c r="Q323" i="1"/>
  <c r="R322" i="1" s="1"/>
  <c r="R323" i="1" s="1"/>
  <c r="S323" i="1" s="1"/>
  <c r="Q344" i="1"/>
  <c r="R343" i="1" s="1"/>
  <c r="R344" i="1" s="1"/>
  <c r="S344" i="1" s="1"/>
  <c r="Q372" i="1"/>
  <c r="R371" i="1" s="1"/>
  <c r="R372" i="1" s="1"/>
  <c r="S372" i="1" s="1"/>
  <c r="Q85" i="1"/>
  <c r="R84" i="1" s="1"/>
  <c r="R85" i="1" s="1"/>
  <c r="S85" i="1" s="1"/>
  <c r="Q106" i="1"/>
  <c r="R105" i="1" s="1"/>
  <c r="R106" i="1" s="1"/>
  <c r="S106" i="1" s="1"/>
  <c r="Q120" i="1"/>
  <c r="R119" i="1" s="1"/>
  <c r="R120" i="1" s="1"/>
  <c r="S120" i="1" s="1"/>
  <c r="Q169" i="1"/>
  <c r="R168" i="1" s="1"/>
  <c r="R169" i="1" s="1"/>
  <c r="S169" i="1" s="1"/>
  <c r="Q197" i="1"/>
  <c r="R196" i="1" s="1"/>
  <c r="R197" i="1" s="1"/>
  <c r="S197" i="1" s="1"/>
  <c r="Q211" i="1"/>
  <c r="R210" i="1" s="1"/>
  <c r="R211" i="1" s="1"/>
  <c r="S211" i="1" s="1"/>
  <c r="Q232" i="1"/>
  <c r="R231" i="1" s="1"/>
  <c r="R232" i="1" s="1"/>
  <c r="S232" i="1" s="1"/>
  <c r="Q246" i="1"/>
  <c r="R245" i="1" s="1"/>
  <c r="R246" i="1" s="1"/>
  <c r="S246" i="1" s="1"/>
  <c r="Q274" i="1"/>
  <c r="R273" i="1" s="1"/>
  <c r="R274" i="1" s="1"/>
  <c r="S274" i="1" s="1"/>
  <c r="Q295" i="1"/>
  <c r="R294" i="1" s="1"/>
  <c r="R295" i="1" s="1"/>
  <c r="S295" i="1" s="1"/>
  <c r="Q337" i="1"/>
  <c r="R336" i="1" s="1"/>
  <c r="R337" i="1" s="1"/>
  <c r="S337" i="1" s="1"/>
  <c r="Q64" i="1"/>
  <c r="R63" i="1" s="1"/>
  <c r="R64" i="1" s="1"/>
  <c r="S64" i="1" s="1"/>
  <c r="Q134" i="1"/>
  <c r="R133" i="1" s="1"/>
  <c r="R134" i="1" s="1"/>
  <c r="S134" i="1" s="1"/>
  <c r="Q148" i="1"/>
  <c r="R147" i="1" s="1"/>
  <c r="R148" i="1" s="1"/>
  <c r="S148" i="1" s="1"/>
  <c r="Q162" i="1"/>
  <c r="R161" i="1" s="1"/>
  <c r="R162" i="1" s="1"/>
  <c r="S162" i="1" s="1"/>
  <c r="Q218" i="1"/>
  <c r="R217" i="1" s="1"/>
  <c r="R218" i="1" s="1"/>
  <c r="S218" i="1" s="1"/>
  <c r="Q239" i="1"/>
  <c r="R238" i="1" s="1"/>
  <c r="R239" i="1" s="1"/>
  <c r="S239" i="1" s="1"/>
  <c r="Q260" i="1"/>
  <c r="R259" i="1" s="1"/>
  <c r="R260" i="1" s="1"/>
  <c r="S260" i="1" s="1"/>
  <c r="Q281" i="1"/>
  <c r="R280" i="1" s="1"/>
  <c r="R281" i="1" s="1"/>
  <c r="S281" i="1" s="1"/>
  <c r="Q288" i="1"/>
  <c r="R287" i="1" s="1"/>
  <c r="R288" i="1" s="1"/>
  <c r="S288" i="1" s="1"/>
  <c r="Q330" i="1"/>
  <c r="R329" i="1" s="1"/>
  <c r="R330" i="1" s="1"/>
  <c r="S330" i="1" s="1"/>
  <c r="Q379" i="1"/>
  <c r="R378" i="1" s="1"/>
  <c r="R379" i="1" s="1"/>
  <c r="S379" i="1" s="1"/>
  <c r="Q99" i="1"/>
  <c r="R98" i="1" s="1"/>
  <c r="R99" i="1" s="1"/>
  <c r="S99" i="1" s="1"/>
  <c r="Q127" i="1"/>
  <c r="R126" i="1" s="1"/>
  <c r="R127" i="1" s="1"/>
  <c r="S127" i="1" s="1"/>
  <c r="Q141" i="1"/>
  <c r="R140" i="1" s="1"/>
  <c r="R141" i="1" s="1"/>
  <c r="S141" i="1" s="1"/>
  <c r="Q176" i="1"/>
  <c r="R175" i="1" s="1"/>
  <c r="R176" i="1" s="1"/>
  <c r="S176" i="1" s="1"/>
  <c r="Q190" i="1"/>
  <c r="R189" i="1" s="1"/>
  <c r="R190" i="1" s="1"/>
  <c r="S190" i="1" s="1"/>
  <c r="Q204" i="1"/>
  <c r="R203" i="1" s="1"/>
  <c r="R204" i="1" s="1"/>
  <c r="S204" i="1" s="1"/>
  <c r="Q267" i="1"/>
  <c r="R266" i="1" s="1"/>
  <c r="R267" i="1" s="1"/>
  <c r="S267" i="1" s="1"/>
  <c r="Q302" i="1"/>
  <c r="R301" i="1" s="1"/>
  <c r="R302" i="1" s="1"/>
  <c r="S302" i="1" s="1"/>
  <c r="Q316" i="1"/>
  <c r="R315" i="1" s="1"/>
  <c r="R316" i="1" s="1"/>
  <c r="S316" i="1" s="1"/>
  <c r="Q351" i="1"/>
  <c r="R350" i="1" s="1"/>
  <c r="R351" i="1" s="1"/>
  <c r="S351" i="1" s="1"/>
  <c r="Q358" i="1"/>
  <c r="R357" i="1" s="1"/>
  <c r="R358" i="1" s="1"/>
  <c r="S358" i="1" s="1"/>
  <c r="Q365" i="1"/>
  <c r="R364" i="1" s="1"/>
  <c r="R365" i="1" s="1"/>
  <c r="S365" i="1" s="1"/>
  <c r="Q71" i="1"/>
  <c r="R70" i="1" s="1"/>
  <c r="R71" i="1" s="1"/>
  <c r="S71" i="1" s="1"/>
  <c r="Q78" i="1"/>
  <c r="R77" i="1" s="1"/>
  <c r="R78" i="1" s="1"/>
  <c r="S78" i="1" s="1"/>
  <c r="Q57" i="1"/>
  <c r="R56" i="1" s="1"/>
  <c r="R57" i="1" s="1"/>
  <c r="S57" i="1" s="1"/>
  <c r="Q92" i="1"/>
  <c r="R91" i="1" s="1"/>
  <c r="R92" i="1" s="1"/>
  <c r="S92" i="1" s="1"/>
  <c r="Q50" i="1"/>
  <c r="R49" i="1" s="1"/>
  <c r="R50" i="1" s="1"/>
  <c r="S50" i="1" s="1"/>
  <c r="M46" i="1"/>
  <c r="M45" i="1"/>
  <c r="P44" i="1"/>
  <c r="O43" i="1"/>
  <c r="N42" i="1"/>
  <c r="M39" i="1"/>
  <c r="M38" i="1"/>
  <c r="P37" i="1"/>
  <c r="O36" i="1"/>
  <c r="N35" i="1"/>
  <c r="M32" i="1"/>
  <c r="M31" i="1"/>
  <c r="P30" i="1"/>
  <c r="O29" i="1"/>
  <c r="N28" i="1"/>
  <c r="M25" i="1"/>
  <c r="M24" i="1"/>
  <c r="P23" i="1"/>
  <c r="O22" i="1"/>
  <c r="N21" i="1"/>
  <c r="Q43" i="1" l="1"/>
  <c r="R42" i="1" s="1"/>
  <c r="R43" i="1" s="1"/>
  <c r="S43" i="1" s="1"/>
  <c r="Q22" i="1"/>
  <c r="R21" i="1" s="1"/>
  <c r="R22" i="1" s="1"/>
  <c r="S22" i="1" s="1"/>
  <c r="Q36" i="1"/>
  <c r="R35" i="1" s="1"/>
  <c r="R36" i="1" s="1"/>
  <c r="S36" i="1" s="1"/>
  <c r="Q29" i="1"/>
  <c r="R28" i="1" s="1"/>
  <c r="R29" i="1" s="1"/>
  <c r="S29" i="1" s="1"/>
  <c r="M18" i="1" l="1"/>
  <c r="M17" i="1"/>
  <c r="K5" i="3" l="1"/>
  <c r="G4" i="3"/>
  <c r="P16" i="1"/>
  <c r="N14" i="1"/>
  <c r="P32" i="3"/>
  <c r="O31" i="3"/>
  <c r="N30" i="3"/>
  <c r="Q31" i="3" s="1"/>
  <c r="R31" i="3" s="1"/>
  <c r="I8" i="2"/>
  <c r="I4" i="2"/>
  <c r="I5" i="2" s="1"/>
  <c r="K5" i="1"/>
  <c r="G4" i="1"/>
  <c r="G5" i="1"/>
  <c r="G5" i="3"/>
  <c r="I6" i="2" l="1"/>
  <c r="M3" i="2" s="1"/>
  <c r="L3" i="2" s="1"/>
  <c r="A1" i="2"/>
  <c r="Q15" i="1"/>
  <c r="R14" i="1" s="1"/>
  <c r="R15" i="1" s="1"/>
  <c r="S15" i="1" s="1"/>
  <c r="R11" i="1" s="1"/>
  <c r="B23" i="2" l="1"/>
  <c r="C23" i="2" s="1"/>
  <c r="B6" i="2"/>
  <c r="B12" i="2"/>
  <c r="A3" i="2"/>
  <c r="B15" i="2"/>
  <c r="B11" i="2"/>
  <c r="B7" i="2"/>
  <c r="B28" i="2"/>
  <c r="C28" i="2" s="1"/>
  <c r="B14" i="2"/>
  <c r="B25" i="2"/>
  <c r="C25" i="2" s="1"/>
  <c r="B29" i="2"/>
  <c r="C29" i="2" s="1"/>
  <c r="B24" i="2"/>
  <c r="C24" i="2" s="1"/>
  <c r="B22" i="2"/>
  <c r="C22" i="2" s="1"/>
  <c r="B13" i="2"/>
  <c r="B21" i="2"/>
  <c r="C21" i="2" s="1"/>
  <c r="B4" i="2"/>
  <c r="C4" i="2" s="1"/>
  <c r="B10" i="2"/>
  <c r="B26" i="2"/>
  <c r="C26" i="2" s="1"/>
  <c r="B1" i="2"/>
  <c r="B3" i="2" s="1"/>
  <c r="B27" i="2"/>
  <c r="C27" i="2" s="1"/>
  <c r="B18" i="2"/>
  <c r="C18" i="2" s="1"/>
  <c r="B17" i="2"/>
  <c r="C17" i="2" s="1"/>
  <c r="N3" i="2"/>
  <c r="A15" i="1"/>
  <c r="F13" i="1" s="1"/>
  <c r="G13" i="1" s="1"/>
  <c r="I13" i="1" s="1"/>
  <c r="J13" i="1" s="1"/>
  <c r="K13" i="1" s="1"/>
  <c r="L13" i="1" s="1"/>
  <c r="K3" i="2"/>
  <c r="M4" i="2" l="1"/>
  <c r="A22" i="1" s="1"/>
  <c r="F20" i="1" s="1"/>
  <c r="G20" i="1" s="1"/>
  <c r="I20" i="1" s="1"/>
  <c r="J20" i="1" s="1"/>
  <c r="K20" i="1" s="1"/>
  <c r="L20" i="1" s="1"/>
  <c r="B15" i="1"/>
  <c r="M13" i="1" s="1"/>
  <c r="C7" i="2"/>
  <c r="D7" i="2"/>
  <c r="C15" i="2"/>
  <c r="D15" i="2"/>
  <c r="D13" i="2"/>
  <c r="C13" i="2"/>
  <c r="D11" i="2"/>
  <c r="C11" i="2"/>
  <c r="B5" i="2"/>
  <c r="B8" i="2"/>
  <c r="B9" i="2"/>
  <c r="C6" i="2"/>
  <c r="D6" i="2"/>
  <c r="B20" i="2"/>
  <c r="C20" i="2" s="1"/>
  <c r="B16" i="2"/>
  <c r="C16" i="2" s="1"/>
  <c r="B19" i="2"/>
  <c r="C19" i="2" s="1"/>
  <c r="C12" i="2"/>
  <c r="D12" i="2"/>
  <c r="A14" i="1"/>
  <c r="C10" i="2"/>
  <c r="D10" i="2"/>
  <c r="D14" i="2"/>
  <c r="C14" i="2"/>
  <c r="L4" i="2" l="1"/>
  <c r="D5" i="2"/>
  <c r="C5" i="2"/>
  <c r="D9" i="2"/>
  <c r="C9" i="2"/>
  <c r="C8" i="2"/>
  <c r="D8" i="2"/>
  <c r="K4" i="2"/>
  <c r="N4" i="2"/>
  <c r="B22" i="1" s="1"/>
  <c r="M20" i="1" s="1"/>
  <c r="A21" i="1" l="1"/>
  <c r="M5" i="2"/>
  <c r="A29" i="1" s="1"/>
  <c r="F27" i="1" s="1"/>
  <c r="G27" i="1" s="1"/>
  <c r="I27" i="1" s="1"/>
  <c r="J27" i="1" s="1"/>
  <c r="K27" i="1" s="1"/>
  <c r="L27" i="1" s="1"/>
  <c r="D31" i="2"/>
  <c r="L5" i="2" l="1"/>
  <c r="N5" i="2"/>
  <c r="B29" i="1" s="1"/>
  <c r="M27" i="1" s="1"/>
  <c r="K5" i="2"/>
  <c r="G6" i="1"/>
  <c r="G8" i="1" s="1"/>
  <c r="G6" i="3"/>
  <c r="G8" i="3" s="1"/>
  <c r="A28" i="1" l="1"/>
  <c r="M6" i="2"/>
  <c r="N6" i="2" s="1"/>
  <c r="B36" i="1" s="1"/>
  <c r="M34" i="1" s="1"/>
  <c r="L6" i="2" l="1"/>
  <c r="K6" i="2"/>
  <c r="A35" i="1" s="1"/>
  <c r="A36" i="1"/>
  <c r="F34" i="1" s="1"/>
  <c r="G34" i="1" s="1"/>
  <c r="I34" i="1" s="1"/>
  <c r="J34" i="1" s="1"/>
  <c r="K34" i="1" s="1"/>
  <c r="L34" i="1" s="1"/>
  <c r="M7" i="2"/>
  <c r="N7" i="2" l="1"/>
  <c r="B43" i="1" s="1"/>
  <c r="M41" i="1" s="1"/>
  <c r="A43" i="1"/>
  <c r="F41" i="1" s="1"/>
  <c r="G41" i="1" s="1"/>
  <c r="I41" i="1" s="1"/>
  <c r="J41" i="1" s="1"/>
  <c r="K41" i="1" s="1"/>
  <c r="L41" i="1" s="1"/>
  <c r="K7" i="2"/>
  <c r="L7" i="2"/>
  <c r="M8" i="2" l="1"/>
  <c r="A50" i="1" s="1"/>
  <c r="F48" i="1" s="1"/>
  <c r="G48" i="1" s="1"/>
  <c r="I48" i="1" s="1"/>
  <c r="J48" i="1" s="1"/>
  <c r="K48" i="1" s="1"/>
  <c r="L48" i="1" s="1"/>
  <c r="A42" i="1"/>
  <c r="N8" i="2" l="1"/>
  <c r="B50" i="1" s="1"/>
  <c r="M48" i="1" s="1"/>
  <c r="L8" i="2"/>
  <c r="K8" i="2"/>
  <c r="A49" i="1" l="1"/>
  <c r="M9" i="2"/>
  <c r="L9" i="2" s="1"/>
  <c r="A57" i="1" l="1"/>
  <c r="F55" i="1" s="1"/>
  <c r="G55" i="1" s="1"/>
  <c r="I55" i="1" s="1"/>
  <c r="J55" i="1" s="1"/>
  <c r="K55" i="1" s="1"/>
  <c r="L55" i="1" s="1"/>
  <c r="N9" i="2"/>
  <c r="B57" i="1" s="1"/>
  <c r="M55" i="1" s="1"/>
  <c r="K9" i="2"/>
  <c r="A56" i="1" s="1"/>
  <c r="M10" i="2"/>
  <c r="K10" i="2" s="1"/>
  <c r="N10" i="2" l="1"/>
  <c r="M11" i="2" s="1"/>
  <c r="K11" i="2" s="1"/>
  <c r="L10" i="2"/>
  <c r="A63" i="1" s="1"/>
  <c r="A64" i="1"/>
  <c r="F62" i="1" s="1"/>
  <c r="G62" i="1" s="1"/>
  <c r="I62" i="1" s="1"/>
  <c r="J62" i="1" s="1"/>
  <c r="K62" i="1" s="1"/>
  <c r="L62" i="1" s="1"/>
  <c r="B64" i="1" l="1"/>
  <c r="M62" i="1" s="1"/>
  <c r="N11" i="2"/>
  <c r="L11" i="2"/>
  <c r="A70" i="1" s="1"/>
  <c r="A71" i="1"/>
  <c r="F69" i="1" s="1"/>
  <c r="G69" i="1" s="1"/>
  <c r="I69" i="1" s="1"/>
  <c r="J69" i="1" s="1"/>
  <c r="K69" i="1" s="1"/>
  <c r="L69" i="1" s="1"/>
  <c r="M12" i="2" l="1"/>
  <c r="B71" i="1"/>
  <c r="M69" i="1" s="1"/>
  <c r="L12" i="2" l="1"/>
  <c r="A78" i="1"/>
  <c r="F76" i="1" s="1"/>
  <c r="G76" i="1" s="1"/>
  <c r="I76" i="1" s="1"/>
  <c r="J76" i="1" s="1"/>
  <c r="K76" i="1" s="1"/>
  <c r="L76" i="1" s="1"/>
  <c r="N12" i="2"/>
  <c r="K12" i="2"/>
  <c r="A77" i="1" l="1"/>
  <c r="M13" i="2"/>
  <c r="B78" i="1"/>
  <c r="M76" i="1" s="1"/>
  <c r="L13" i="2" l="1"/>
  <c r="A85" i="1"/>
  <c r="F83" i="1" s="1"/>
  <c r="G83" i="1" s="1"/>
  <c r="I83" i="1" s="1"/>
  <c r="J83" i="1" s="1"/>
  <c r="K83" i="1" s="1"/>
  <c r="L83" i="1" s="1"/>
  <c r="K13" i="2"/>
  <c r="N13" i="2"/>
  <c r="A84" i="1" l="1"/>
  <c r="M14" i="2"/>
  <c r="B85" i="1"/>
  <c r="M83" i="1" s="1"/>
  <c r="L14" i="2" l="1"/>
  <c r="A92" i="1"/>
  <c r="F90" i="1" s="1"/>
  <c r="G90" i="1" s="1"/>
  <c r="I90" i="1" s="1"/>
  <c r="J90" i="1" s="1"/>
  <c r="K90" i="1" s="1"/>
  <c r="L90" i="1" s="1"/>
  <c r="N14" i="2"/>
  <c r="K14" i="2"/>
  <c r="A91" i="1" l="1"/>
  <c r="M15" i="2"/>
  <c r="A99" i="1" s="1"/>
  <c r="F97" i="1" s="1"/>
  <c r="G97" i="1" s="1"/>
  <c r="I97" i="1" s="1"/>
  <c r="J97" i="1" s="1"/>
  <c r="K97" i="1" s="1"/>
  <c r="L97" i="1" s="1"/>
  <c r="B92" i="1"/>
  <c r="M90" i="1" s="1"/>
  <c r="L15" i="2" l="1"/>
  <c r="N15" i="2"/>
  <c r="K15" i="2"/>
  <c r="A98" i="1" l="1"/>
  <c r="M16" i="2"/>
  <c r="A106" i="1" s="1"/>
  <c r="F104" i="1" s="1"/>
  <c r="G104" i="1" s="1"/>
  <c r="I104" i="1" s="1"/>
  <c r="J104" i="1" s="1"/>
  <c r="K104" i="1" s="1"/>
  <c r="L104" i="1" s="1"/>
  <c r="B99" i="1"/>
  <c r="M97" i="1" s="1"/>
  <c r="L16" i="2"/>
  <c r="K16" i="2"/>
  <c r="A105" i="1" s="1"/>
  <c r="N16" i="2" l="1"/>
  <c r="M17" i="2"/>
  <c r="A113" i="1" s="1"/>
  <c r="F111" i="1" s="1"/>
  <c r="G111" i="1" s="1"/>
  <c r="I111" i="1" s="1"/>
  <c r="J111" i="1" s="1"/>
  <c r="K111" i="1" s="1"/>
  <c r="L111" i="1" s="1"/>
  <c r="B106" i="1"/>
  <c r="M104" i="1" s="1"/>
  <c r="L17" i="2"/>
  <c r="N17" i="2"/>
  <c r="K17" i="2" l="1"/>
  <c r="A112" i="1"/>
  <c r="M18" i="2"/>
  <c r="A120" i="1" s="1"/>
  <c r="F118" i="1" s="1"/>
  <c r="G118" i="1" s="1"/>
  <c r="I118" i="1" s="1"/>
  <c r="J118" i="1" s="1"/>
  <c r="K118" i="1" s="1"/>
  <c r="L118" i="1" s="1"/>
  <c r="B113" i="1"/>
  <c r="M111" i="1" s="1"/>
  <c r="L18" i="2"/>
  <c r="N18" i="2"/>
  <c r="K18" i="2"/>
  <c r="A119" i="1" s="1"/>
  <c r="M19" i="2" l="1"/>
  <c r="A127" i="1" s="1"/>
  <c r="F125" i="1" s="1"/>
  <c r="G125" i="1" s="1"/>
  <c r="I125" i="1" s="1"/>
  <c r="J125" i="1" s="1"/>
  <c r="K125" i="1" s="1"/>
  <c r="L125" i="1" s="1"/>
  <c r="B120" i="1"/>
  <c r="M118" i="1" s="1"/>
  <c r="L19" i="2"/>
  <c r="K19" i="2"/>
  <c r="N19" i="2"/>
  <c r="A126" i="1" l="1"/>
  <c r="M20" i="2"/>
  <c r="A134" i="1" s="1"/>
  <c r="F132" i="1" s="1"/>
  <c r="G132" i="1" s="1"/>
  <c r="I132" i="1" s="1"/>
  <c r="J132" i="1" s="1"/>
  <c r="K132" i="1" s="1"/>
  <c r="L132" i="1" s="1"/>
  <c r="B127" i="1"/>
  <c r="M125" i="1" s="1"/>
  <c r="N20" i="2"/>
  <c r="L20" i="2"/>
  <c r="K20" i="2" l="1"/>
  <c r="A133" i="1"/>
  <c r="M21" i="2"/>
  <c r="A141" i="1" s="1"/>
  <c r="F139" i="1" s="1"/>
  <c r="G139" i="1" s="1"/>
  <c r="I139" i="1" s="1"/>
  <c r="J139" i="1" s="1"/>
  <c r="K139" i="1" s="1"/>
  <c r="L139" i="1" s="1"/>
  <c r="B134" i="1"/>
  <c r="M132" i="1" s="1"/>
  <c r="L21" i="2"/>
  <c r="K21" i="2"/>
  <c r="N21" i="2"/>
  <c r="A140" i="1" l="1"/>
  <c r="M22" i="2"/>
  <c r="A148" i="1" s="1"/>
  <c r="F146" i="1" s="1"/>
  <c r="G146" i="1" s="1"/>
  <c r="I146" i="1" s="1"/>
  <c r="J146" i="1" s="1"/>
  <c r="K146" i="1" s="1"/>
  <c r="L146" i="1" s="1"/>
  <c r="B141" i="1"/>
  <c r="M139" i="1" s="1"/>
  <c r="L22" i="2"/>
  <c r="N22" i="2"/>
  <c r="K22" i="2" l="1"/>
  <c r="A147" i="1" s="1"/>
  <c r="M23" i="2"/>
  <c r="A155" i="1" s="1"/>
  <c r="F153" i="1" s="1"/>
  <c r="G153" i="1" s="1"/>
  <c r="I153" i="1" s="1"/>
  <c r="J153" i="1" s="1"/>
  <c r="K153" i="1" s="1"/>
  <c r="L153" i="1" s="1"/>
  <c r="B148" i="1"/>
  <c r="M146" i="1" s="1"/>
  <c r="L23" i="2"/>
  <c r="K23" i="2"/>
  <c r="N23" i="2" l="1"/>
  <c r="M24" i="2"/>
  <c r="A162" i="1" s="1"/>
  <c r="F160" i="1" s="1"/>
  <c r="G160" i="1" s="1"/>
  <c r="I160" i="1" s="1"/>
  <c r="J160" i="1" s="1"/>
  <c r="K160" i="1" s="1"/>
  <c r="L160" i="1" s="1"/>
  <c r="B155" i="1"/>
  <c r="M153" i="1" s="1"/>
  <c r="A154" i="1"/>
  <c r="L24" i="2" l="1"/>
  <c r="N24" i="2"/>
  <c r="K24" i="2"/>
  <c r="A161" i="1" l="1"/>
  <c r="M25" i="2"/>
  <c r="B162" i="1"/>
  <c r="M160" i="1" s="1"/>
  <c r="A169" i="1" l="1"/>
  <c r="F167" i="1" s="1"/>
  <c r="G167" i="1" s="1"/>
  <c r="I167" i="1" s="1"/>
  <c r="J167" i="1" s="1"/>
  <c r="K167" i="1" s="1"/>
  <c r="L167" i="1" s="1"/>
  <c r="N25" i="2"/>
  <c r="L25" i="2"/>
  <c r="K25" i="2"/>
  <c r="A168" i="1" l="1"/>
  <c r="M26" i="2"/>
  <c r="B169" i="1"/>
  <c r="M167" i="1" s="1"/>
  <c r="A176" i="1" l="1"/>
  <c r="F174" i="1" s="1"/>
  <c r="G174" i="1" s="1"/>
  <c r="I174" i="1" s="1"/>
  <c r="J174" i="1" s="1"/>
  <c r="K174" i="1" s="1"/>
  <c r="L174" i="1" s="1"/>
  <c r="K26" i="2"/>
  <c r="L26" i="2"/>
  <c r="N26" i="2"/>
  <c r="M27" i="2" l="1"/>
  <c r="B176" i="1"/>
  <c r="M174" i="1" s="1"/>
  <c r="A175" i="1"/>
  <c r="A183" i="1" l="1"/>
  <c r="F181" i="1" s="1"/>
  <c r="G181" i="1" s="1"/>
  <c r="I181" i="1" s="1"/>
  <c r="J181" i="1" s="1"/>
  <c r="K181" i="1" s="1"/>
  <c r="L181" i="1" s="1"/>
  <c r="K27" i="2"/>
  <c r="N27" i="2"/>
  <c r="L27" i="2"/>
  <c r="M28" i="2" l="1"/>
  <c r="B183" i="1"/>
  <c r="M181" i="1" s="1"/>
  <c r="A182" i="1"/>
  <c r="A190" i="1" l="1"/>
  <c r="F188" i="1" s="1"/>
  <c r="G188" i="1" s="1"/>
  <c r="I188" i="1" s="1"/>
  <c r="J188" i="1" s="1"/>
  <c r="K188" i="1" s="1"/>
  <c r="L188" i="1" s="1"/>
  <c r="N28" i="2"/>
  <c r="K28" i="2"/>
  <c r="L28" i="2"/>
  <c r="A189" i="1" l="1"/>
  <c r="M29" i="2"/>
  <c r="B190" i="1"/>
  <c r="M188" i="1" s="1"/>
  <c r="A197" i="1" l="1"/>
  <c r="F195" i="1" s="1"/>
  <c r="G195" i="1" s="1"/>
  <c r="I195" i="1" s="1"/>
  <c r="J195" i="1" s="1"/>
  <c r="K195" i="1" s="1"/>
  <c r="L195" i="1" s="1"/>
  <c r="K29" i="2"/>
  <c r="L29" i="2"/>
  <c r="N29" i="2"/>
  <c r="M30" i="2" l="1"/>
  <c r="B197" i="1"/>
  <c r="M195" i="1" s="1"/>
  <c r="A196" i="1"/>
  <c r="A204" i="1" l="1"/>
  <c r="F202" i="1" s="1"/>
  <c r="G202" i="1" s="1"/>
  <c r="I202" i="1" s="1"/>
  <c r="J202" i="1" s="1"/>
  <c r="K202" i="1" s="1"/>
  <c r="L202" i="1" s="1"/>
  <c r="N30" i="2"/>
  <c r="L30" i="2"/>
  <c r="K30" i="2"/>
  <c r="A203" i="1" l="1"/>
  <c r="M31" i="2"/>
  <c r="B204" i="1"/>
  <c r="M202" i="1" s="1"/>
  <c r="A211" i="1" l="1"/>
  <c r="F209" i="1" s="1"/>
  <c r="G209" i="1" s="1"/>
  <c r="I209" i="1" s="1"/>
  <c r="J209" i="1" s="1"/>
  <c r="K209" i="1" s="1"/>
  <c r="L209" i="1" s="1"/>
  <c r="N31" i="2"/>
  <c r="L31" i="2"/>
  <c r="K31" i="2"/>
  <c r="A210" i="1" l="1"/>
  <c r="M32" i="2"/>
  <c r="B211" i="1"/>
  <c r="M209" i="1" s="1"/>
  <c r="A218" i="1" l="1"/>
  <c r="F216" i="1" s="1"/>
  <c r="G216" i="1" s="1"/>
  <c r="I216" i="1" s="1"/>
  <c r="J216" i="1" s="1"/>
  <c r="K216" i="1" s="1"/>
  <c r="L216" i="1" s="1"/>
  <c r="N32" i="2"/>
  <c r="K32" i="2"/>
  <c r="L32" i="2"/>
  <c r="A217" i="1" l="1"/>
  <c r="M33" i="2"/>
  <c r="B218" i="1"/>
  <c r="M216" i="1" s="1"/>
  <c r="A225" i="1" l="1"/>
  <c r="F223" i="1" s="1"/>
  <c r="G223" i="1" s="1"/>
  <c r="I223" i="1" s="1"/>
  <c r="J223" i="1" s="1"/>
  <c r="K223" i="1" s="1"/>
  <c r="L223" i="1" s="1"/>
  <c r="N33" i="2"/>
  <c r="L33" i="2"/>
  <c r="K33" i="2"/>
  <c r="A224" i="1" l="1"/>
  <c r="M34" i="2"/>
  <c r="B225" i="1"/>
  <c r="M223" i="1" s="1"/>
  <c r="A232" i="1" l="1"/>
  <c r="F230" i="1" s="1"/>
  <c r="G230" i="1" s="1"/>
  <c r="I230" i="1" s="1"/>
  <c r="J230" i="1" s="1"/>
  <c r="K230" i="1" s="1"/>
  <c r="L230" i="1" s="1"/>
  <c r="N34" i="2"/>
  <c r="L34" i="2"/>
  <c r="K34" i="2"/>
  <c r="A231" i="1" l="1"/>
  <c r="M35" i="2"/>
  <c r="B232" i="1"/>
  <c r="M230" i="1" s="1"/>
  <c r="A239" i="1" l="1"/>
  <c r="F237" i="1" s="1"/>
  <c r="G237" i="1" s="1"/>
  <c r="I237" i="1" s="1"/>
  <c r="J237" i="1" s="1"/>
  <c r="K237" i="1" s="1"/>
  <c r="L237" i="1" s="1"/>
  <c r="K35" i="2"/>
  <c r="L35" i="2"/>
  <c r="N35" i="2"/>
  <c r="M36" i="2" l="1"/>
  <c r="B239" i="1"/>
  <c r="M237" i="1" s="1"/>
  <c r="A238" i="1"/>
  <c r="A246" i="1" l="1"/>
  <c r="F244" i="1" s="1"/>
  <c r="G244" i="1" s="1"/>
  <c r="I244" i="1" s="1"/>
  <c r="J244" i="1" s="1"/>
  <c r="K244" i="1" s="1"/>
  <c r="L244" i="1" s="1"/>
  <c r="K36" i="2"/>
  <c r="N36" i="2"/>
  <c r="L36" i="2"/>
  <c r="M37" i="2" l="1"/>
  <c r="B246" i="1"/>
  <c r="M244" i="1" s="1"/>
  <c r="A245" i="1"/>
  <c r="A253" i="1" l="1"/>
  <c r="F251" i="1" s="1"/>
  <c r="G251" i="1" s="1"/>
  <c r="I251" i="1" s="1"/>
  <c r="J251" i="1" s="1"/>
  <c r="K251" i="1" s="1"/>
  <c r="L251" i="1" s="1"/>
  <c r="N37" i="2"/>
  <c r="K37" i="2"/>
  <c r="L37" i="2"/>
  <c r="A252" i="1" l="1"/>
  <c r="M38" i="2"/>
  <c r="B253" i="1"/>
  <c r="M251" i="1" s="1"/>
  <c r="A260" i="1" l="1"/>
  <c r="F258" i="1" s="1"/>
  <c r="G258" i="1" s="1"/>
  <c r="I258" i="1" s="1"/>
  <c r="J258" i="1" s="1"/>
  <c r="K258" i="1" s="1"/>
  <c r="L258" i="1" s="1"/>
  <c r="N38" i="2"/>
  <c r="K38" i="2"/>
  <c r="L38" i="2"/>
  <c r="A259" i="1" l="1"/>
  <c r="M39" i="2"/>
  <c r="B260" i="1"/>
  <c r="M258" i="1" s="1"/>
  <c r="A267" i="1" l="1"/>
  <c r="F265" i="1" s="1"/>
  <c r="G265" i="1" s="1"/>
  <c r="I265" i="1" s="1"/>
  <c r="J265" i="1" s="1"/>
  <c r="K265" i="1" s="1"/>
  <c r="L265" i="1" s="1"/>
  <c r="N39" i="2"/>
  <c r="K39" i="2"/>
  <c r="L39" i="2"/>
  <c r="A266" i="1" l="1"/>
  <c r="M40" i="2"/>
  <c r="B267" i="1"/>
  <c r="M265" i="1" s="1"/>
  <c r="A274" i="1" l="1"/>
  <c r="F272" i="1" s="1"/>
  <c r="G272" i="1" s="1"/>
  <c r="I272" i="1" s="1"/>
  <c r="J272" i="1" s="1"/>
  <c r="K272" i="1" s="1"/>
  <c r="L272" i="1" s="1"/>
  <c r="K40" i="2"/>
  <c r="N40" i="2"/>
  <c r="L40" i="2"/>
  <c r="M41" i="2" l="1"/>
  <c r="B274" i="1"/>
  <c r="M272" i="1" s="1"/>
  <c r="A273" i="1"/>
  <c r="A281" i="1" l="1"/>
  <c r="F279" i="1" s="1"/>
  <c r="G279" i="1" s="1"/>
  <c r="I279" i="1" s="1"/>
  <c r="J279" i="1" s="1"/>
  <c r="K279" i="1" s="1"/>
  <c r="L279" i="1" s="1"/>
  <c r="N41" i="2"/>
  <c r="K41" i="2"/>
  <c r="L41" i="2"/>
  <c r="A280" i="1" l="1"/>
  <c r="M42" i="2"/>
  <c r="B281" i="1"/>
  <c r="M279" i="1" s="1"/>
  <c r="A288" i="1" l="1"/>
  <c r="F286" i="1" s="1"/>
  <c r="G286" i="1" s="1"/>
  <c r="I286" i="1" s="1"/>
  <c r="J286" i="1" s="1"/>
  <c r="K286" i="1" s="1"/>
  <c r="L286" i="1" s="1"/>
  <c r="K42" i="2"/>
  <c r="N42" i="2"/>
  <c r="L42" i="2"/>
  <c r="M43" i="2" l="1"/>
  <c r="B288" i="1"/>
  <c r="M286" i="1" s="1"/>
  <c r="A287" i="1"/>
  <c r="A295" i="1" l="1"/>
  <c r="F293" i="1" s="1"/>
  <c r="G293" i="1" s="1"/>
  <c r="I293" i="1" s="1"/>
  <c r="J293" i="1" s="1"/>
  <c r="K293" i="1" s="1"/>
  <c r="L293" i="1" s="1"/>
  <c r="K43" i="2"/>
  <c r="N43" i="2"/>
  <c r="L43" i="2"/>
  <c r="M44" i="2" l="1"/>
  <c r="B295" i="1"/>
  <c r="M293" i="1" s="1"/>
  <c r="A294" i="1"/>
  <c r="A302" i="1" l="1"/>
  <c r="F300" i="1" s="1"/>
  <c r="G300" i="1" s="1"/>
  <c r="I300" i="1" s="1"/>
  <c r="J300" i="1" s="1"/>
  <c r="K300" i="1" s="1"/>
  <c r="L300" i="1" s="1"/>
  <c r="K44" i="2"/>
  <c r="N44" i="2"/>
  <c r="L44" i="2"/>
  <c r="M45" i="2" l="1"/>
  <c r="B302" i="1"/>
  <c r="M300" i="1" s="1"/>
  <c r="A301" i="1"/>
  <c r="A309" i="1" l="1"/>
  <c r="F307" i="1" s="1"/>
  <c r="G307" i="1" s="1"/>
  <c r="I307" i="1" s="1"/>
  <c r="J307" i="1" s="1"/>
  <c r="K307" i="1" s="1"/>
  <c r="L307" i="1" s="1"/>
  <c r="K45" i="2"/>
  <c r="N45" i="2"/>
  <c r="L45" i="2"/>
  <c r="M46" i="2" l="1"/>
  <c r="B309" i="1"/>
  <c r="M307" i="1" s="1"/>
  <c r="A308" i="1"/>
  <c r="A316" i="1" l="1"/>
  <c r="F314" i="1" s="1"/>
  <c r="G314" i="1" s="1"/>
  <c r="I314" i="1" s="1"/>
  <c r="J314" i="1" s="1"/>
  <c r="K314" i="1" s="1"/>
  <c r="L314" i="1" s="1"/>
  <c r="K46" i="2"/>
  <c r="N46" i="2"/>
  <c r="L46" i="2"/>
  <c r="M47" i="2" l="1"/>
  <c r="B316" i="1"/>
  <c r="M314" i="1" s="1"/>
  <c r="A315" i="1"/>
  <c r="A323" i="1" l="1"/>
  <c r="F321" i="1" s="1"/>
  <c r="G321" i="1" s="1"/>
  <c r="I321" i="1" s="1"/>
  <c r="J321" i="1" s="1"/>
  <c r="K321" i="1" s="1"/>
  <c r="L321" i="1" s="1"/>
  <c r="K47" i="2"/>
  <c r="N47" i="2"/>
  <c r="L47" i="2"/>
  <c r="M48" i="2" l="1"/>
  <c r="B323" i="1"/>
  <c r="M321" i="1" s="1"/>
  <c r="A322" i="1"/>
  <c r="A330" i="1" l="1"/>
  <c r="F328" i="1" s="1"/>
  <c r="G328" i="1" s="1"/>
  <c r="I328" i="1" s="1"/>
  <c r="J328" i="1" s="1"/>
  <c r="K328" i="1" s="1"/>
  <c r="L328" i="1" s="1"/>
  <c r="N48" i="2"/>
  <c r="K48" i="2"/>
  <c r="L48" i="2"/>
  <c r="A329" i="1" l="1"/>
  <c r="M49" i="2"/>
  <c r="B330" i="1"/>
  <c r="M328" i="1" s="1"/>
  <c r="A337" i="1" l="1"/>
  <c r="F335" i="1" s="1"/>
  <c r="G335" i="1" s="1"/>
  <c r="I335" i="1" s="1"/>
  <c r="J335" i="1" s="1"/>
  <c r="K335" i="1" s="1"/>
  <c r="L335" i="1" s="1"/>
  <c r="N49" i="2"/>
  <c r="K49" i="2"/>
  <c r="L49" i="2"/>
  <c r="A336" i="1" l="1"/>
  <c r="M50" i="2"/>
  <c r="B337" i="1"/>
  <c r="M335" i="1" s="1"/>
  <c r="A344" i="1" l="1"/>
  <c r="F342" i="1" s="1"/>
  <c r="G342" i="1" s="1"/>
  <c r="I342" i="1" s="1"/>
  <c r="J342" i="1" s="1"/>
  <c r="K342" i="1" s="1"/>
  <c r="L342" i="1" s="1"/>
  <c r="N50" i="2"/>
  <c r="K50" i="2"/>
  <c r="L50" i="2"/>
  <c r="A343" i="1" l="1"/>
  <c r="M51" i="2"/>
  <c r="B344" i="1"/>
  <c r="M342" i="1" s="1"/>
  <c r="A351" i="1" l="1"/>
  <c r="F349" i="1" s="1"/>
  <c r="G349" i="1" s="1"/>
  <c r="I349" i="1" s="1"/>
  <c r="J349" i="1" s="1"/>
  <c r="K349" i="1" s="1"/>
  <c r="L349" i="1" s="1"/>
  <c r="K51" i="2"/>
  <c r="N51" i="2"/>
  <c r="L51" i="2"/>
  <c r="M52" i="2" l="1"/>
  <c r="B351" i="1"/>
  <c r="M349" i="1" s="1"/>
  <c r="A350" i="1"/>
  <c r="A358" i="1" l="1"/>
  <c r="F356" i="1" s="1"/>
  <c r="G356" i="1" s="1"/>
  <c r="I356" i="1" s="1"/>
  <c r="J356" i="1" s="1"/>
  <c r="K356" i="1" s="1"/>
  <c r="L356" i="1" s="1"/>
  <c r="K52" i="2"/>
  <c r="L52" i="2"/>
  <c r="N52" i="2"/>
  <c r="M53" i="2" l="1"/>
  <c r="B358" i="1"/>
  <c r="M356" i="1" s="1"/>
  <c r="A357" i="1"/>
  <c r="A365" i="1" l="1"/>
  <c r="F363" i="1" s="1"/>
  <c r="G363" i="1" s="1"/>
  <c r="I363" i="1" s="1"/>
  <c r="J363" i="1" s="1"/>
  <c r="K363" i="1" s="1"/>
  <c r="L363" i="1" s="1"/>
  <c r="K53" i="2"/>
  <c r="N53" i="2"/>
  <c r="L53" i="2"/>
  <c r="M54" i="2" l="1"/>
  <c r="B365" i="1"/>
  <c r="M363" i="1" s="1"/>
  <c r="A364" i="1"/>
  <c r="A372" i="1" l="1"/>
  <c r="F370" i="1" s="1"/>
  <c r="G370" i="1" s="1"/>
  <c r="I370" i="1" s="1"/>
  <c r="J370" i="1" s="1"/>
  <c r="K370" i="1" s="1"/>
  <c r="L370" i="1" s="1"/>
  <c r="N54" i="2"/>
  <c r="B372" i="1" s="1"/>
  <c r="M370" i="1" s="1"/>
  <c r="K54" i="2"/>
  <c r="L54" i="2"/>
  <c r="A371" i="1" l="1"/>
</calcChain>
</file>

<file path=xl/sharedStrings.xml><?xml version="1.0" encoding="utf-8"?>
<sst xmlns="http://schemas.openxmlformats.org/spreadsheetml/2006/main" count="371" uniqueCount="65">
  <si>
    <t>Semaine</t>
  </si>
  <si>
    <t>Intitulé</t>
  </si>
  <si>
    <t>Lundi</t>
  </si>
  <si>
    <t>Mardi</t>
  </si>
  <si>
    <t>Mercredi</t>
  </si>
  <si>
    <t>Jeudi</t>
  </si>
  <si>
    <t>Vendredi</t>
  </si>
  <si>
    <t>Samedi</t>
  </si>
  <si>
    <t>Dimanche</t>
  </si>
  <si>
    <t>Heures normales</t>
  </si>
  <si>
    <t>TOTAL</t>
  </si>
  <si>
    <t>Heures Normales</t>
  </si>
  <si>
    <t>Jour de l'an</t>
  </si>
  <si>
    <t>Lundi de Pâques</t>
  </si>
  <si>
    <t>Assomption</t>
  </si>
  <si>
    <t>Toussaint</t>
  </si>
  <si>
    <t>Armistice 1918</t>
  </si>
  <si>
    <t>NOEL</t>
  </si>
  <si>
    <t>Période de travail</t>
  </si>
  <si>
    <t xml:space="preserve">Début période : </t>
  </si>
  <si>
    <t xml:space="preserve">Fin période : </t>
  </si>
  <si>
    <t xml:space="preserve">Nbr jours travaillés dans la période : </t>
  </si>
  <si>
    <t xml:space="preserve">Jours congés : </t>
  </si>
  <si>
    <t xml:space="preserve">Jours fériés : </t>
  </si>
  <si>
    <t xml:space="preserve">Nbr Samedi + dimanche : </t>
  </si>
  <si>
    <t xml:space="preserve">Nbr de jour dans la période : </t>
  </si>
  <si>
    <t>Féries légaux</t>
  </si>
  <si>
    <t>Heures Samedi / Dimanche</t>
  </si>
  <si>
    <r>
      <t xml:space="preserve">Heures Non Travaillé </t>
    </r>
    <r>
      <rPr>
        <i/>
        <sz val="10"/>
        <color indexed="8"/>
        <rFont val="Times New Roman"/>
        <family val="1"/>
      </rPr>
      <t>(congés, Fériés, Maladie…)</t>
    </r>
  </si>
  <si>
    <t>S-D</t>
  </si>
  <si>
    <t>Non travaillés</t>
  </si>
  <si>
    <t>Nombre d'heure dans la période</t>
  </si>
  <si>
    <t>Date début</t>
  </si>
  <si>
    <t>Date fin</t>
  </si>
  <si>
    <t>Année</t>
  </si>
  <si>
    <t>jaune</t>
  </si>
  <si>
    <t>Seules les cellules en couleur de fond</t>
  </si>
  <si>
    <t>peuvent être modifiées</t>
  </si>
  <si>
    <t>les autres cellules sont vérrouillées, car elle contiennent</t>
  </si>
  <si>
    <t>des formules de calcul</t>
  </si>
  <si>
    <t>ou</t>
  </si>
  <si>
    <t>grise</t>
  </si>
  <si>
    <t>2017 - 15</t>
  </si>
  <si>
    <t>03/04  -  09/04</t>
  </si>
  <si>
    <t>Cadre à remplir chaque jour après pointage</t>
  </si>
  <si>
    <t>Heures supplémentaires</t>
  </si>
  <si>
    <t>Samedi 50%</t>
  </si>
  <si>
    <t>Fête du Travail</t>
  </si>
  <si>
    <t>8 Mai 1945</t>
  </si>
  <si>
    <t>Jeudi de l'Ascension</t>
  </si>
  <si>
    <t>Lundi de Pentecôte</t>
  </si>
  <si>
    <t>Fête Nationale</t>
  </si>
  <si>
    <t>La Toussaint</t>
  </si>
  <si>
    <t>Armistice</t>
  </si>
  <si>
    <t>Noël</t>
  </si>
  <si>
    <t>Fériés dans la période</t>
  </si>
  <si>
    <t>Période</t>
  </si>
  <si>
    <t>X</t>
  </si>
  <si>
    <t>Majoration des heures du samedi :</t>
  </si>
  <si>
    <t>Calcul Compteur</t>
  </si>
  <si>
    <t xml:space="preserve">Compteur limite basse : </t>
  </si>
  <si>
    <t xml:space="preserve">Compteur limite haute : </t>
  </si>
  <si>
    <t xml:space="preserve">Heures S-D incluses dans le Compteur : </t>
  </si>
  <si>
    <t>Compteur</t>
  </si>
  <si>
    <t xml:space="preserve">Nb de jours fériés dans la période n'étant pas un samedi ou un dimanche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</si>
</sst>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"/>
    <numFmt numFmtId="165" formatCode="\-\ dd/mm"/>
    <numFmt numFmtId="166" formatCode="\ \-\ dd/mm"/>
  </numFmts>
  <fonts count="26">
    <font>
      <sz val="11"/>
      <color theme="1"/>
      <name val="Calibri"/>
      <family val="2"/>
      <scheme val="minor"/>
    </font>
    <font>
      <i/>
      <sz val="10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9"/>
      <name val="Lucida Sans Unicode"/>
      <family val="2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sz val="10"/>
      <color theme="0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0"/>
      <color theme="1"/>
      <name val="Arial Unicode MS"/>
      <family val="2"/>
    </font>
    <font>
      <b/>
      <sz val="16"/>
      <color theme="1"/>
      <name val="Times New Roman"/>
      <family val="1"/>
    </font>
    <font>
      <b/>
      <sz val="11"/>
      <color rgb="FF0000FF"/>
      <name val="Times New Roman"/>
      <family val="1"/>
    </font>
    <font>
      <b/>
      <sz val="12"/>
      <color theme="0"/>
      <name val="Arial"/>
      <family val="2"/>
    </font>
    <font>
      <sz val="10"/>
      <color rgb="FF2E3C1F"/>
      <name val="Lucida Sans Unicode"/>
      <family val="2"/>
    </font>
    <font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 tint="0.34998626667073579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6"/>
      <color theme="5"/>
      <name val="Times New Roman"/>
      <family val="1"/>
    </font>
    <font>
      <sz val="11"/>
      <color rgb="FF0000FF"/>
      <name val="Times New Roman"/>
      <family val="1"/>
    </font>
    <font>
      <b/>
      <sz val="9"/>
      <name val="Lucida Sans Unicode"/>
      <family val="2"/>
    </font>
    <font>
      <sz val="8"/>
      <color theme="0" tint="-0.249977111117893"/>
      <name val="Times New Roman"/>
      <family val="1"/>
    </font>
    <font>
      <b/>
      <sz val="14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4" tint="0.39994506668294322"/>
      </left>
      <right/>
      <top/>
      <bottom/>
      <diagonal/>
    </border>
    <border>
      <left/>
      <right style="medium">
        <color theme="4" tint="0.39994506668294322"/>
      </right>
      <top/>
      <bottom/>
      <diagonal/>
    </border>
    <border>
      <left style="medium">
        <color theme="4" tint="0.39994506668294322"/>
      </left>
      <right/>
      <top/>
      <bottom style="medium">
        <color theme="4" tint="0.39994506668294322"/>
      </bottom>
      <diagonal/>
    </border>
    <border>
      <left/>
      <right/>
      <top/>
      <bottom style="medium">
        <color theme="4" tint="0.39994506668294322"/>
      </bottom>
      <diagonal/>
    </border>
    <border>
      <left/>
      <right style="medium">
        <color theme="4" tint="0.39994506668294322"/>
      </right>
      <top/>
      <bottom style="medium">
        <color theme="4" tint="0.39994506668294322"/>
      </bottom>
      <diagonal/>
    </border>
    <border>
      <left/>
      <right style="medium">
        <color theme="4" tint="0.39991454817346722"/>
      </right>
      <top/>
      <bottom/>
      <diagonal/>
    </border>
    <border>
      <left style="medium">
        <color theme="4" tint="0.39994506668294322"/>
      </left>
      <right/>
      <top/>
      <bottom style="medium">
        <color theme="4" tint="0.39991454817346722"/>
      </bottom>
      <diagonal/>
    </border>
    <border>
      <left/>
      <right/>
      <top/>
      <bottom style="medium">
        <color theme="4" tint="0.39991454817346722"/>
      </bottom>
      <diagonal/>
    </border>
    <border>
      <left/>
      <right style="medium">
        <color theme="4" tint="0.39991454817346722"/>
      </right>
      <top/>
      <bottom style="medium">
        <color theme="4" tint="0.39991454817346722"/>
      </bottom>
      <diagonal/>
    </border>
    <border>
      <left style="medium">
        <color theme="4" tint="0.39991454817346722"/>
      </left>
      <right/>
      <top style="medium">
        <color theme="4" tint="0.39991454817346722"/>
      </top>
      <bottom/>
      <diagonal/>
    </border>
    <border>
      <left style="medium">
        <color theme="4" tint="0.39991454817346722"/>
      </left>
      <right/>
      <top/>
      <bottom/>
      <diagonal/>
    </border>
    <border>
      <left style="medium">
        <color theme="4" tint="0.39991454817346722"/>
      </left>
      <right/>
      <top/>
      <bottom style="medium">
        <color theme="4" tint="0.39991454817346722"/>
      </bottom>
      <diagonal/>
    </border>
    <border>
      <left/>
      <right style="medium">
        <color theme="4" tint="0.39994506668294322"/>
      </right>
      <top/>
      <bottom style="medium">
        <color theme="4" tint="0.39991454817346722"/>
      </bottom>
      <diagonal/>
    </border>
    <border>
      <left/>
      <right/>
      <top style="medium">
        <color theme="4" tint="0.39991454817346722"/>
      </top>
      <bottom/>
      <diagonal/>
    </border>
    <border>
      <left/>
      <right style="medium">
        <color theme="4" tint="0.39994506668294322"/>
      </right>
      <top style="medium">
        <color theme="4" tint="0.39991454817346722"/>
      </top>
      <bottom/>
      <diagonal/>
    </border>
    <border>
      <left style="medium">
        <color theme="4" tint="0.39994506668294322"/>
      </left>
      <right/>
      <top style="medium">
        <color theme="4" tint="0.39994506668294322"/>
      </top>
      <bottom/>
      <diagonal/>
    </border>
    <border>
      <left/>
      <right/>
      <top style="medium">
        <color theme="4" tint="0.39994506668294322"/>
      </top>
      <bottom/>
      <diagonal/>
    </border>
    <border>
      <left/>
      <right style="medium">
        <color theme="4" tint="0.39994506668294322"/>
      </right>
      <top style="medium">
        <color theme="4" tint="0.39994506668294322"/>
      </top>
      <bottom/>
      <diagonal/>
    </border>
    <border>
      <left style="medium">
        <color theme="4" tint="0.39994506668294322"/>
      </left>
      <right/>
      <top style="medium">
        <color theme="4" tint="0.39991454817346722"/>
      </top>
      <bottom/>
      <diagonal/>
    </border>
    <border>
      <left/>
      <right style="medium">
        <color theme="4" tint="0.39991454817346722"/>
      </right>
      <top style="medium">
        <color theme="4" tint="0.39991454817346722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85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/>
    <xf numFmtId="2" fontId="5" fillId="0" borderId="0" xfId="0" applyNumberFormat="1" applyFont="1" applyAlignment="1">
      <alignment horizontal="center" vertical="center"/>
    </xf>
    <xf numFmtId="2" fontId="5" fillId="0" borderId="0" xfId="0" applyNumberFormat="1" applyFont="1"/>
    <xf numFmtId="2" fontId="6" fillId="3" borderId="1" xfId="0" applyNumberFormat="1" applyFont="1" applyFill="1" applyBorder="1" applyAlignment="1">
      <alignment horizontal="center" vertical="center"/>
    </xf>
    <xf numFmtId="2" fontId="6" fillId="3" borderId="2" xfId="0" applyNumberFormat="1" applyFont="1" applyFill="1" applyBorder="1" applyAlignment="1">
      <alignment horizontal="center" vertical="center"/>
    </xf>
    <xf numFmtId="2" fontId="5" fillId="4" borderId="3" xfId="0" applyNumberFormat="1" applyFont="1" applyFill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2" fontId="6" fillId="3" borderId="5" xfId="0" applyNumberFormat="1" applyFont="1" applyFill="1" applyBorder="1" applyAlignment="1">
      <alignment horizontal="center" vertical="center"/>
    </xf>
    <xf numFmtId="2" fontId="7" fillId="3" borderId="6" xfId="0" applyNumberFormat="1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2" fontId="5" fillId="0" borderId="0" xfId="0" applyNumberFormat="1" applyFont="1" applyFill="1" applyBorder="1"/>
    <xf numFmtId="0" fontId="3" fillId="2" borderId="0" xfId="1" applyFont="1" applyFill="1" applyBorder="1"/>
    <xf numFmtId="0" fontId="0" fillId="0" borderId="0" xfId="0" applyAlignment="1">
      <alignment horizontal="center" vertical="center"/>
    </xf>
    <xf numFmtId="2" fontId="6" fillId="0" borderId="8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8" fillId="0" borderId="40" xfId="0" applyFont="1" applyBorder="1" applyAlignment="1">
      <alignment vertical="center"/>
    </xf>
    <xf numFmtId="2" fontId="5" fillId="0" borderId="41" xfId="0" applyNumberFormat="1" applyFont="1" applyFill="1" applyBorder="1"/>
    <xf numFmtId="0" fontId="9" fillId="0" borderId="41" xfId="0" applyNumberFormat="1" applyFont="1" applyBorder="1" applyAlignment="1">
      <alignment horizontal="left" vertical="center"/>
    </xf>
    <xf numFmtId="1" fontId="9" fillId="0" borderId="41" xfId="0" applyNumberFormat="1" applyFont="1" applyBorder="1" applyAlignment="1">
      <alignment horizontal="left" vertical="center"/>
    </xf>
    <xf numFmtId="0" fontId="5" fillId="0" borderId="42" xfId="0" applyFont="1" applyBorder="1"/>
    <xf numFmtId="2" fontId="5" fillId="0" borderId="43" xfId="0" applyNumberFormat="1" applyFont="1" applyBorder="1"/>
    <xf numFmtId="2" fontId="5" fillId="0" borderId="44" xfId="0" applyNumberFormat="1" applyFont="1" applyBorder="1"/>
    <xf numFmtId="0" fontId="5" fillId="0" borderId="0" xfId="0" applyFont="1" applyBorder="1" applyAlignment="1">
      <alignment vertical="center"/>
    </xf>
    <xf numFmtId="2" fontId="5" fillId="0" borderId="0" xfId="0" applyNumberFormat="1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5" fillId="5" borderId="3" xfId="0" applyNumberFormat="1" applyFont="1" applyFill="1" applyBorder="1" applyAlignment="1">
      <alignment horizontal="center" vertical="center"/>
    </xf>
    <xf numFmtId="2" fontId="6" fillId="3" borderId="4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1" fontId="10" fillId="0" borderId="41" xfId="0" applyNumberFormat="1" applyFont="1" applyBorder="1" applyAlignment="1">
      <alignment horizontal="left" vertical="center"/>
    </xf>
    <xf numFmtId="2" fontId="5" fillId="0" borderId="40" xfId="0" applyNumberFormat="1" applyFont="1" applyFill="1" applyBorder="1"/>
    <xf numFmtId="2" fontId="5" fillId="0" borderId="0" xfId="0" applyNumberFormat="1" applyFont="1" applyBorder="1"/>
    <xf numFmtId="2" fontId="5" fillId="0" borderId="45" xfId="0" applyNumberFormat="1" applyFont="1" applyBorder="1"/>
    <xf numFmtId="2" fontId="9" fillId="0" borderId="45" xfId="0" applyNumberFormat="1" applyFont="1" applyBorder="1" applyAlignment="1">
      <alignment horizontal="left"/>
    </xf>
    <xf numFmtId="2" fontId="5" fillId="0" borderId="46" xfId="0" applyNumberFormat="1" applyFont="1" applyBorder="1"/>
    <xf numFmtId="2" fontId="5" fillId="0" borderId="47" xfId="0" applyNumberFormat="1" applyFont="1" applyBorder="1"/>
    <xf numFmtId="2" fontId="5" fillId="0" borderId="48" xfId="0" applyNumberFormat="1" applyFont="1" applyBorder="1"/>
    <xf numFmtId="2" fontId="5" fillId="0" borderId="11" xfId="0" applyNumberFormat="1" applyFont="1" applyBorder="1" applyAlignment="1">
      <alignment horizontal="center" vertical="center"/>
    </xf>
    <xf numFmtId="2" fontId="6" fillId="0" borderId="12" xfId="0" applyNumberFormat="1" applyFont="1" applyFill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2" fontId="12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5" fontId="5" fillId="0" borderId="0" xfId="0" applyNumberFormat="1" applyFont="1" applyAlignment="1">
      <alignment horizontal="left" vertical="center"/>
    </xf>
    <xf numFmtId="0" fontId="5" fillId="0" borderId="49" xfId="0" applyFont="1" applyBorder="1"/>
    <xf numFmtId="0" fontId="5" fillId="0" borderId="50" xfId="0" applyFont="1" applyBorder="1"/>
    <xf numFmtId="0" fontId="5" fillId="0" borderId="41" xfId="0" applyFont="1" applyBorder="1"/>
    <xf numFmtId="0" fontId="5" fillId="0" borderId="51" xfId="0" applyFont="1" applyBorder="1"/>
    <xf numFmtId="0" fontId="5" fillId="0" borderId="47" xfId="0" applyFont="1" applyBorder="1"/>
    <xf numFmtId="0" fontId="5" fillId="0" borderId="52" xfId="0" applyFont="1" applyBorder="1"/>
    <xf numFmtId="14" fontId="9" fillId="5" borderId="41" xfId="0" applyNumberFormat="1" applyFont="1" applyFill="1" applyBorder="1" applyAlignment="1" applyProtection="1">
      <alignment horizontal="left" vertical="center"/>
      <protection locked="0"/>
    </xf>
    <xf numFmtId="0" fontId="9" fillId="5" borderId="45" xfId="0" applyFont="1" applyFill="1" applyBorder="1" applyAlignment="1" applyProtection="1">
      <alignment horizontal="left" vertical="center"/>
      <protection locked="0"/>
    </xf>
    <xf numFmtId="2" fontId="6" fillId="3" borderId="16" xfId="0" applyNumberFormat="1" applyFont="1" applyFill="1" applyBorder="1" applyAlignment="1">
      <alignment horizontal="center" vertical="center"/>
    </xf>
    <xf numFmtId="0" fontId="0" fillId="0" borderId="17" xfId="0" applyBorder="1"/>
    <xf numFmtId="0" fontId="0" fillId="0" borderId="8" xfId="0" applyBorder="1"/>
    <xf numFmtId="0" fontId="0" fillId="0" borderId="18" xfId="0" applyBorder="1"/>
    <xf numFmtId="0" fontId="0" fillId="0" borderId="19" xfId="0" applyBorder="1"/>
    <xf numFmtId="0" fontId="0" fillId="0" borderId="0" xfId="0" applyBorder="1" applyAlignment="1">
      <alignment vertical="center"/>
    </xf>
    <xf numFmtId="0" fontId="0" fillId="5" borderId="0" xfId="0" applyFill="1" applyBorder="1" applyAlignment="1">
      <alignment horizontal="left" vertical="center"/>
    </xf>
    <xf numFmtId="0" fontId="0" fillId="0" borderId="20" xfId="0" applyBorder="1"/>
    <xf numFmtId="0" fontId="0" fillId="0" borderId="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4" borderId="0" xfId="0" applyFill="1" applyBorder="1" applyAlignment="1">
      <alignment horizontal="center" vertical="center"/>
    </xf>
    <xf numFmtId="2" fontId="5" fillId="6" borderId="3" xfId="0" applyNumberFormat="1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2" fontId="5" fillId="0" borderId="25" xfId="0" applyNumberFormat="1" applyFont="1" applyBorder="1" applyAlignment="1">
      <alignment horizontal="center" vertical="center"/>
    </xf>
    <xf numFmtId="2" fontId="9" fillId="0" borderId="27" xfId="0" applyNumberFormat="1" applyFont="1" applyBorder="1" applyAlignment="1">
      <alignment horizontal="center" vertical="center"/>
    </xf>
    <xf numFmtId="2" fontId="13" fillId="0" borderId="13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2" fontId="5" fillId="5" borderId="3" xfId="0" applyNumberFormat="1" applyFont="1" applyFill="1" applyBorder="1" applyAlignment="1" applyProtection="1">
      <alignment horizontal="center" vertical="center"/>
      <protection locked="0"/>
    </xf>
    <xf numFmtId="2" fontId="5" fillId="4" borderId="3" xfId="0" applyNumberFormat="1" applyFont="1" applyFill="1" applyBorder="1" applyAlignment="1" applyProtection="1">
      <alignment horizontal="center" vertical="center"/>
      <protection locked="0"/>
    </xf>
    <xf numFmtId="2" fontId="5" fillId="0" borderId="0" xfId="0" applyNumberFormat="1" applyFont="1" applyFill="1" applyBorder="1" applyAlignment="1" applyProtection="1">
      <alignment horizontal="center" vertical="center"/>
      <protection locked="0"/>
    </xf>
    <xf numFmtId="2" fontId="5" fillId="0" borderId="28" xfId="0" applyNumberFormat="1" applyFont="1" applyFill="1" applyBorder="1" applyAlignment="1" applyProtection="1">
      <alignment horizontal="left" vertical="center"/>
      <protection locked="0"/>
    </xf>
    <xf numFmtId="2" fontId="5" fillId="0" borderId="28" xfId="0" applyNumberFormat="1" applyFont="1" applyFill="1" applyBorder="1" applyAlignment="1" applyProtection="1">
      <alignment horizontal="center" vertical="center"/>
      <protection locked="0"/>
    </xf>
    <xf numFmtId="2" fontId="5" fillId="0" borderId="28" xfId="0" applyNumberFormat="1" applyFont="1" applyFill="1" applyBorder="1" applyAlignment="1">
      <alignment horizontal="center" vertical="center"/>
    </xf>
    <xf numFmtId="2" fontId="5" fillId="0" borderId="29" xfId="0" applyNumberFormat="1" applyFont="1" applyBorder="1" applyAlignment="1">
      <alignment horizontal="center" vertical="center"/>
    </xf>
    <xf numFmtId="2" fontId="5" fillId="0" borderId="29" xfId="0" applyNumberFormat="1" applyFont="1" applyFill="1" applyBorder="1" applyAlignment="1" applyProtection="1">
      <alignment horizontal="left" vertical="center"/>
      <protection locked="0"/>
    </xf>
    <xf numFmtId="2" fontId="5" fillId="0" borderId="29" xfId="0" applyNumberFormat="1" applyFont="1" applyFill="1" applyBorder="1" applyAlignment="1" applyProtection="1">
      <alignment horizontal="center" vertical="center"/>
      <protection locked="0"/>
    </xf>
    <xf numFmtId="2" fontId="5" fillId="0" borderId="29" xfId="0" applyNumberFormat="1" applyFont="1" applyFill="1" applyBorder="1" applyAlignment="1">
      <alignment horizontal="center" vertical="center"/>
    </xf>
    <xf numFmtId="2" fontId="13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horizontal="right" vertical="center"/>
    </xf>
    <xf numFmtId="166" fontId="5" fillId="0" borderId="0" xfId="0" applyNumberFormat="1" applyFont="1" applyFill="1" applyBorder="1" applyAlignment="1">
      <alignment horizontal="left" vertical="center"/>
    </xf>
    <xf numFmtId="2" fontId="9" fillId="0" borderId="0" xfId="0" applyNumberFormat="1" applyFont="1" applyFill="1" applyBorder="1" applyAlignment="1">
      <alignment horizontal="center" vertical="center"/>
    </xf>
    <xf numFmtId="2" fontId="13" fillId="0" borderId="0" xfId="0" applyNumberFormat="1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 applyProtection="1">
      <alignment vertical="center"/>
      <protection hidden="1"/>
    </xf>
    <xf numFmtId="0" fontId="14" fillId="7" borderId="0" xfId="1" applyNumberFormat="1" applyFont="1" applyFill="1" applyBorder="1" applyAlignment="1">
      <alignment horizontal="center" wrapText="1"/>
    </xf>
    <xf numFmtId="0" fontId="14" fillId="7" borderId="0" xfId="1" applyFont="1" applyFill="1" applyAlignment="1">
      <alignment horizontal="center"/>
    </xf>
    <xf numFmtId="0" fontId="15" fillId="0" borderId="0" xfId="0" applyFont="1" applyFill="1" applyBorder="1" applyAlignment="1" applyProtection="1">
      <alignment vertical="center" wrapText="1"/>
      <protection hidden="1"/>
    </xf>
    <xf numFmtId="14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0" fontId="15" fillId="0" borderId="0" xfId="0" applyFont="1" applyFill="1" applyBorder="1" applyAlignment="1" applyProtection="1">
      <alignment horizontal="left" vertical="center" wrapText="1"/>
      <protection hidden="1"/>
    </xf>
    <xf numFmtId="49" fontId="15" fillId="0" borderId="0" xfId="0" applyNumberFormat="1" applyFont="1" applyFill="1" applyBorder="1" applyAlignment="1" applyProtection="1">
      <alignment horizontal="left" vertical="center" wrapText="1"/>
      <protection hidden="1"/>
    </xf>
    <xf numFmtId="14" fontId="16" fillId="0" borderId="0" xfId="0" applyNumberFormat="1" applyFont="1" applyAlignment="1">
      <alignment horizontal="center"/>
    </xf>
    <xf numFmtId="0" fontId="17" fillId="0" borderId="3" xfId="0" applyFont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0" fillId="0" borderId="26" xfId="0" applyBorder="1"/>
    <xf numFmtId="164" fontId="19" fillId="0" borderId="0" xfId="0" applyNumberFormat="1" applyFont="1" applyFill="1" applyBorder="1" applyAlignment="1">
      <alignment horizontal="center"/>
    </xf>
    <xf numFmtId="2" fontId="13" fillId="5" borderId="0" xfId="0" applyNumberFormat="1" applyFont="1" applyFill="1"/>
    <xf numFmtId="2" fontId="5" fillId="0" borderId="0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center"/>
    </xf>
    <xf numFmtId="0" fontId="9" fillId="0" borderId="0" xfId="0" applyNumberFormat="1" applyFont="1" applyBorder="1" applyAlignment="1">
      <alignment horizontal="left" vertical="center"/>
    </xf>
    <xf numFmtId="1" fontId="9" fillId="0" borderId="0" xfId="0" applyNumberFormat="1" applyFont="1" applyBorder="1" applyAlignment="1">
      <alignment horizontal="left" vertical="center"/>
    </xf>
    <xf numFmtId="1" fontId="10" fillId="0" borderId="0" xfId="0" applyNumberFormat="1" applyFont="1" applyBorder="1" applyAlignment="1">
      <alignment horizontal="left" vertical="center"/>
    </xf>
    <xf numFmtId="1" fontId="9" fillId="5" borderId="41" xfId="0" applyNumberFormat="1" applyFont="1" applyFill="1" applyBorder="1" applyAlignment="1" applyProtection="1">
      <alignment horizontal="left" vertical="center"/>
      <protection locked="0"/>
    </xf>
    <xf numFmtId="2" fontId="9" fillId="5" borderId="45" xfId="0" applyNumberFormat="1" applyFont="1" applyFill="1" applyBorder="1" applyAlignment="1" applyProtection="1">
      <alignment horizontal="left" vertical="center"/>
      <protection locked="0"/>
    </xf>
    <xf numFmtId="2" fontId="6" fillId="0" borderId="28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Border="1" applyAlignment="1" applyProtection="1">
      <alignment horizontal="left" vertical="center"/>
      <protection hidden="1"/>
    </xf>
    <xf numFmtId="9" fontId="23" fillId="9" borderId="0" xfId="0" applyNumberFormat="1" applyFont="1" applyFill="1" applyBorder="1" applyAlignment="1" applyProtection="1">
      <alignment horizontal="left" vertical="center"/>
      <protection hidden="1"/>
    </xf>
    <xf numFmtId="0" fontId="24" fillId="0" borderId="26" xfId="0" applyFont="1" applyBorder="1" applyAlignment="1">
      <alignment horizontal="center" vertical="center"/>
    </xf>
    <xf numFmtId="14" fontId="3" fillId="2" borderId="0" xfId="1" applyNumberFormat="1" applyFont="1" applyFill="1" applyBorder="1" applyAlignment="1">
      <alignment horizontal="center"/>
    </xf>
    <xf numFmtId="0" fontId="5" fillId="10" borderId="38" xfId="0" applyFont="1" applyFill="1" applyBorder="1" applyAlignment="1">
      <alignment horizontal="center" vertical="center"/>
    </xf>
    <xf numFmtId="0" fontId="5" fillId="10" borderId="61" xfId="0" applyFont="1" applyFill="1" applyBorder="1" applyAlignment="1">
      <alignment horizontal="center" vertical="center"/>
    </xf>
    <xf numFmtId="2" fontId="25" fillId="10" borderId="39" xfId="0" applyNumberFormat="1" applyFont="1" applyFill="1" applyBorder="1" applyAlignment="1">
      <alignment horizontal="center" vertical="center"/>
    </xf>
    <xf numFmtId="0" fontId="5" fillId="0" borderId="29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2" fontId="5" fillId="5" borderId="32" xfId="0" applyNumberFormat="1" applyFont="1" applyFill="1" applyBorder="1" applyAlignment="1" applyProtection="1">
      <alignment horizontal="center" vertical="center"/>
      <protection locked="0"/>
    </xf>
    <xf numFmtId="2" fontId="5" fillId="5" borderId="33" xfId="0" applyNumberFormat="1" applyFont="1" applyFill="1" applyBorder="1" applyAlignment="1" applyProtection="1">
      <alignment horizontal="center" vertical="center"/>
      <protection locked="0"/>
    </xf>
    <xf numFmtId="164" fontId="19" fillId="0" borderId="60" xfId="0" applyNumberFormat="1" applyFont="1" applyFill="1" applyBorder="1" applyAlignment="1">
      <alignment horizontal="center"/>
    </xf>
    <xf numFmtId="2" fontId="12" fillId="0" borderId="0" xfId="0" applyNumberFormat="1" applyFont="1" applyAlignment="1">
      <alignment horizontal="center" vertical="center"/>
    </xf>
    <xf numFmtId="0" fontId="5" fillId="0" borderId="28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8" fillId="4" borderId="49" xfId="0" applyFont="1" applyFill="1" applyBorder="1" applyAlignment="1">
      <alignment horizontal="center" vertical="center"/>
    </xf>
    <xf numFmtId="0" fontId="8" fillId="4" borderId="53" xfId="0" applyFont="1" applyFill="1" applyBorder="1" applyAlignment="1">
      <alignment horizontal="center" vertical="center"/>
    </xf>
    <xf numFmtId="0" fontId="8" fillId="4" borderId="54" xfId="0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2" fontId="5" fillId="0" borderId="40" xfId="0" applyNumberFormat="1" applyFont="1" applyBorder="1" applyAlignment="1">
      <alignment horizontal="right" vertical="center"/>
    </xf>
    <xf numFmtId="2" fontId="5" fillId="0" borderId="0" xfId="0" applyNumberFormat="1" applyFont="1" applyBorder="1" applyAlignment="1">
      <alignment horizontal="right" vertical="center"/>
    </xf>
    <xf numFmtId="2" fontId="6" fillId="3" borderId="31" xfId="0" applyNumberFormat="1" applyFont="1" applyFill="1" applyBorder="1" applyAlignment="1">
      <alignment horizontal="center" vertical="center"/>
    </xf>
    <xf numFmtId="2" fontId="6" fillId="3" borderId="16" xfId="0" applyNumberFormat="1" applyFont="1" applyFill="1" applyBorder="1" applyAlignment="1">
      <alignment horizontal="center" vertical="center"/>
    </xf>
    <xf numFmtId="164" fontId="19" fillId="0" borderId="34" xfId="0" applyNumberFormat="1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 vertical="center"/>
    </xf>
    <xf numFmtId="0" fontId="8" fillId="4" borderId="59" xfId="0" applyFont="1" applyFill="1" applyBorder="1" applyAlignment="1">
      <alignment horizontal="center" vertical="center"/>
    </xf>
    <xf numFmtId="0" fontId="8" fillId="4" borderId="55" xfId="0" applyFont="1" applyFill="1" applyBorder="1" applyAlignment="1">
      <alignment horizontal="center"/>
    </xf>
    <xf numFmtId="0" fontId="8" fillId="4" borderId="56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right" vertical="center"/>
    </xf>
    <xf numFmtId="2" fontId="5" fillId="0" borderId="22" xfId="0" applyNumberFormat="1" applyFont="1" applyBorder="1" applyAlignment="1">
      <alignment horizontal="center" vertical="center"/>
    </xf>
    <xf numFmtId="2" fontId="5" fillId="0" borderId="22" xfId="0" applyNumberFormat="1" applyFont="1" applyBorder="1" applyAlignment="1">
      <alignment horizont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8" fillId="0" borderId="58" xfId="0" applyFont="1" applyFill="1" applyBorder="1" applyAlignment="1">
      <alignment horizontal="center" vertical="center"/>
    </xf>
    <xf numFmtId="0" fontId="8" fillId="0" borderId="53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2" fontId="21" fillId="0" borderId="0" xfId="0" applyNumberFormat="1" applyFont="1" applyAlignment="1">
      <alignment horizontal="center" vertical="center"/>
    </xf>
    <xf numFmtId="164" fontId="22" fillId="0" borderId="0" xfId="0" applyNumberFormat="1" applyFont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9" borderId="38" xfId="0" applyFill="1" applyBorder="1" applyAlignment="1">
      <alignment horizontal="center" vertical="center" wrapText="1"/>
    </xf>
    <xf numFmtId="0" fontId="0" fillId="9" borderId="39" xfId="0" applyFill="1" applyBorder="1" applyAlignment="1">
      <alignment horizontal="center" vertical="center" wrapText="1"/>
    </xf>
    <xf numFmtId="0" fontId="0" fillId="9" borderId="38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</cellXfs>
  <cellStyles count="2">
    <cellStyle name="Normal" xfId="0" builtinId="0"/>
    <cellStyle name="Normal_feries" xfId="1"/>
  </cellStyles>
  <dxfs count="218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indexed="57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</dxfs>
  <tableStyles count="1" defaultTableStyle="TableStyleMedium2" defaultPivotStyle="PivotStyleLight16">
    <tableStyle name="Style de tableau 1" pivot="0" count="2">
      <tableStyleElement type="firstRowStripe" dxfId="217"/>
      <tableStyleElement type="secondRowStripe" dxfId="2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8</xdr:row>
      <xdr:rowOff>123825</xdr:rowOff>
    </xdr:from>
    <xdr:to>
      <xdr:col>2</xdr:col>
      <xdr:colOff>361950</xdr:colOff>
      <xdr:row>13</xdr:row>
      <xdr:rowOff>0</xdr:rowOff>
    </xdr:to>
    <xdr:sp macro="" textlink="">
      <xdr:nvSpPr>
        <xdr:cNvPr id="2" name="Rectangle à coins arrondis 1"/>
        <xdr:cNvSpPr/>
      </xdr:nvSpPr>
      <xdr:spPr>
        <a:xfrm>
          <a:off x="114300" y="1676400"/>
          <a:ext cx="1771650" cy="838200"/>
        </a:xfrm>
        <a:prstGeom prst="wedgeRoundRectCallout">
          <a:avLst>
            <a:gd name="adj1" fmla="val 52285"/>
            <a:gd name="adj2" fmla="val -130574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0</xdr:col>
      <xdr:colOff>180975</xdr:colOff>
      <xdr:row>9</xdr:row>
      <xdr:rowOff>9525</xdr:rowOff>
    </xdr:from>
    <xdr:ext cx="1657350" cy="657225"/>
    <xdr:sp macro="" textlink="">
      <xdr:nvSpPr>
        <xdr:cNvPr id="3" name="ZoneTexte 2"/>
        <xdr:cNvSpPr txBox="1"/>
      </xdr:nvSpPr>
      <xdr:spPr>
        <a:xfrm>
          <a:off x="180975" y="1752600"/>
          <a:ext cx="1657350" cy="657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Vous devez indiquer les dates de la période de travail</a:t>
          </a:r>
        </a:p>
      </xdr:txBody>
    </xdr:sp>
    <xdr:clientData/>
  </xdr:oneCellAnchor>
  <xdr:twoCellAnchor>
    <xdr:from>
      <xdr:col>10</xdr:col>
      <xdr:colOff>57149</xdr:colOff>
      <xdr:row>8</xdr:row>
      <xdr:rowOff>38100</xdr:rowOff>
    </xdr:from>
    <xdr:to>
      <xdr:col>12</xdr:col>
      <xdr:colOff>419100</xdr:colOff>
      <xdr:row>12</xdr:row>
      <xdr:rowOff>104775</xdr:rowOff>
    </xdr:to>
    <xdr:sp macro="" textlink="">
      <xdr:nvSpPr>
        <xdr:cNvPr id="4" name="Rectangle à coins arrondis 3"/>
        <xdr:cNvSpPr/>
      </xdr:nvSpPr>
      <xdr:spPr>
        <a:xfrm>
          <a:off x="8610599" y="1581150"/>
          <a:ext cx="1885951" cy="838200"/>
        </a:xfrm>
        <a:prstGeom prst="wedgeRoundRectCallout">
          <a:avLst>
            <a:gd name="adj1" fmla="val -30949"/>
            <a:gd name="adj2" fmla="val -143074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10</xdr:col>
      <xdr:colOff>114299</xdr:colOff>
      <xdr:row>8</xdr:row>
      <xdr:rowOff>133350</xdr:rowOff>
    </xdr:from>
    <xdr:ext cx="1781175" cy="657225"/>
    <xdr:sp macro="" textlink="">
      <xdr:nvSpPr>
        <xdr:cNvPr id="6" name="ZoneTexte 5"/>
        <xdr:cNvSpPr txBox="1"/>
      </xdr:nvSpPr>
      <xdr:spPr>
        <a:xfrm>
          <a:off x="8667749" y="1676400"/>
          <a:ext cx="1781175" cy="657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indiquez la limite basse du compteur déterminée par l'entreprise</a:t>
          </a:r>
        </a:p>
      </xdr:txBody>
    </xdr:sp>
    <xdr:clientData/>
  </xdr:oneCellAnchor>
  <xdr:twoCellAnchor>
    <xdr:from>
      <xdr:col>3</xdr:col>
      <xdr:colOff>428624</xdr:colOff>
      <xdr:row>12</xdr:row>
      <xdr:rowOff>66675</xdr:rowOff>
    </xdr:from>
    <xdr:to>
      <xdr:col>7</xdr:col>
      <xdr:colOff>295274</xdr:colOff>
      <xdr:row>21</xdr:row>
      <xdr:rowOff>161925</xdr:rowOff>
    </xdr:to>
    <xdr:sp macro="" textlink="">
      <xdr:nvSpPr>
        <xdr:cNvPr id="7" name="Rectangle à coins arrondis 6"/>
        <xdr:cNvSpPr/>
      </xdr:nvSpPr>
      <xdr:spPr>
        <a:xfrm>
          <a:off x="2714624" y="2390775"/>
          <a:ext cx="3724275" cy="1809750"/>
        </a:xfrm>
        <a:prstGeom prst="wedgeRoundRectCallout">
          <a:avLst>
            <a:gd name="adj1" fmla="val -2034"/>
            <a:gd name="adj2" fmla="val -84256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3</xdr:col>
      <xdr:colOff>485775</xdr:colOff>
      <xdr:row>12</xdr:row>
      <xdr:rowOff>171450</xdr:rowOff>
    </xdr:from>
    <xdr:ext cx="3619500" cy="1647825"/>
    <xdr:sp macro="" textlink="">
      <xdr:nvSpPr>
        <xdr:cNvPr id="8" name="ZoneTexte 7"/>
        <xdr:cNvSpPr txBox="1"/>
      </xdr:nvSpPr>
      <xdr:spPr>
        <a:xfrm>
          <a:off x="2771775" y="2495550"/>
          <a:ext cx="3619500" cy="16478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L'application determine le nombre de jour dans la période,</a:t>
          </a:r>
        </a:p>
        <a:p>
          <a:r>
            <a:rPr lang="fr-FR" sz="1100"/>
            <a:t> - le Nb de samedi et dimanche</a:t>
          </a:r>
        </a:p>
        <a:p>
          <a:r>
            <a:rPr lang="fr-FR" sz="1100"/>
            <a:t> - le Nb de jour fériés légaux ne tombant pas un samedi ni un dimanche,</a:t>
          </a:r>
        </a:p>
        <a:p>
          <a:r>
            <a:rPr lang="fr-FR" sz="1100"/>
            <a:t> - le nombre de jours de congés.</a:t>
          </a:r>
        </a:p>
        <a:p>
          <a:endParaRPr lang="fr-FR" sz="1100"/>
        </a:p>
        <a:p>
          <a:r>
            <a:rPr lang="fr-FR" sz="1100"/>
            <a:t>Il</a:t>
          </a:r>
          <a:r>
            <a:rPr lang="fr-FR" sz="1100" baseline="0"/>
            <a:t> vous indique aussi le </a:t>
          </a:r>
          <a:r>
            <a:rPr lang="fr-FR" sz="1100" baseline="0">
              <a:solidFill>
                <a:srgbClr val="FF0000"/>
              </a:solidFill>
            </a:rPr>
            <a:t>Nb de jour total </a:t>
          </a:r>
          <a:r>
            <a:rPr lang="fr-FR" sz="1100" baseline="0"/>
            <a:t>à travailler durant la période donnée.</a:t>
          </a:r>
          <a:endParaRPr lang="fr-FR" sz="1100"/>
        </a:p>
      </xdr:txBody>
    </xdr:sp>
    <xdr:clientData/>
  </xdr:oneCellAnchor>
  <xdr:twoCellAnchor>
    <xdr:from>
      <xdr:col>1</xdr:col>
      <xdr:colOff>123825</xdr:colOff>
      <xdr:row>28</xdr:row>
      <xdr:rowOff>161925</xdr:rowOff>
    </xdr:from>
    <xdr:to>
      <xdr:col>2</xdr:col>
      <xdr:colOff>476250</xdr:colOff>
      <xdr:row>29</xdr:row>
      <xdr:rowOff>238124</xdr:rowOff>
    </xdr:to>
    <xdr:sp macro="" textlink="">
      <xdr:nvSpPr>
        <xdr:cNvPr id="12" name="Légende encadrée avec une bordure 3 11"/>
        <xdr:cNvSpPr/>
      </xdr:nvSpPr>
      <xdr:spPr>
        <a:xfrm>
          <a:off x="885825" y="5905500"/>
          <a:ext cx="1114425" cy="266699"/>
        </a:xfrm>
        <a:prstGeom prst="accentBorderCallout3">
          <a:avLst>
            <a:gd name="adj1" fmla="val 18750"/>
            <a:gd name="adj2" fmla="val -8333"/>
            <a:gd name="adj3" fmla="val 316495"/>
            <a:gd name="adj4" fmla="val -53996"/>
            <a:gd name="adj5" fmla="val 897483"/>
            <a:gd name="adj6" fmla="val 27754"/>
            <a:gd name="adj7" fmla="val 923149"/>
            <a:gd name="adj8" fmla="val 36808"/>
          </a:avLst>
        </a:prstGeom>
        <a:noFill/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</xdr:col>
      <xdr:colOff>457200</xdr:colOff>
      <xdr:row>40</xdr:row>
      <xdr:rowOff>61912</xdr:rowOff>
    </xdr:from>
    <xdr:ext cx="1571625" cy="476251"/>
    <xdr:sp macro="" textlink="">
      <xdr:nvSpPr>
        <xdr:cNvPr id="13" name="ZoneTexte 12"/>
        <xdr:cNvSpPr txBox="1"/>
      </xdr:nvSpPr>
      <xdr:spPr>
        <a:xfrm>
          <a:off x="1219200" y="8091487"/>
          <a:ext cx="1571625" cy="476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accent2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Année et N° de semaine</a:t>
          </a:r>
          <a:r>
            <a:rPr lang="fr-FR" sz="1100" baseline="0">
              <a:solidFill>
                <a:schemeClr val="accent2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dans la période</a:t>
          </a:r>
          <a:endParaRPr lang="fr-FR">
            <a:solidFill>
              <a:schemeClr val="accent2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fr-FR" sz="1100">
            <a:solidFill>
              <a:schemeClr val="accent2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1</xdr:col>
      <xdr:colOff>295275</xdr:colOff>
      <xdr:row>30</xdr:row>
      <xdr:rowOff>19051</xdr:rowOff>
    </xdr:from>
    <xdr:to>
      <xdr:col>2</xdr:col>
      <xdr:colOff>476250</xdr:colOff>
      <xdr:row>30</xdr:row>
      <xdr:rowOff>247651</xdr:rowOff>
    </xdr:to>
    <xdr:sp macro="" textlink="">
      <xdr:nvSpPr>
        <xdr:cNvPr id="14" name="Légende encadrée avec une bordure 3 13"/>
        <xdr:cNvSpPr/>
      </xdr:nvSpPr>
      <xdr:spPr>
        <a:xfrm>
          <a:off x="1057275" y="6010276"/>
          <a:ext cx="942975" cy="228600"/>
        </a:xfrm>
        <a:prstGeom prst="accentBorderCallout3">
          <a:avLst>
            <a:gd name="adj1" fmla="val 18750"/>
            <a:gd name="adj2" fmla="val -8333"/>
            <a:gd name="adj3" fmla="val 157995"/>
            <a:gd name="adj4" fmla="val -31137"/>
            <a:gd name="adj5" fmla="val 643222"/>
            <a:gd name="adj6" fmla="val 134190"/>
            <a:gd name="adj7" fmla="val 654364"/>
            <a:gd name="adj8" fmla="val 137542"/>
          </a:avLst>
        </a:prstGeom>
        <a:noFill/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3</xdr:col>
      <xdr:colOff>38100</xdr:colOff>
      <xdr:row>36</xdr:row>
      <xdr:rowOff>114300</xdr:rowOff>
    </xdr:from>
    <xdr:ext cx="1533525" cy="523875"/>
    <xdr:sp macro="" textlink="">
      <xdr:nvSpPr>
        <xdr:cNvPr id="15" name="ZoneTexte 14"/>
        <xdr:cNvSpPr txBox="1"/>
      </xdr:nvSpPr>
      <xdr:spPr>
        <a:xfrm>
          <a:off x="2324100" y="7381875"/>
          <a:ext cx="1533525" cy="523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>
              <a:solidFill>
                <a:srgbClr val="0000FF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Date de début et fin de semaine</a:t>
          </a:r>
        </a:p>
      </xdr:txBody>
    </xdr:sp>
    <xdr:clientData/>
  </xdr:oneCellAnchor>
  <xdr:twoCellAnchor>
    <xdr:from>
      <xdr:col>5</xdr:col>
      <xdr:colOff>857250</xdr:colOff>
      <xdr:row>28</xdr:row>
      <xdr:rowOff>161925</xdr:rowOff>
    </xdr:from>
    <xdr:to>
      <xdr:col>10</xdr:col>
      <xdr:colOff>752475</xdr:colOff>
      <xdr:row>30</xdr:row>
      <xdr:rowOff>38100</xdr:rowOff>
    </xdr:to>
    <xdr:sp macro="" textlink="">
      <xdr:nvSpPr>
        <xdr:cNvPr id="16" name="Légende encadrée 1 15"/>
        <xdr:cNvSpPr/>
      </xdr:nvSpPr>
      <xdr:spPr>
        <a:xfrm>
          <a:off x="5362575" y="5905500"/>
          <a:ext cx="3943350" cy="323850"/>
        </a:xfrm>
        <a:prstGeom prst="borderCallout1">
          <a:avLst>
            <a:gd name="adj1" fmla="val 99601"/>
            <a:gd name="adj2" fmla="val -78"/>
            <a:gd name="adj3" fmla="val 774202"/>
            <a:gd name="adj4" fmla="val -29371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3</xdr:col>
      <xdr:colOff>28575</xdr:colOff>
      <xdr:row>45</xdr:row>
      <xdr:rowOff>133350</xdr:rowOff>
    </xdr:from>
    <xdr:ext cx="2152650" cy="600075"/>
    <xdr:sp macro="" textlink="">
      <xdr:nvSpPr>
        <xdr:cNvPr id="18" name="ZoneTexte 17"/>
        <xdr:cNvSpPr txBox="1"/>
      </xdr:nvSpPr>
      <xdr:spPr>
        <a:xfrm>
          <a:off x="2314575" y="9115425"/>
          <a:ext cx="2152650" cy="6000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>
            <a:lnSpc>
              <a:spcPts val="1000"/>
            </a:lnSpc>
          </a:pPr>
          <a:r>
            <a:rPr lang="fr-FR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Indiquez dans cette partie, le nombre d'heures réalisées</a:t>
          </a:r>
          <a:r>
            <a:rPr lang="fr-FR" sz="1100" baseline="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par jour travaillé</a:t>
          </a:r>
          <a:endParaRPr lang="fr-FR" sz="1100">
            <a:solidFill>
              <a:schemeClr val="tx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5</xdr:col>
      <xdr:colOff>800101</xdr:colOff>
      <xdr:row>30</xdr:row>
      <xdr:rowOff>200025</xdr:rowOff>
    </xdr:from>
    <xdr:to>
      <xdr:col>10</xdr:col>
      <xdr:colOff>752476</xdr:colOff>
      <xdr:row>32</xdr:row>
      <xdr:rowOff>76200</xdr:rowOff>
    </xdr:to>
    <xdr:sp macro="" textlink="">
      <xdr:nvSpPr>
        <xdr:cNvPr id="20" name="Légende encadrée 1 19"/>
        <xdr:cNvSpPr/>
      </xdr:nvSpPr>
      <xdr:spPr>
        <a:xfrm>
          <a:off x="5305426" y="6191250"/>
          <a:ext cx="4000500" cy="390525"/>
        </a:xfrm>
        <a:prstGeom prst="borderCallout1">
          <a:avLst>
            <a:gd name="adj1" fmla="val 97162"/>
            <a:gd name="adj2" fmla="val 13732"/>
            <a:gd name="adj3" fmla="val 918104"/>
            <a:gd name="adj4" fmla="val 21698"/>
          </a:avLst>
        </a:prstGeom>
        <a:noFill/>
        <a:ln>
          <a:solidFill>
            <a:srgbClr val="99663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6</xdr:col>
      <xdr:colOff>533400</xdr:colOff>
      <xdr:row>49</xdr:row>
      <xdr:rowOff>38100</xdr:rowOff>
    </xdr:from>
    <xdr:ext cx="2419350" cy="762000"/>
    <xdr:sp macro="" textlink="">
      <xdr:nvSpPr>
        <xdr:cNvPr id="22" name="ZoneTexte 21"/>
        <xdr:cNvSpPr txBox="1"/>
      </xdr:nvSpPr>
      <xdr:spPr>
        <a:xfrm>
          <a:off x="5915025" y="9782175"/>
          <a:ext cx="2419350" cy="762000"/>
        </a:xfrm>
        <a:prstGeom prst="rect">
          <a:avLst/>
        </a:prstGeom>
        <a:noFill/>
        <a:ln>
          <a:solidFill>
            <a:srgbClr val="996633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Indiquez dans cette partie, le nombre d'heures non réalisées</a:t>
          </a:r>
          <a:r>
            <a:rPr lang="fr-FR" sz="1100" baseline="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suite à maladie, congés jours fériés...</a:t>
          </a:r>
          <a:endParaRPr lang="fr-FR" sz="1100">
            <a:solidFill>
              <a:schemeClr val="tx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11</xdr:col>
      <xdr:colOff>9525</xdr:colOff>
      <xdr:row>29</xdr:row>
      <xdr:rowOff>209551</xdr:rowOff>
    </xdr:from>
    <xdr:to>
      <xdr:col>13</xdr:col>
      <xdr:colOff>0</xdr:colOff>
      <xdr:row>31</xdr:row>
      <xdr:rowOff>57151</xdr:rowOff>
    </xdr:to>
    <xdr:sp macro="" textlink="">
      <xdr:nvSpPr>
        <xdr:cNvPr id="23" name="Légende encadrée 1 22"/>
        <xdr:cNvSpPr/>
      </xdr:nvSpPr>
      <xdr:spPr>
        <a:xfrm>
          <a:off x="9324975" y="5943601"/>
          <a:ext cx="1514475" cy="361950"/>
        </a:xfrm>
        <a:prstGeom prst="borderCallout1">
          <a:avLst>
            <a:gd name="adj1" fmla="val 104864"/>
            <a:gd name="adj2" fmla="val 37658"/>
            <a:gd name="adj3" fmla="val 549683"/>
            <a:gd name="adj4" fmla="val 55649"/>
          </a:avLst>
        </a:prstGeom>
        <a:noFill/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9</xdr:col>
      <xdr:colOff>552450</xdr:colOff>
      <xdr:row>39</xdr:row>
      <xdr:rowOff>95250</xdr:rowOff>
    </xdr:from>
    <xdr:ext cx="2419350" cy="933450"/>
    <xdr:sp macro="" textlink="">
      <xdr:nvSpPr>
        <xdr:cNvPr id="24" name="ZoneTexte 23"/>
        <xdr:cNvSpPr txBox="1"/>
      </xdr:nvSpPr>
      <xdr:spPr>
        <a:xfrm>
          <a:off x="8343900" y="7934325"/>
          <a:ext cx="2419350" cy="933450"/>
        </a:xfrm>
        <a:prstGeom prst="rect">
          <a:avLst/>
        </a:prstGeom>
        <a:noFill/>
        <a:ln>
          <a:solidFill>
            <a:srgbClr val="996633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>
            <a:lnSpc>
              <a:spcPts val="1200"/>
            </a:lnSpc>
          </a:pPr>
          <a:r>
            <a:rPr lang="fr-FR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Indiquez dans cette partie, le nombre d'heures réalisées</a:t>
          </a:r>
          <a:r>
            <a:rPr lang="fr-FR" sz="1100" baseline="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le samedi ou le dimanche.</a:t>
          </a:r>
        </a:p>
        <a:p>
          <a:pPr>
            <a:lnSpc>
              <a:spcPts val="1200"/>
            </a:lnSpc>
          </a:pPr>
          <a:r>
            <a:rPr lang="fr-FR" sz="1100" baseline="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ces heures ne sont pas comptés dans le calcul du Compteur.</a:t>
          </a:r>
          <a:endParaRPr lang="fr-FR" sz="1100">
            <a:solidFill>
              <a:schemeClr val="tx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13</xdr:col>
      <xdr:colOff>14288</xdr:colOff>
      <xdr:row>27</xdr:row>
      <xdr:rowOff>152399</xdr:rowOff>
    </xdr:from>
    <xdr:to>
      <xdr:col>15</xdr:col>
      <xdr:colOff>742950</xdr:colOff>
      <xdr:row>32</xdr:row>
      <xdr:rowOff>57149</xdr:rowOff>
    </xdr:to>
    <xdr:sp macro="" textlink="">
      <xdr:nvSpPr>
        <xdr:cNvPr id="25" name="Légende encadrée 1 24"/>
        <xdr:cNvSpPr/>
      </xdr:nvSpPr>
      <xdr:spPr>
        <a:xfrm>
          <a:off x="10853738" y="5695949"/>
          <a:ext cx="2252662" cy="866775"/>
        </a:xfrm>
        <a:prstGeom prst="borderCallout1">
          <a:avLst>
            <a:gd name="adj1" fmla="val 100700"/>
            <a:gd name="adj2" fmla="val 62924"/>
            <a:gd name="adj3" fmla="val 178254"/>
            <a:gd name="adj4" fmla="val 25232"/>
          </a:avLst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13</xdr:col>
      <xdr:colOff>76200</xdr:colOff>
      <xdr:row>35</xdr:row>
      <xdr:rowOff>171450</xdr:rowOff>
    </xdr:from>
    <xdr:ext cx="2038350" cy="304800"/>
    <xdr:sp macro="" textlink="">
      <xdr:nvSpPr>
        <xdr:cNvPr id="26" name="ZoneTexte 25"/>
        <xdr:cNvSpPr txBox="1"/>
      </xdr:nvSpPr>
      <xdr:spPr>
        <a:xfrm>
          <a:off x="10915650" y="7248525"/>
          <a:ext cx="2038350" cy="304800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Sous-total des lignes renseignées</a:t>
          </a:r>
        </a:p>
      </xdr:txBody>
    </xdr:sp>
    <xdr:clientData/>
  </xdr:oneCellAnchor>
  <xdr:twoCellAnchor>
    <xdr:from>
      <xdr:col>16</xdr:col>
      <xdr:colOff>0</xdr:colOff>
      <xdr:row>27</xdr:row>
      <xdr:rowOff>152400</xdr:rowOff>
    </xdr:from>
    <xdr:to>
      <xdr:col>17</xdr:col>
      <xdr:colOff>0</xdr:colOff>
      <xdr:row>32</xdr:row>
      <xdr:rowOff>57150</xdr:rowOff>
    </xdr:to>
    <xdr:sp macro="" textlink="">
      <xdr:nvSpPr>
        <xdr:cNvPr id="27" name="Légende encadrée 1 26"/>
        <xdr:cNvSpPr/>
      </xdr:nvSpPr>
      <xdr:spPr>
        <a:xfrm>
          <a:off x="13125450" y="5695950"/>
          <a:ext cx="762000" cy="866775"/>
        </a:xfrm>
        <a:prstGeom prst="borderCallout1">
          <a:avLst>
            <a:gd name="adj1" fmla="val 99601"/>
            <a:gd name="adj2" fmla="val 82422"/>
            <a:gd name="adj3" fmla="val 338693"/>
            <a:gd name="adj4" fmla="val 18982"/>
          </a:avLst>
        </a:prstGeom>
        <a:noFill/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14</xdr:col>
      <xdr:colOff>195262</xdr:colOff>
      <xdr:row>43</xdr:row>
      <xdr:rowOff>33338</xdr:rowOff>
    </xdr:from>
    <xdr:ext cx="2038350" cy="304800"/>
    <xdr:sp macro="" textlink="">
      <xdr:nvSpPr>
        <xdr:cNvPr id="28" name="ZoneTexte 27"/>
        <xdr:cNvSpPr txBox="1"/>
      </xdr:nvSpPr>
      <xdr:spPr>
        <a:xfrm>
          <a:off x="11796712" y="8634413"/>
          <a:ext cx="2038350" cy="304800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Total des heures travaillés</a:t>
          </a:r>
        </a:p>
      </xdr:txBody>
    </xdr:sp>
    <xdr:clientData/>
  </xdr:oneCellAnchor>
  <xdr:twoCellAnchor>
    <xdr:from>
      <xdr:col>13</xdr:col>
      <xdr:colOff>276225</xdr:colOff>
      <xdr:row>8</xdr:row>
      <xdr:rowOff>38099</xdr:rowOff>
    </xdr:from>
    <xdr:to>
      <xdr:col>16</xdr:col>
      <xdr:colOff>381000</xdr:colOff>
      <xdr:row>12</xdr:row>
      <xdr:rowOff>85725</xdr:rowOff>
    </xdr:to>
    <xdr:sp macro="" textlink="">
      <xdr:nvSpPr>
        <xdr:cNvPr id="29" name="Rectangle à coins arrondis 28"/>
        <xdr:cNvSpPr/>
      </xdr:nvSpPr>
      <xdr:spPr>
        <a:xfrm>
          <a:off x="11115675" y="1581149"/>
          <a:ext cx="2390775" cy="819151"/>
        </a:xfrm>
        <a:prstGeom prst="wedgeRoundRectCallout">
          <a:avLst>
            <a:gd name="adj1" fmla="val 8861"/>
            <a:gd name="adj2" fmla="val -175051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13</xdr:col>
      <xdr:colOff>333376</xdr:colOff>
      <xdr:row>8</xdr:row>
      <xdr:rowOff>142875</xdr:rowOff>
    </xdr:from>
    <xdr:ext cx="2305050" cy="819150"/>
    <xdr:sp macro="" textlink="">
      <xdr:nvSpPr>
        <xdr:cNvPr id="30" name="ZoneTexte 29"/>
        <xdr:cNvSpPr txBox="1"/>
      </xdr:nvSpPr>
      <xdr:spPr>
        <a:xfrm>
          <a:off x="11172826" y="1685925"/>
          <a:ext cx="2305050" cy="819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Mettre un "</a:t>
          </a:r>
          <a:r>
            <a:rPr lang="fr-FR" sz="1100" b="1"/>
            <a:t>X</a:t>
          </a:r>
          <a:r>
            <a:rPr lang="fr-FR" sz="1100"/>
            <a:t>", si les heures effectuées le samedi ou le dimanche rentre dans le calcul du Compteur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994"/>
  <sheetViews>
    <sheetView showGridLines="0" tabSelected="1" zoomScaleNormal="100" zoomScaleSheetLayoutView="100" workbookViewId="0">
      <pane ySplit="12" topLeftCell="A13" activePane="bottomLeft" state="frozen"/>
      <selection pane="bottomLeft" activeCell="L379" sqref="L379"/>
    </sheetView>
  </sheetViews>
  <sheetFormatPr baseColWidth="10" defaultRowHeight="15"/>
  <cols>
    <col min="1" max="1" width="7" style="2" customWidth="1"/>
    <col min="2" max="2" width="7.42578125" style="2" customWidth="1"/>
    <col min="3" max="3" width="12.42578125" style="2" customWidth="1"/>
    <col min="4" max="4" width="11.28515625" style="2" customWidth="1"/>
    <col min="5" max="5" width="22.5703125" style="2" customWidth="1"/>
    <col min="6" max="6" width="13.7109375" style="4" customWidth="1"/>
    <col min="7" max="8" width="7.28515625" style="4" customWidth="1"/>
    <col min="9" max="13" width="13.7109375" style="4" customWidth="1"/>
    <col min="14" max="16" width="10.7109375" style="4" customWidth="1"/>
    <col min="17" max="17" width="11.42578125" style="4"/>
    <col min="18" max="18" width="11.42578125" style="2"/>
    <col min="19" max="19" width="9" style="2" customWidth="1"/>
    <col min="20" max="20" width="5.7109375" style="2" customWidth="1"/>
    <col min="21" max="21" width="3" style="2" customWidth="1"/>
    <col min="22" max="16384" width="11.42578125" style="2"/>
  </cols>
  <sheetData>
    <row r="1" spans="1:23" ht="15.75" thickBot="1"/>
    <row r="2" spans="1:23">
      <c r="A2" s="142" t="s">
        <v>18</v>
      </c>
      <c r="B2" s="143"/>
      <c r="C2" s="144"/>
      <c r="D2" s="118"/>
      <c r="E2" s="155" t="s">
        <v>31</v>
      </c>
      <c r="F2" s="156"/>
      <c r="G2" s="157"/>
      <c r="H2" s="120"/>
      <c r="I2" s="153" t="s">
        <v>59</v>
      </c>
      <c r="J2" s="143"/>
      <c r="K2" s="154"/>
    </row>
    <row r="3" spans="1:23">
      <c r="A3" s="58"/>
      <c r="B3" s="22"/>
      <c r="C3" s="59"/>
      <c r="D3" s="22"/>
      <c r="E3" s="23"/>
      <c r="F3" s="18"/>
      <c r="G3" s="24"/>
      <c r="H3" s="18"/>
      <c r="I3" s="39"/>
      <c r="J3" s="40"/>
      <c r="K3" s="41"/>
    </row>
    <row r="4" spans="1:23">
      <c r="A4" s="58"/>
      <c r="B4" s="36" t="s">
        <v>19</v>
      </c>
      <c r="C4" s="63">
        <v>42826</v>
      </c>
      <c r="D4" s="119"/>
      <c r="E4" s="148" t="s">
        <v>25</v>
      </c>
      <c r="F4" s="149"/>
      <c r="G4" s="25">
        <f>DATEDIF(C4,C5,"d")+1</f>
        <v>365</v>
      </c>
      <c r="H4" s="121"/>
      <c r="I4" s="148" t="s">
        <v>60</v>
      </c>
      <c r="J4" s="149"/>
      <c r="K4" s="125">
        <v>35.549999999999997</v>
      </c>
      <c r="M4" s="160" t="s">
        <v>62</v>
      </c>
      <c r="N4" s="160"/>
      <c r="O4" s="160"/>
      <c r="P4" s="116"/>
    </row>
    <row r="5" spans="1:23">
      <c r="A5" s="58"/>
      <c r="B5" s="36" t="s">
        <v>20</v>
      </c>
      <c r="C5" s="63">
        <v>43190</v>
      </c>
      <c r="D5" s="119"/>
      <c r="E5" s="148" t="s">
        <v>24</v>
      </c>
      <c r="F5" s="149"/>
      <c r="G5" s="26">
        <f ca="1">SUMPRODUCT((WEEKDAY(ROW(INDIRECT(C4&amp;":"&amp;C5)),2)&gt;5)*1)</f>
        <v>105</v>
      </c>
      <c r="H5" s="122"/>
      <c r="I5" s="148" t="s">
        <v>61</v>
      </c>
      <c r="J5" s="149"/>
      <c r="K5" s="42">
        <f>K4+2</f>
        <v>37.549999999999997</v>
      </c>
    </row>
    <row r="6" spans="1:23" ht="15.75" thickBot="1">
      <c r="A6" s="60"/>
      <c r="B6" s="61"/>
      <c r="C6" s="62"/>
      <c r="D6" s="22"/>
      <c r="E6" s="148" t="s">
        <v>23</v>
      </c>
      <c r="F6" s="149"/>
      <c r="G6" s="26">
        <f>Data!D31</f>
        <v>10</v>
      </c>
      <c r="H6" s="122"/>
      <c r="I6" s="43"/>
      <c r="J6" s="44"/>
      <c r="K6" s="45"/>
    </row>
    <row r="7" spans="1:23">
      <c r="B7" s="22"/>
      <c r="C7" s="22"/>
      <c r="D7" s="22"/>
      <c r="E7" s="148" t="s">
        <v>22</v>
      </c>
      <c r="F7" s="149"/>
      <c r="G7" s="124">
        <v>25</v>
      </c>
      <c r="H7" s="122"/>
    </row>
    <row r="8" spans="1:23" ht="15.75" thickBot="1">
      <c r="E8" s="148" t="s">
        <v>21</v>
      </c>
      <c r="F8" s="149"/>
      <c r="G8" s="38">
        <f ca="1">G4-G5-G6-G7</f>
        <v>225</v>
      </c>
      <c r="H8" s="123"/>
    </row>
    <row r="9" spans="1:23" ht="15.75" thickBot="1">
      <c r="C9" s="9"/>
      <c r="D9" s="9"/>
      <c r="E9" s="27"/>
      <c r="F9" s="28"/>
      <c r="G9" s="29"/>
      <c r="H9" s="40"/>
      <c r="K9" s="52"/>
      <c r="R9" s="131" t="s">
        <v>10</v>
      </c>
    </row>
    <row r="10" spans="1:23">
      <c r="C10" s="9"/>
      <c r="D10" s="9"/>
      <c r="E10" s="9"/>
      <c r="G10" s="2"/>
      <c r="H10" s="2"/>
      <c r="I10" s="2"/>
      <c r="K10" s="2"/>
      <c r="R10" s="132" t="s">
        <v>63</v>
      </c>
    </row>
    <row r="11" spans="1:23" ht="26.25" customHeight="1" thickBot="1">
      <c r="F11" s="162"/>
      <c r="G11" s="162"/>
      <c r="H11" s="162"/>
      <c r="I11" s="162"/>
      <c r="J11" s="162"/>
      <c r="K11" s="162"/>
      <c r="L11" s="162"/>
      <c r="M11" s="162"/>
      <c r="N11" s="161"/>
      <c r="O11" s="161"/>
      <c r="P11" s="161"/>
      <c r="R11" s="133">
        <f>SUM(S15:S390)</f>
        <v>0</v>
      </c>
    </row>
    <row r="12" spans="1:23" s="1" customFormat="1" ht="38.25" customHeight="1" thickBot="1">
      <c r="A12" s="158" t="s">
        <v>0</v>
      </c>
      <c r="B12" s="159"/>
      <c r="C12" s="146" t="s">
        <v>1</v>
      </c>
      <c r="D12" s="146"/>
      <c r="E12" s="147"/>
      <c r="F12" s="5" t="s">
        <v>2</v>
      </c>
      <c r="G12" s="150" t="s">
        <v>3</v>
      </c>
      <c r="H12" s="151"/>
      <c r="I12" s="5" t="s">
        <v>4</v>
      </c>
      <c r="J12" s="5" t="s">
        <v>5</v>
      </c>
      <c r="K12" s="5" t="s">
        <v>6</v>
      </c>
      <c r="L12" s="5" t="s">
        <v>7</v>
      </c>
      <c r="M12" s="6" t="s">
        <v>8</v>
      </c>
      <c r="N12" s="15" t="s">
        <v>11</v>
      </c>
      <c r="O12" s="16" t="s">
        <v>29</v>
      </c>
      <c r="P12" s="35" t="s">
        <v>30</v>
      </c>
      <c r="Q12" s="14" t="s">
        <v>10</v>
      </c>
      <c r="R12" s="13" t="s">
        <v>63</v>
      </c>
    </row>
    <row r="13" spans="1:23" s="12" customFormat="1" ht="21" customHeight="1">
      <c r="B13" s="10"/>
      <c r="C13" s="10"/>
      <c r="D13" s="10"/>
      <c r="E13" s="10"/>
      <c r="F13" s="115">
        <f>A15</f>
        <v>42828</v>
      </c>
      <c r="G13" s="152">
        <f>F13+1</f>
        <v>42829</v>
      </c>
      <c r="H13" s="152"/>
      <c r="I13" s="115">
        <f>G13+1</f>
        <v>42830</v>
      </c>
      <c r="J13" s="115">
        <f>I13+1</f>
        <v>42831</v>
      </c>
      <c r="K13" s="115">
        <f>J13+1</f>
        <v>42832</v>
      </c>
      <c r="L13" s="115">
        <f>K13+1</f>
        <v>42833</v>
      </c>
      <c r="M13" s="115">
        <f>B15</f>
        <v>42834</v>
      </c>
      <c r="N13" s="21"/>
      <c r="O13" s="47"/>
      <c r="P13" s="47"/>
      <c r="Q13" s="11"/>
    </row>
    <row r="14" spans="1:23" s="1" customFormat="1" ht="20.25" customHeight="1">
      <c r="A14" s="139" t="str">
        <f>Data!$K3&amp;" - "&amp;Data!$L3</f>
        <v>2017 - 14</v>
      </c>
      <c r="B14" s="139"/>
      <c r="C14" s="140" t="s">
        <v>9</v>
      </c>
      <c r="D14" s="140"/>
      <c r="E14" s="141"/>
      <c r="F14" s="84"/>
      <c r="G14" s="136"/>
      <c r="H14" s="137"/>
      <c r="I14" s="84"/>
      <c r="J14" s="84"/>
      <c r="K14" s="84"/>
      <c r="L14" s="78"/>
      <c r="M14" s="78"/>
      <c r="N14" s="46">
        <f>SUM(F14:K14)</f>
        <v>0</v>
      </c>
      <c r="O14" s="17"/>
      <c r="P14" s="17"/>
      <c r="Q14" s="79"/>
      <c r="R14" s="129">
        <f>IF($P$4="X",Q15,Q15-O15)</f>
        <v>0</v>
      </c>
      <c r="U14" s="54"/>
      <c r="V14" s="54"/>
      <c r="W14" s="83"/>
    </row>
    <row r="15" spans="1:23" s="1" customFormat="1" ht="20.25" customHeight="1">
      <c r="A15" s="55">
        <f>Data!M3</f>
        <v>42828</v>
      </c>
      <c r="B15" s="56">
        <f>Data!N3</f>
        <v>42834</v>
      </c>
      <c r="C15" s="134" t="s">
        <v>27</v>
      </c>
      <c r="D15" s="134"/>
      <c r="E15" s="134"/>
      <c r="F15" s="8"/>
      <c r="G15" s="8"/>
      <c r="H15" s="8"/>
      <c r="I15" s="8"/>
      <c r="J15" s="8"/>
      <c r="K15" s="8"/>
      <c r="L15" s="85"/>
      <c r="M15" s="85"/>
      <c r="N15" s="46"/>
      <c r="O15" s="17">
        <f>L15+M15</f>
        <v>0</v>
      </c>
      <c r="P15" s="17"/>
      <c r="Q15" s="81">
        <f>N14+O15+P16</f>
        <v>0</v>
      </c>
      <c r="R15" s="82">
        <f>IF(R14=0,0,MIN(R14-$K$4,$K$5-$K$4))</f>
        <v>0</v>
      </c>
      <c r="S15" s="3">
        <f>R15</f>
        <v>0</v>
      </c>
      <c r="U15" s="54"/>
    </row>
    <row r="16" spans="1:23" s="1" customFormat="1" ht="20.25" customHeight="1">
      <c r="C16" s="134" t="s">
        <v>28</v>
      </c>
      <c r="D16" s="134"/>
      <c r="E16" s="135"/>
      <c r="F16" s="84"/>
      <c r="G16" s="136"/>
      <c r="H16" s="137"/>
      <c r="I16" s="84"/>
      <c r="J16" s="84"/>
      <c r="K16" s="84"/>
      <c r="L16" s="32"/>
      <c r="M16" s="33"/>
      <c r="N16" s="17"/>
      <c r="O16" s="17"/>
      <c r="P16" s="17">
        <f>SUM(F16:K16)</f>
        <v>0</v>
      </c>
      <c r="Q16" s="80"/>
      <c r="R16" s="51"/>
      <c r="U16" s="54"/>
    </row>
    <row r="17" spans="1:21" s="1" customFormat="1" ht="20.25" hidden="1" customHeight="1">
      <c r="C17" s="30"/>
      <c r="D17" s="30"/>
      <c r="E17" s="30"/>
      <c r="F17" s="87" t="s">
        <v>45</v>
      </c>
      <c r="G17" s="88"/>
      <c r="H17" s="88"/>
      <c r="I17" s="88"/>
      <c r="J17" s="88"/>
      <c r="K17" s="88"/>
      <c r="L17" s="89"/>
      <c r="M17" s="90">
        <f>IF(L15&gt;0,L15,0)</f>
        <v>0</v>
      </c>
      <c r="N17" s="8"/>
      <c r="P17" s="50"/>
      <c r="Q17" s="8"/>
      <c r="R17" s="37"/>
      <c r="U17" s="54"/>
    </row>
    <row r="18" spans="1:21" s="1" customFormat="1" ht="20.25" hidden="1" customHeight="1">
      <c r="C18" s="30"/>
      <c r="D18" s="30"/>
      <c r="E18" s="30"/>
      <c r="F18" s="91" t="s">
        <v>46</v>
      </c>
      <c r="G18" s="92"/>
      <c r="H18" s="92"/>
      <c r="I18" s="92"/>
      <c r="J18" s="92"/>
      <c r="K18" s="92"/>
      <c r="L18" s="93"/>
      <c r="M18" s="90">
        <f>IF(L15&gt;0,L15*Data!$B$35,0)</f>
        <v>0</v>
      </c>
      <c r="N18" s="8"/>
      <c r="P18" s="8"/>
      <c r="Q18" s="8"/>
      <c r="R18" s="37"/>
      <c r="U18" s="54"/>
    </row>
    <row r="19" spans="1:21" s="1" customFormat="1" ht="20.25" customHeight="1">
      <c r="C19" s="30"/>
      <c r="D19" s="30"/>
      <c r="E19" s="30"/>
      <c r="F19" s="86"/>
      <c r="G19" s="86"/>
      <c r="H19" s="86"/>
      <c r="I19" s="86"/>
      <c r="J19" s="86"/>
      <c r="K19" s="86"/>
      <c r="L19" s="31"/>
      <c r="M19" s="8"/>
      <c r="N19" s="8"/>
      <c r="O19" s="8"/>
      <c r="P19" s="8"/>
      <c r="Q19" s="8"/>
      <c r="R19" s="37"/>
      <c r="U19" s="54"/>
    </row>
    <row r="20" spans="1:21" s="1" customFormat="1" ht="20.25" customHeight="1">
      <c r="A20" s="12"/>
      <c r="B20" s="10"/>
      <c r="C20" s="10"/>
      <c r="D20" s="10"/>
      <c r="E20" s="10"/>
      <c r="F20" s="115">
        <f>A22</f>
        <v>42835</v>
      </c>
      <c r="G20" s="138">
        <f>F20+1</f>
        <v>42836</v>
      </c>
      <c r="H20" s="138"/>
      <c r="I20" s="115">
        <f>G20+1</f>
        <v>42837</v>
      </c>
      <c r="J20" s="115">
        <f>I20+1</f>
        <v>42838</v>
      </c>
      <c r="K20" s="115">
        <f>J20+1</f>
        <v>42839</v>
      </c>
      <c r="L20" s="115">
        <f>K20+1</f>
        <v>42840</v>
      </c>
      <c r="M20" s="115">
        <f>B22</f>
        <v>42841</v>
      </c>
      <c r="N20" s="11"/>
      <c r="O20" s="126"/>
      <c r="P20" s="126"/>
      <c r="Q20" s="11"/>
      <c r="R20" s="12"/>
    </row>
    <row r="21" spans="1:21" s="1" customFormat="1" ht="20.25" customHeight="1">
      <c r="A21" s="139" t="str">
        <f>Data!$K4&amp;" - "&amp;Data!$L4</f>
        <v>2017 - 15</v>
      </c>
      <c r="B21" s="139"/>
      <c r="C21" s="140" t="s">
        <v>9</v>
      </c>
      <c r="D21" s="140"/>
      <c r="E21" s="141"/>
      <c r="F21" s="84"/>
      <c r="G21" s="136"/>
      <c r="H21" s="137"/>
      <c r="I21" s="84"/>
      <c r="J21" s="84"/>
      <c r="K21" s="84"/>
      <c r="L21" s="78"/>
      <c r="M21" s="78"/>
      <c r="N21" s="46">
        <f>SUM(F21:K21)</f>
        <v>0</v>
      </c>
      <c r="O21" s="17"/>
      <c r="P21" s="17"/>
      <c r="Q21" s="79"/>
      <c r="R21" s="129">
        <f>IF($P$4="X",Q22,Q22-O22)</f>
        <v>0</v>
      </c>
    </row>
    <row r="22" spans="1:21" s="1" customFormat="1" ht="20.25" customHeight="1">
      <c r="A22" s="55">
        <f>Data!M4</f>
        <v>42835</v>
      </c>
      <c r="B22" s="56">
        <f>Data!N4</f>
        <v>42841</v>
      </c>
      <c r="C22" s="134" t="s">
        <v>27</v>
      </c>
      <c r="D22" s="134"/>
      <c r="E22" s="134"/>
      <c r="F22" s="8"/>
      <c r="G22" s="8"/>
      <c r="H22" s="8"/>
      <c r="I22" s="8"/>
      <c r="J22" s="8"/>
      <c r="K22" s="8"/>
      <c r="L22" s="85"/>
      <c r="M22" s="85"/>
      <c r="N22" s="46"/>
      <c r="O22" s="17">
        <f>L22+M22</f>
        <v>0</v>
      </c>
      <c r="P22" s="17"/>
      <c r="Q22" s="81">
        <f>N21+O22+P23</f>
        <v>0</v>
      </c>
      <c r="R22" s="82">
        <f>IF(R21=0,0,MIN(R21-$K$4,$K$5-$K$4))</f>
        <v>0</v>
      </c>
      <c r="S22" s="3">
        <f>R22</f>
        <v>0</v>
      </c>
    </row>
    <row r="23" spans="1:21" s="1" customFormat="1" ht="20.25" customHeight="1">
      <c r="C23" s="134" t="s">
        <v>28</v>
      </c>
      <c r="D23" s="134"/>
      <c r="E23" s="135"/>
      <c r="F23" s="84"/>
      <c r="G23" s="136"/>
      <c r="H23" s="137"/>
      <c r="I23" s="84"/>
      <c r="J23" s="84"/>
      <c r="K23" s="84"/>
      <c r="L23" s="32"/>
      <c r="M23" s="33"/>
      <c r="N23" s="17"/>
      <c r="O23" s="17"/>
      <c r="P23" s="17">
        <f>SUM(F23:K23)</f>
        <v>0</v>
      </c>
      <c r="Q23" s="80"/>
      <c r="R23" s="51"/>
    </row>
    <row r="24" spans="1:21" s="1" customFormat="1" ht="20.25" hidden="1" customHeight="1">
      <c r="C24" s="30"/>
      <c r="D24" s="30"/>
      <c r="E24" s="30"/>
      <c r="F24" s="87" t="s">
        <v>45</v>
      </c>
      <c r="G24" s="88"/>
      <c r="H24" s="88"/>
      <c r="I24" s="88"/>
      <c r="J24" s="88"/>
      <c r="K24" s="88"/>
      <c r="L24" s="89"/>
      <c r="M24" s="90">
        <f>IF(L22&gt;0,L22,0)</f>
        <v>0</v>
      </c>
      <c r="N24" s="8"/>
      <c r="P24" s="50"/>
      <c r="Q24" s="8"/>
      <c r="R24" s="37"/>
    </row>
    <row r="25" spans="1:21" s="1" customFormat="1" ht="20.25" hidden="1" customHeight="1">
      <c r="C25" s="30"/>
      <c r="D25" s="30"/>
      <c r="E25" s="30"/>
      <c r="F25" s="91" t="s">
        <v>46</v>
      </c>
      <c r="G25" s="92"/>
      <c r="H25" s="92"/>
      <c r="I25" s="92"/>
      <c r="J25" s="92"/>
      <c r="K25" s="92"/>
      <c r="L25" s="93"/>
      <c r="M25" s="90">
        <f>IF(L22&gt;0,L22*Data!$B$35,0)</f>
        <v>0</v>
      </c>
      <c r="N25" s="8"/>
      <c r="P25" s="8"/>
      <c r="Q25" s="8"/>
      <c r="R25" s="37"/>
    </row>
    <row r="26" spans="1:21" s="1" customFormat="1" ht="20.25" customHeight="1">
      <c r="A26" s="145"/>
      <c r="B26" s="145"/>
      <c r="C26" s="95"/>
      <c r="D26" s="95"/>
      <c r="E26" s="95"/>
      <c r="F26" s="86"/>
      <c r="G26" s="86"/>
      <c r="H26" s="86"/>
      <c r="I26" s="86"/>
      <c r="J26" s="86"/>
      <c r="K26" s="86"/>
      <c r="L26" s="31"/>
      <c r="M26" s="31"/>
      <c r="N26" s="31"/>
      <c r="O26" s="31"/>
      <c r="P26" s="31"/>
      <c r="Q26" s="12"/>
      <c r="R26" s="12"/>
    </row>
    <row r="27" spans="1:21" s="1" customFormat="1" ht="20.25" customHeight="1">
      <c r="A27" s="12"/>
      <c r="B27" s="10"/>
      <c r="C27" s="10"/>
      <c r="D27" s="10"/>
      <c r="E27" s="10"/>
      <c r="F27" s="115">
        <f>A29</f>
        <v>42842</v>
      </c>
      <c r="G27" s="138">
        <f>F27+1</f>
        <v>42843</v>
      </c>
      <c r="H27" s="138"/>
      <c r="I27" s="115">
        <f>G27+1</f>
        <v>42844</v>
      </c>
      <c r="J27" s="115">
        <f>I27+1</f>
        <v>42845</v>
      </c>
      <c r="K27" s="115">
        <f>J27+1</f>
        <v>42846</v>
      </c>
      <c r="L27" s="115">
        <f>K27+1</f>
        <v>42847</v>
      </c>
      <c r="M27" s="115">
        <f>B29</f>
        <v>42848</v>
      </c>
      <c r="N27" s="11"/>
      <c r="O27" s="126"/>
      <c r="P27" s="126"/>
      <c r="Q27" s="11"/>
      <c r="R27" s="12"/>
    </row>
    <row r="28" spans="1:21" s="1" customFormat="1" ht="20.25" customHeight="1">
      <c r="A28" s="139" t="str">
        <f>Data!$K5&amp;" - "&amp;Data!$L5</f>
        <v>2017 - 16</v>
      </c>
      <c r="B28" s="139"/>
      <c r="C28" s="140" t="s">
        <v>9</v>
      </c>
      <c r="D28" s="140"/>
      <c r="E28" s="141"/>
      <c r="F28" s="84"/>
      <c r="G28" s="136"/>
      <c r="H28" s="137"/>
      <c r="I28" s="84"/>
      <c r="J28" s="84"/>
      <c r="K28" s="84"/>
      <c r="L28" s="78"/>
      <c r="M28" s="78"/>
      <c r="N28" s="46">
        <f>SUM(F28:K28)</f>
        <v>0</v>
      </c>
      <c r="O28" s="17"/>
      <c r="P28" s="17"/>
      <c r="Q28" s="79"/>
      <c r="R28" s="129">
        <f>IF($P$4="X",Q29,Q29-O29)</f>
        <v>0</v>
      </c>
    </row>
    <row r="29" spans="1:21" s="1" customFormat="1" ht="20.25" customHeight="1">
      <c r="A29" s="55">
        <f>Data!M5</f>
        <v>42842</v>
      </c>
      <c r="B29" s="56">
        <f>Data!N5</f>
        <v>42848</v>
      </c>
      <c r="C29" s="134" t="s">
        <v>27</v>
      </c>
      <c r="D29" s="134"/>
      <c r="E29" s="134"/>
      <c r="F29" s="8"/>
      <c r="G29" s="8"/>
      <c r="H29" s="8"/>
      <c r="I29" s="8"/>
      <c r="J29" s="8"/>
      <c r="K29" s="8"/>
      <c r="L29" s="85"/>
      <c r="M29" s="85"/>
      <c r="N29" s="46"/>
      <c r="O29" s="17">
        <f>L29+M29</f>
        <v>0</v>
      </c>
      <c r="P29" s="17"/>
      <c r="Q29" s="81">
        <f>N28+O29+P30</f>
        <v>0</v>
      </c>
      <c r="R29" s="82">
        <f>IF(R28=0,0,MIN(R28-$K$4,$K$5-$K$4))</f>
        <v>0</v>
      </c>
      <c r="S29" s="3">
        <f>R29</f>
        <v>0</v>
      </c>
    </row>
    <row r="30" spans="1:21" s="1" customFormat="1" ht="20.25" customHeight="1">
      <c r="C30" s="134" t="s">
        <v>28</v>
      </c>
      <c r="D30" s="134"/>
      <c r="E30" s="135"/>
      <c r="F30" s="84"/>
      <c r="G30" s="136"/>
      <c r="H30" s="137"/>
      <c r="I30" s="84"/>
      <c r="J30" s="84"/>
      <c r="K30" s="84"/>
      <c r="L30" s="32"/>
      <c r="M30" s="33"/>
      <c r="N30" s="17"/>
      <c r="O30" s="17"/>
      <c r="P30" s="17">
        <f>SUM(F30:K30)</f>
        <v>0</v>
      </c>
      <c r="Q30" s="80"/>
      <c r="R30" s="51"/>
    </row>
    <row r="31" spans="1:21" s="1" customFormat="1" ht="20.25" hidden="1" customHeight="1">
      <c r="C31" s="30"/>
      <c r="D31" s="30"/>
      <c r="E31" s="30"/>
      <c r="F31" s="87" t="s">
        <v>45</v>
      </c>
      <c r="G31" s="88"/>
      <c r="H31" s="88"/>
      <c r="I31" s="88"/>
      <c r="J31" s="88"/>
      <c r="K31" s="88"/>
      <c r="L31" s="89"/>
      <c r="M31" s="90">
        <f>IF(L29&gt;0,L29,0)</f>
        <v>0</v>
      </c>
      <c r="N31" s="8"/>
      <c r="P31" s="50"/>
      <c r="Q31" s="8"/>
      <c r="R31" s="37"/>
    </row>
    <row r="32" spans="1:21" s="1" customFormat="1" ht="20.25" hidden="1" customHeight="1">
      <c r="C32" s="30"/>
      <c r="D32" s="30"/>
      <c r="E32" s="30"/>
      <c r="F32" s="91" t="s">
        <v>46</v>
      </c>
      <c r="G32" s="92"/>
      <c r="H32" s="92"/>
      <c r="I32" s="92"/>
      <c r="J32" s="92"/>
      <c r="K32" s="92"/>
      <c r="L32" s="93"/>
      <c r="M32" s="90">
        <f>IF(L29&gt;0,L29*Data!$B$35,0)</f>
        <v>0</v>
      </c>
      <c r="N32" s="8"/>
      <c r="P32" s="8"/>
      <c r="Q32" s="8"/>
      <c r="R32" s="37"/>
    </row>
    <row r="33" spans="1:24" s="1" customFormat="1" ht="20.25" customHeight="1">
      <c r="A33" s="12"/>
      <c r="B33" s="100"/>
      <c r="C33" s="95"/>
      <c r="D33" s="95"/>
      <c r="E33" s="95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12"/>
    </row>
    <row r="34" spans="1:24" s="1" customFormat="1" ht="20.25" customHeight="1">
      <c r="A34" s="12"/>
      <c r="B34" s="10"/>
      <c r="C34" s="10"/>
      <c r="D34" s="10"/>
      <c r="E34" s="10"/>
      <c r="F34" s="115">
        <f>A36</f>
        <v>42849</v>
      </c>
      <c r="G34" s="138">
        <f>F34+1</f>
        <v>42850</v>
      </c>
      <c r="H34" s="138"/>
      <c r="I34" s="115">
        <f>G34+1</f>
        <v>42851</v>
      </c>
      <c r="J34" s="115">
        <f>I34+1</f>
        <v>42852</v>
      </c>
      <c r="K34" s="115">
        <f>J34+1</f>
        <v>42853</v>
      </c>
      <c r="L34" s="115">
        <f>K34+1</f>
        <v>42854</v>
      </c>
      <c r="M34" s="115">
        <f>B36</f>
        <v>42855</v>
      </c>
      <c r="N34" s="11"/>
      <c r="O34" s="126"/>
      <c r="P34" s="126"/>
      <c r="Q34" s="11"/>
      <c r="R34" s="12"/>
    </row>
    <row r="35" spans="1:24" s="1" customFormat="1" ht="20.25" customHeight="1">
      <c r="A35" s="139" t="str">
        <f>Data!$K6&amp;" - "&amp;Data!$L6</f>
        <v>2017 - 17</v>
      </c>
      <c r="B35" s="139"/>
      <c r="C35" s="140" t="s">
        <v>9</v>
      </c>
      <c r="D35" s="140"/>
      <c r="E35" s="141"/>
      <c r="F35" s="84"/>
      <c r="G35" s="136"/>
      <c r="H35" s="137"/>
      <c r="I35" s="84"/>
      <c r="J35" s="84"/>
      <c r="K35" s="84"/>
      <c r="L35" s="78"/>
      <c r="M35" s="78"/>
      <c r="N35" s="46">
        <f>SUM(F35:K35)</f>
        <v>0</v>
      </c>
      <c r="O35" s="17"/>
      <c r="P35" s="17"/>
      <c r="Q35" s="79"/>
      <c r="R35" s="129">
        <f>IF($P$4="X",Q36,Q36-O36)</f>
        <v>0</v>
      </c>
    </row>
    <row r="36" spans="1:24" s="1" customFormat="1" ht="20.25" customHeight="1">
      <c r="A36" s="55">
        <f>Data!M6</f>
        <v>42849</v>
      </c>
      <c r="B36" s="56">
        <f>Data!N6</f>
        <v>42855</v>
      </c>
      <c r="C36" s="134" t="s">
        <v>27</v>
      </c>
      <c r="D36" s="134"/>
      <c r="E36" s="134"/>
      <c r="F36" s="8"/>
      <c r="G36" s="8"/>
      <c r="H36" s="8"/>
      <c r="I36" s="8"/>
      <c r="J36" s="8"/>
      <c r="K36" s="8"/>
      <c r="L36" s="85"/>
      <c r="M36" s="85"/>
      <c r="N36" s="46"/>
      <c r="O36" s="17">
        <f>L36+M36</f>
        <v>0</v>
      </c>
      <c r="P36" s="17"/>
      <c r="Q36" s="81">
        <f>N35+O36+P37</f>
        <v>0</v>
      </c>
      <c r="R36" s="82">
        <f>IF(R35=0,0,MIN(R35-$K$4,$K$5-$K$4))</f>
        <v>0</v>
      </c>
      <c r="S36" s="3">
        <f>R36</f>
        <v>0</v>
      </c>
    </row>
    <row r="37" spans="1:24" s="1" customFormat="1" ht="20.25" customHeight="1">
      <c r="C37" s="134" t="s">
        <v>28</v>
      </c>
      <c r="D37" s="134"/>
      <c r="E37" s="135"/>
      <c r="F37" s="84"/>
      <c r="G37" s="136"/>
      <c r="H37" s="137"/>
      <c r="I37" s="84"/>
      <c r="J37" s="84"/>
      <c r="K37" s="84"/>
      <c r="L37" s="32"/>
      <c r="M37" s="33"/>
      <c r="N37" s="17"/>
      <c r="O37" s="17"/>
      <c r="P37" s="17">
        <f>SUM(F37:K37)</f>
        <v>0</v>
      </c>
      <c r="Q37" s="80"/>
      <c r="R37" s="51"/>
    </row>
    <row r="38" spans="1:24" s="1" customFormat="1" ht="20.25" hidden="1" customHeight="1">
      <c r="C38" s="30"/>
      <c r="D38" s="30"/>
      <c r="E38" s="30"/>
      <c r="F38" s="87" t="s">
        <v>45</v>
      </c>
      <c r="G38" s="88"/>
      <c r="H38" s="88"/>
      <c r="I38" s="88"/>
      <c r="J38" s="88"/>
      <c r="K38" s="88"/>
      <c r="L38" s="89"/>
      <c r="M38" s="90">
        <f>IF(L36&gt;0,L36,0)</f>
        <v>0</v>
      </c>
      <c r="N38" s="8"/>
      <c r="P38" s="50"/>
      <c r="Q38" s="8"/>
      <c r="R38" s="37"/>
    </row>
    <row r="39" spans="1:24" s="1" customFormat="1" ht="20.25" hidden="1" customHeight="1">
      <c r="C39" s="30"/>
      <c r="D39" s="30"/>
      <c r="E39" s="30"/>
      <c r="F39" s="91" t="s">
        <v>46</v>
      </c>
      <c r="G39" s="92"/>
      <c r="H39" s="92"/>
      <c r="I39" s="92"/>
      <c r="J39" s="92"/>
      <c r="K39" s="92"/>
      <c r="L39" s="93"/>
      <c r="M39" s="90">
        <f>IF(L36&gt;0,L36*Data!$B$35,0)</f>
        <v>0</v>
      </c>
      <c r="N39" s="8"/>
      <c r="P39" s="8"/>
      <c r="Q39" s="8"/>
      <c r="R39" s="37"/>
    </row>
    <row r="40" spans="1:24" s="1" customFormat="1" ht="20.25" customHeight="1">
      <c r="A40" s="12"/>
      <c r="B40" s="100"/>
      <c r="C40" s="95"/>
      <c r="D40" s="95"/>
      <c r="E40" s="95"/>
      <c r="F40" s="86"/>
      <c r="G40" s="86"/>
      <c r="H40" s="86"/>
      <c r="I40" s="86"/>
      <c r="J40" s="86"/>
      <c r="K40" s="86"/>
      <c r="L40" s="31"/>
      <c r="M40" s="31"/>
      <c r="N40" s="31"/>
      <c r="O40" s="31"/>
      <c r="P40" s="31"/>
      <c r="Q40" s="31"/>
      <c r="R40" s="12"/>
    </row>
    <row r="41" spans="1:24" s="1" customFormat="1" ht="20.25" customHeight="1">
      <c r="A41" s="12"/>
      <c r="B41" s="10"/>
      <c r="C41" s="10"/>
      <c r="D41" s="10"/>
      <c r="E41" s="10"/>
      <c r="F41" s="115">
        <f>A43</f>
        <v>42856</v>
      </c>
      <c r="G41" s="138">
        <f>F41+1</f>
        <v>42857</v>
      </c>
      <c r="H41" s="138"/>
      <c r="I41" s="115">
        <f>G41+1</f>
        <v>42858</v>
      </c>
      <c r="J41" s="115">
        <f>I41+1</f>
        <v>42859</v>
      </c>
      <c r="K41" s="115">
        <f>J41+1</f>
        <v>42860</v>
      </c>
      <c r="L41" s="115">
        <f>K41+1</f>
        <v>42861</v>
      </c>
      <c r="M41" s="115">
        <f>B43</f>
        <v>42862</v>
      </c>
      <c r="N41" s="11"/>
      <c r="O41" s="126"/>
      <c r="P41" s="126"/>
      <c r="Q41" s="11"/>
      <c r="R41" s="12"/>
    </row>
    <row r="42" spans="1:24" s="1" customFormat="1" ht="20.25" customHeight="1">
      <c r="A42" s="139" t="str">
        <f>Data!$K7&amp;" - "&amp;Data!$L7</f>
        <v>2017 - 18</v>
      </c>
      <c r="B42" s="139"/>
      <c r="C42" s="140" t="s">
        <v>9</v>
      </c>
      <c r="D42" s="140"/>
      <c r="E42" s="141"/>
      <c r="F42" s="84"/>
      <c r="G42" s="136"/>
      <c r="H42" s="137"/>
      <c r="I42" s="84"/>
      <c r="J42" s="84"/>
      <c r="K42" s="84"/>
      <c r="L42" s="78"/>
      <c r="M42" s="78"/>
      <c r="N42" s="46">
        <f>SUM(F42:K42)</f>
        <v>0</v>
      </c>
      <c r="O42" s="17"/>
      <c r="P42" s="17"/>
      <c r="Q42" s="79"/>
      <c r="R42" s="129">
        <f>IF($P$4="X",Q43,Q43-O43)</f>
        <v>0</v>
      </c>
    </row>
    <row r="43" spans="1:24" s="1" customFormat="1" ht="20.25" customHeight="1">
      <c r="A43" s="55">
        <f>Data!M7</f>
        <v>42856</v>
      </c>
      <c r="B43" s="56">
        <f>Data!N7</f>
        <v>42862</v>
      </c>
      <c r="C43" s="134" t="s">
        <v>27</v>
      </c>
      <c r="D43" s="134"/>
      <c r="E43" s="134"/>
      <c r="F43" s="8"/>
      <c r="G43" s="8"/>
      <c r="H43" s="8"/>
      <c r="I43" s="8"/>
      <c r="J43" s="8"/>
      <c r="K43" s="8"/>
      <c r="L43" s="85"/>
      <c r="M43" s="85"/>
      <c r="N43" s="46"/>
      <c r="O43" s="17">
        <f>L43+M43</f>
        <v>0</v>
      </c>
      <c r="P43" s="17"/>
      <c r="Q43" s="81">
        <f>N42+O43+P44</f>
        <v>0</v>
      </c>
      <c r="R43" s="82">
        <f>IF(R42=0,0,MIN(R42-$K$4,$K$5-$K$4))</f>
        <v>0</v>
      </c>
      <c r="S43" s="3">
        <f>R43</f>
        <v>0</v>
      </c>
    </row>
    <row r="44" spans="1:24" s="1" customFormat="1" ht="20.25" customHeight="1">
      <c r="C44" s="134" t="s">
        <v>28</v>
      </c>
      <c r="D44" s="134"/>
      <c r="E44" s="135"/>
      <c r="F44" s="84"/>
      <c r="G44" s="136"/>
      <c r="H44" s="137"/>
      <c r="I44" s="84"/>
      <c r="J44" s="84"/>
      <c r="K44" s="84"/>
      <c r="L44" s="32"/>
      <c r="M44" s="33"/>
      <c r="N44" s="17"/>
      <c r="O44" s="17"/>
      <c r="P44" s="17">
        <f>SUM(F44:K44)</f>
        <v>0</v>
      </c>
      <c r="Q44" s="80"/>
      <c r="R44" s="51"/>
    </row>
    <row r="45" spans="1:24" s="1" customFormat="1" ht="20.25" hidden="1" customHeight="1">
      <c r="C45" s="30"/>
      <c r="D45" s="30"/>
      <c r="E45" s="30"/>
      <c r="F45" s="87" t="s">
        <v>45</v>
      </c>
      <c r="G45" s="88"/>
      <c r="H45" s="88"/>
      <c r="I45" s="88"/>
      <c r="J45" s="88"/>
      <c r="K45" s="88"/>
      <c r="L45" s="89"/>
      <c r="M45" s="90">
        <f>IF(L43&gt;0,L43,0)</f>
        <v>0</v>
      </c>
      <c r="N45" s="8"/>
      <c r="P45" s="50"/>
      <c r="Q45" s="8"/>
      <c r="R45" s="37"/>
    </row>
    <row r="46" spans="1:24" s="1" customFormat="1" ht="20.25" hidden="1" customHeight="1">
      <c r="C46" s="30"/>
      <c r="D46" s="30"/>
      <c r="E46" s="30"/>
      <c r="F46" s="91" t="s">
        <v>46</v>
      </c>
      <c r="G46" s="92"/>
      <c r="H46" s="92"/>
      <c r="I46" s="92"/>
      <c r="J46" s="92"/>
      <c r="K46" s="92"/>
      <c r="L46" s="93"/>
      <c r="M46" s="90">
        <f>IF(L43&gt;0,L43*Data!$B$35,0)</f>
        <v>0</v>
      </c>
      <c r="N46" s="8"/>
      <c r="P46" s="8"/>
      <c r="Q46" s="8"/>
      <c r="R46" s="37"/>
    </row>
    <row r="47" spans="1:24" s="1" customFormat="1" ht="20.25" customHeight="1">
      <c r="A47" s="96"/>
      <c r="B47" s="97"/>
      <c r="C47" s="95"/>
      <c r="D47" s="95"/>
      <c r="E47" s="95"/>
      <c r="F47" s="31"/>
      <c r="G47" s="31"/>
      <c r="H47" s="31"/>
      <c r="I47" s="31"/>
      <c r="J47" s="31"/>
      <c r="K47" s="31"/>
      <c r="L47" s="86"/>
      <c r="M47" s="86"/>
      <c r="N47" s="31"/>
      <c r="O47" s="31"/>
      <c r="P47" s="31"/>
      <c r="Q47" s="98"/>
      <c r="R47" s="99"/>
      <c r="X47" s="54"/>
    </row>
    <row r="48" spans="1:24" s="1" customFormat="1" ht="20.25" customHeight="1">
      <c r="A48" s="12"/>
      <c r="B48" s="10"/>
      <c r="C48" s="10"/>
      <c r="D48" s="10"/>
      <c r="E48" s="10"/>
      <c r="F48" s="115">
        <f>A50</f>
        <v>42863</v>
      </c>
      <c r="G48" s="138">
        <f>F48+1</f>
        <v>42864</v>
      </c>
      <c r="H48" s="138"/>
      <c r="I48" s="115">
        <f>G48+1</f>
        <v>42865</v>
      </c>
      <c r="J48" s="115">
        <f>I48+1</f>
        <v>42866</v>
      </c>
      <c r="K48" s="115">
        <f>J48+1</f>
        <v>42867</v>
      </c>
      <c r="L48" s="115">
        <f>K48+1</f>
        <v>42868</v>
      </c>
      <c r="M48" s="115">
        <f>B50</f>
        <v>42869</v>
      </c>
      <c r="N48" s="11"/>
      <c r="O48" s="126"/>
      <c r="P48" s="126"/>
      <c r="Q48" s="11"/>
      <c r="R48" s="12"/>
      <c r="X48" s="54"/>
    </row>
    <row r="49" spans="1:24" s="1" customFormat="1" ht="20.25" customHeight="1">
      <c r="A49" s="139" t="str">
        <f>Data!$K8&amp;" - "&amp;Data!$L8</f>
        <v>2017 - 19</v>
      </c>
      <c r="B49" s="139"/>
      <c r="C49" s="140" t="s">
        <v>9</v>
      </c>
      <c r="D49" s="140"/>
      <c r="E49" s="141"/>
      <c r="F49" s="84"/>
      <c r="G49" s="136"/>
      <c r="H49" s="137"/>
      <c r="I49" s="84"/>
      <c r="J49" s="84"/>
      <c r="K49" s="84"/>
      <c r="L49" s="78"/>
      <c r="M49" s="78"/>
      <c r="N49" s="46">
        <f>SUM(F49:K49)</f>
        <v>0</v>
      </c>
      <c r="O49" s="17"/>
      <c r="P49" s="17"/>
      <c r="Q49" s="79"/>
      <c r="R49" s="129">
        <f>IF($P$4="X",Q50,Q50-O50)</f>
        <v>0</v>
      </c>
      <c r="X49" s="54"/>
    </row>
    <row r="50" spans="1:24" s="1" customFormat="1" ht="20.25" customHeight="1">
      <c r="A50" s="55">
        <f>Data!M8</f>
        <v>42863</v>
      </c>
      <c r="B50" s="56">
        <f>Data!N8</f>
        <v>42869</v>
      </c>
      <c r="C50" s="134" t="s">
        <v>27</v>
      </c>
      <c r="D50" s="134"/>
      <c r="E50" s="134"/>
      <c r="F50" s="8"/>
      <c r="G50" s="8"/>
      <c r="H50" s="8"/>
      <c r="I50" s="8"/>
      <c r="J50" s="8"/>
      <c r="K50" s="8"/>
      <c r="L50" s="85"/>
      <c r="M50" s="85"/>
      <c r="N50" s="46"/>
      <c r="O50" s="17">
        <f>L50+M50</f>
        <v>0</v>
      </c>
      <c r="P50" s="17"/>
      <c r="Q50" s="81">
        <f>N49+O50+P51</f>
        <v>0</v>
      </c>
      <c r="R50" s="82">
        <f>IF(R49=0,0,MIN(R49-$K$4,$K$5-$K$4))</f>
        <v>0</v>
      </c>
      <c r="S50" s="3">
        <f>R50</f>
        <v>0</v>
      </c>
      <c r="X50" s="54"/>
    </row>
    <row r="51" spans="1:24" s="1" customFormat="1" ht="20.25" customHeight="1">
      <c r="C51" s="134" t="s">
        <v>28</v>
      </c>
      <c r="D51" s="134"/>
      <c r="E51" s="135"/>
      <c r="F51" s="84"/>
      <c r="G51" s="136"/>
      <c r="H51" s="137"/>
      <c r="I51" s="84"/>
      <c r="J51" s="84"/>
      <c r="K51" s="84"/>
      <c r="L51" s="32"/>
      <c r="M51" s="33"/>
      <c r="N51" s="17"/>
      <c r="O51" s="17"/>
      <c r="P51" s="17">
        <f>SUM(F51:K51)</f>
        <v>0</v>
      </c>
      <c r="Q51" s="80"/>
      <c r="R51" s="51"/>
    </row>
    <row r="52" spans="1:24" s="1" customFormat="1" ht="20.25" hidden="1" customHeight="1">
      <c r="C52" s="30"/>
      <c r="D52" s="30"/>
      <c r="E52" s="30"/>
      <c r="F52" s="87" t="s">
        <v>45</v>
      </c>
      <c r="G52" s="88"/>
      <c r="H52" s="88"/>
      <c r="I52" s="88"/>
      <c r="J52" s="88"/>
      <c r="K52" s="88"/>
      <c r="L52" s="89"/>
      <c r="M52" s="90">
        <f>IF(L50&gt;0,L50,0)</f>
        <v>0</v>
      </c>
      <c r="N52" s="8"/>
      <c r="P52" s="50"/>
      <c r="Q52" s="8"/>
      <c r="R52" s="37"/>
    </row>
    <row r="53" spans="1:24" s="1" customFormat="1" ht="20.25" hidden="1" customHeight="1">
      <c r="C53" s="30"/>
      <c r="D53" s="30"/>
      <c r="E53" s="30"/>
      <c r="F53" s="91" t="s">
        <v>46</v>
      </c>
      <c r="G53" s="92"/>
      <c r="H53" s="92"/>
      <c r="I53" s="92"/>
      <c r="J53" s="92"/>
      <c r="K53" s="92"/>
      <c r="L53" s="93"/>
      <c r="M53" s="90">
        <f>IF(L50&gt;0,L50*Data!$B$35,0)</f>
        <v>0</v>
      </c>
      <c r="N53" s="8"/>
      <c r="P53" s="8"/>
      <c r="Q53" s="8"/>
      <c r="R53" s="37"/>
    </row>
    <row r="54" spans="1:24" s="1" customFormat="1" ht="20.25" customHeight="1">
      <c r="A54" s="145"/>
      <c r="B54" s="145"/>
      <c r="C54" s="95"/>
      <c r="D54" s="95"/>
      <c r="E54" s="95"/>
      <c r="F54" s="86"/>
      <c r="G54" s="86"/>
      <c r="H54" s="86"/>
      <c r="I54" s="86"/>
      <c r="J54" s="86"/>
      <c r="K54" s="86"/>
      <c r="L54" s="31"/>
      <c r="M54" s="31"/>
      <c r="N54" s="31"/>
      <c r="O54" s="31"/>
      <c r="P54" s="31"/>
      <c r="Q54" s="12"/>
      <c r="R54" s="12"/>
    </row>
    <row r="55" spans="1:24" s="1" customFormat="1" ht="20.25" customHeight="1">
      <c r="A55" s="12"/>
      <c r="B55" s="10"/>
      <c r="C55" s="10"/>
      <c r="D55" s="10"/>
      <c r="E55" s="10"/>
      <c r="F55" s="115">
        <f>A57</f>
        <v>42870</v>
      </c>
      <c r="G55" s="138">
        <f>F55+1</f>
        <v>42871</v>
      </c>
      <c r="H55" s="138"/>
      <c r="I55" s="115">
        <f>G55+1</f>
        <v>42872</v>
      </c>
      <c r="J55" s="115">
        <f>I55+1</f>
        <v>42873</v>
      </c>
      <c r="K55" s="115">
        <f>J55+1</f>
        <v>42874</v>
      </c>
      <c r="L55" s="115">
        <f>K55+1</f>
        <v>42875</v>
      </c>
      <c r="M55" s="115">
        <f>B57</f>
        <v>42876</v>
      </c>
      <c r="N55" s="11"/>
      <c r="O55" s="126"/>
      <c r="P55" s="126"/>
      <c r="Q55" s="11"/>
      <c r="R55" s="12"/>
    </row>
    <row r="56" spans="1:24" s="1" customFormat="1" ht="20.25" customHeight="1">
      <c r="A56" s="139" t="str">
        <f>Data!$K9&amp;" - "&amp;Data!$L9</f>
        <v>2017 - 20</v>
      </c>
      <c r="B56" s="139"/>
      <c r="C56" s="140" t="s">
        <v>9</v>
      </c>
      <c r="D56" s="140"/>
      <c r="E56" s="141"/>
      <c r="F56" s="84"/>
      <c r="G56" s="136"/>
      <c r="H56" s="137"/>
      <c r="I56" s="84"/>
      <c r="J56" s="84"/>
      <c r="K56" s="84"/>
      <c r="L56" s="78"/>
      <c r="M56" s="78"/>
      <c r="N56" s="46">
        <f>SUM(F56:K56)</f>
        <v>0</v>
      </c>
      <c r="O56" s="17"/>
      <c r="P56" s="17"/>
      <c r="Q56" s="79"/>
      <c r="R56" s="129">
        <f>IF($P$4="X",Q57,Q57-O57)</f>
        <v>0</v>
      </c>
    </row>
    <row r="57" spans="1:24" s="1" customFormat="1" ht="20.25" customHeight="1">
      <c r="A57" s="55">
        <f>Data!M9</f>
        <v>42870</v>
      </c>
      <c r="B57" s="56">
        <f>Data!N9</f>
        <v>42876</v>
      </c>
      <c r="C57" s="134" t="s">
        <v>27</v>
      </c>
      <c r="D57" s="134"/>
      <c r="E57" s="134"/>
      <c r="F57" s="8"/>
      <c r="G57" s="8"/>
      <c r="H57" s="8"/>
      <c r="I57" s="8"/>
      <c r="J57" s="8"/>
      <c r="K57" s="8"/>
      <c r="L57" s="85"/>
      <c r="M57" s="85"/>
      <c r="N57" s="46"/>
      <c r="O57" s="17">
        <f>L57+M57</f>
        <v>0</v>
      </c>
      <c r="P57" s="17"/>
      <c r="Q57" s="81">
        <f>N56+O57+P58</f>
        <v>0</v>
      </c>
      <c r="R57" s="82">
        <f>IF(R56=0,0,MIN(R56-$K$4,$K$5-$K$4))</f>
        <v>0</v>
      </c>
      <c r="S57" s="3">
        <f>R57</f>
        <v>0</v>
      </c>
    </row>
    <row r="58" spans="1:24" s="1" customFormat="1" ht="20.25" customHeight="1">
      <c r="C58" s="134" t="s">
        <v>28</v>
      </c>
      <c r="D58" s="134"/>
      <c r="E58" s="135"/>
      <c r="F58" s="84"/>
      <c r="G58" s="136"/>
      <c r="H58" s="137"/>
      <c r="I58" s="84"/>
      <c r="J58" s="84"/>
      <c r="K58" s="84"/>
      <c r="L58" s="32"/>
      <c r="M58" s="33"/>
      <c r="N58" s="17"/>
      <c r="O58" s="17"/>
      <c r="P58" s="17">
        <f>SUM(F58:K58)</f>
        <v>0</v>
      </c>
      <c r="Q58" s="80"/>
      <c r="R58" s="51"/>
    </row>
    <row r="59" spans="1:24" s="1" customFormat="1" ht="20.25" hidden="1" customHeight="1">
      <c r="C59" s="30"/>
      <c r="D59" s="30"/>
      <c r="E59" s="30"/>
      <c r="F59" s="87" t="s">
        <v>45</v>
      </c>
      <c r="G59" s="88"/>
      <c r="H59" s="88"/>
      <c r="I59" s="88"/>
      <c r="J59" s="88"/>
      <c r="K59" s="88"/>
      <c r="L59" s="89"/>
      <c r="M59" s="90">
        <f>IF(L57&gt;0,L57,0)</f>
        <v>0</v>
      </c>
      <c r="N59" s="8"/>
      <c r="P59" s="50"/>
      <c r="Q59" s="8"/>
      <c r="R59" s="37"/>
    </row>
    <row r="60" spans="1:24" s="1" customFormat="1" ht="20.25" hidden="1" customHeight="1">
      <c r="C60" s="30"/>
      <c r="D60" s="30"/>
      <c r="E60" s="30"/>
      <c r="F60" s="91" t="s">
        <v>46</v>
      </c>
      <c r="G60" s="92"/>
      <c r="H60" s="92"/>
      <c r="I60" s="92"/>
      <c r="J60" s="92"/>
      <c r="K60" s="92"/>
      <c r="L60" s="93"/>
      <c r="M60" s="90">
        <f>IF(L57&gt;0,L57*Data!$B$35,0)</f>
        <v>0</v>
      </c>
      <c r="N60" s="8"/>
      <c r="P60" s="8"/>
      <c r="Q60" s="8"/>
      <c r="R60" s="37"/>
    </row>
    <row r="61" spans="1:24" s="1" customFormat="1" ht="20.25" customHeight="1">
      <c r="A61" s="12"/>
      <c r="B61" s="100"/>
      <c r="C61" s="95"/>
      <c r="D61" s="95"/>
      <c r="E61" s="95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12"/>
    </row>
    <row r="62" spans="1:24" s="1" customFormat="1" ht="20.25" customHeight="1">
      <c r="A62" s="12"/>
      <c r="B62" s="10"/>
      <c r="C62" s="10"/>
      <c r="D62" s="10"/>
      <c r="E62" s="10"/>
      <c r="F62" s="115">
        <f>A64</f>
        <v>42877</v>
      </c>
      <c r="G62" s="138">
        <f>F62+1</f>
        <v>42878</v>
      </c>
      <c r="H62" s="138"/>
      <c r="I62" s="115">
        <f>G62+1</f>
        <v>42879</v>
      </c>
      <c r="J62" s="115">
        <f>I62+1</f>
        <v>42880</v>
      </c>
      <c r="K62" s="115">
        <f>J62+1</f>
        <v>42881</v>
      </c>
      <c r="L62" s="115">
        <f>K62+1</f>
        <v>42882</v>
      </c>
      <c r="M62" s="115">
        <f>B64</f>
        <v>42883</v>
      </c>
      <c r="N62" s="11"/>
      <c r="O62" s="126"/>
      <c r="P62" s="126"/>
      <c r="Q62" s="11"/>
      <c r="R62" s="12"/>
    </row>
    <row r="63" spans="1:24" s="1" customFormat="1" ht="20.25" customHeight="1">
      <c r="A63" s="139" t="str">
        <f>Data!$K10&amp;" - "&amp;Data!$L10</f>
        <v>2017 - 21</v>
      </c>
      <c r="B63" s="139"/>
      <c r="C63" s="140" t="s">
        <v>9</v>
      </c>
      <c r="D63" s="140"/>
      <c r="E63" s="141"/>
      <c r="F63" s="84"/>
      <c r="G63" s="136"/>
      <c r="H63" s="137"/>
      <c r="I63" s="84"/>
      <c r="J63" s="84"/>
      <c r="K63" s="84"/>
      <c r="L63" s="78"/>
      <c r="M63" s="78"/>
      <c r="N63" s="46">
        <f>SUM(F63:K63)</f>
        <v>0</v>
      </c>
      <c r="O63" s="17"/>
      <c r="P63" s="17"/>
      <c r="Q63" s="79"/>
      <c r="R63" s="129">
        <f>IF($P$4="X",Q64,Q64-O64)</f>
        <v>0</v>
      </c>
    </row>
    <row r="64" spans="1:24" s="1" customFormat="1" ht="20.25" customHeight="1">
      <c r="A64" s="55">
        <f>Data!M10</f>
        <v>42877</v>
      </c>
      <c r="B64" s="56">
        <f>Data!N10</f>
        <v>42883</v>
      </c>
      <c r="C64" s="134" t="s">
        <v>27</v>
      </c>
      <c r="D64" s="134"/>
      <c r="E64" s="134"/>
      <c r="F64" s="8"/>
      <c r="G64" s="8"/>
      <c r="H64" s="8"/>
      <c r="I64" s="8"/>
      <c r="J64" s="8"/>
      <c r="K64" s="8"/>
      <c r="L64" s="85"/>
      <c r="M64" s="85"/>
      <c r="N64" s="46"/>
      <c r="O64" s="17">
        <f>L64+M64</f>
        <v>0</v>
      </c>
      <c r="P64" s="17"/>
      <c r="Q64" s="81">
        <f>N63+O64+P65</f>
        <v>0</v>
      </c>
      <c r="R64" s="82">
        <f>IF(R63=0,0,MIN(R63-$K$4,$K$5-$K$4))</f>
        <v>0</v>
      </c>
      <c r="S64" s="3">
        <f>R64</f>
        <v>0</v>
      </c>
    </row>
    <row r="65" spans="1:19" s="1" customFormat="1" ht="20.25" customHeight="1">
      <c r="C65" s="134" t="s">
        <v>28</v>
      </c>
      <c r="D65" s="134"/>
      <c r="E65" s="135"/>
      <c r="F65" s="84"/>
      <c r="G65" s="136"/>
      <c r="H65" s="137"/>
      <c r="I65" s="84"/>
      <c r="J65" s="84"/>
      <c r="K65" s="84"/>
      <c r="L65" s="32"/>
      <c r="M65" s="33"/>
      <c r="N65" s="17"/>
      <c r="O65" s="17"/>
      <c r="P65" s="17">
        <f>SUM(F65:K65)</f>
        <v>0</v>
      </c>
      <c r="Q65" s="80"/>
      <c r="R65" s="51"/>
    </row>
    <row r="66" spans="1:19" s="1" customFormat="1" ht="20.25" hidden="1" customHeight="1">
      <c r="C66" s="30"/>
      <c r="D66" s="30"/>
      <c r="E66" s="30"/>
      <c r="F66" s="87" t="s">
        <v>45</v>
      </c>
      <c r="G66" s="88"/>
      <c r="H66" s="88"/>
      <c r="I66" s="88"/>
      <c r="J66" s="88"/>
      <c r="K66" s="88"/>
      <c r="L66" s="89"/>
      <c r="M66" s="90">
        <f>IF(L64&gt;0,L64,0)</f>
        <v>0</v>
      </c>
      <c r="N66" s="8"/>
      <c r="P66" s="50"/>
      <c r="Q66" s="8"/>
      <c r="R66" s="37"/>
    </row>
    <row r="67" spans="1:19" s="1" customFormat="1" ht="20.25" hidden="1" customHeight="1">
      <c r="C67" s="30"/>
      <c r="D67" s="30"/>
      <c r="E67" s="30"/>
      <c r="F67" s="91" t="s">
        <v>46</v>
      </c>
      <c r="G67" s="92"/>
      <c r="H67" s="92"/>
      <c r="I67" s="92"/>
      <c r="J67" s="92"/>
      <c r="K67" s="92"/>
      <c r="L67" s="93"/>
      <c r="M67" s="90">
        <f>IF(L64&gt;0,L64*Data!$B$35,0)</f>
        <v>0</v>
      </c>
      <c r="N67" s="8"/>
      <c r="P67" s="8"/>
      <c r="Q67" s="8"/>
      <c r="R67" s="37"/>
    </row>
    <row r="68" spans="1:19" s="1" customFormat="1" ht="20.25" customHeight="1">
      <c r="A68" s="12"/>
      <c r="B68" s="100"/>
      <c r="C68" s="95"/>
      <c r="D68" s="95"/>
      <c r="E68" s="95"/>
      <c r="F68" s="86"/>
      <c r="G68" s="86"/>
      <c r="H68" s="86"/>
      <c r="I68" s="86"/>
      <c r="J68" s="86"/>
      <c r="K68" s="86"/>
      <c r="L68" s="31"/>
      <c r="M68" s="31"/>
      <c r="N68" s="31"/>
      <c r="O68" s="31"/>
      <c r="P68" s="31"/>
      <c r="Q68" s="31"/>
      <c r="R68" s="12"/>
    </row>
    <row r="69" spans="1:19" s="1" customFormat="1" ht="20.25" customHeight="1">
      <c r="A69" s="12"/>
      <c r="B69" s="10"/>
      <c r="C69" s="10"/>
      <c r="D69" s="10"/>
      <c r="E69" s="10"/>
      <c r="F69" s="115">
        <f>A71</f>
        <v>42884</v>
      </c>
      <c r="G69" s="138">
        <f>F69+1</f>
        <v>42885</v>
      </c>
      <c r="H69" s="138"/>
      <c r="I69" s="115">
        <f>G69+1</f>
        <v>42886</v>
      </c>
      <c r="J69" s="115">
        <f>I69+1</f>
        <v>42887</v>
      </c>
      <c r="K69" s="115">
        <f>J69+1</f>
        <v>42888</v>
      </c>
      <c r="L69" s="115">
        <f>K69+1</f>
        <v>42889</v>
      </c>
      <c r="M69" s="115">
        <f>B71</f>
        <v>42890</v>
      </c>
      <c r="N69" s="11"/>
      <c r="O69" s="126"/>
      <c r="P69" s="126"/>
      <c r="Q69" s="11"/>
      <c r="R69" s="12"/>
    </row>
    <row r="70" spans="1:19" s="1" customFormat="1" ht="20.25" customHeight="1">
      <c r="A70" s="139" t="str">
        <f>Data!$K11&amp;" - "&amp;Data!$L11</f>
        <v>2017 - 22</v>
      </c>
      <c r="B70" s="139"/>
      <c r="C70" s="140" t="s">
        <v>9</v>
      </c>
      <c r="D70" s="140"/>
      <c r="E70" s="141"/>
      <c r="F70" s="84"/>
      <c r="G70" s="136"/>
      <c r="H70" s="137"/>
      <c r="I70" s="84"/>
      <c r="J70" s="84"/>
      <c r="K70" s="84"/>
      <c r="L70" s="78"/>
      <c r="M70" s="78"/>
      <c r="N70" s="46">
        <f>SUM(F70:K70)</f>
        <v>0</v>
      </c>
      <c r="O70" s="17"/>
      <c r="P70" s="17"/>
      <c r="Q70" s="79"/>
      <c r="R70" s="129">
        <f>IF($P$4="X",Q71,Q71-O71)</f>
        <v>0</v>
      </c>
    </row>
    <row r="71" spans="1:19" s="1" customFormat="1" ht="20.25" customHeight="1">
      <c r="A71" s="55">
        <f>Data!M11</f>
        <v>42884</v>
      </c>
      <c r="B71" s="56">
        <f>Data!N11</f>
        <v>42890</v>
      </c>
      <c r="C71" s="134" t="s">
        <v>27</v>
      </c>
      <c r="D71" s="134"/>
      <c r="E71" s="134"/>
      <c r="F71" s="8"/>
      <c r="G71" s="8"/>
      <c r="H71" s="8"/>
      <c r="I71" s="8"/>
      <c r="J71" s="8"/>
      <c r="K71" s="8"/>
      <c r="L71" s="85"/>
      <c r="M71" s="85"/>
      <c r="N71" s="46"/>
      <c r="O71" s="17">
        <f>L71+M71</f>
        <v>0</v>
      </c>
      <c r="P71" s="17"/>
      <c r="Q71" s="81">
        <f>N70+O71+P72</f>
        <v>0</v>
      </c>
      <c r="R71" s="82">
        <f>IF(R70=0,0,MIN(R70-$K$4,$K$5-$K$4))</f>
        <v>0</v>
      </c>
      <c r="S71" s="3">
        <f>R71</f>
        <v>0</v>
      </c>
    </row>
    <row r="72" spans="1:19" s="1" customFormat="1" ht="20.25" customHeight="1">
      <c r="C72" s="134" t="s">
        <v>28</v>
      </c>
      <c r="D72" s="134"/>
      <c r="E72" s="135"/>
      <c r="F72" s="84"/>
      <c r="G72" s="136"/>
      <c r="H72" s="137"/>
      <c r="I72" s="84"/>
      <c r="J72" s="84"/>
      <c r="K72" s="84"/>
      <c r="L72" s="32"/>
      <c r="M72" s="33"/>
      <c r="N72" s="17"/>
      <c r="O72" s="17"/>
      <c r="P72" s="17">
        <f>SUM(F72:K72)</f>
        <v>0</v>
      </c>
      <c r="Q72" s="80"/>
      <c r="R72" s="51"/>
    </row>
    <row r="73" spans="1:19" s="1" customFormat="1" ht="20.25" hidden="1" customHeight="1">
      <c r="C73" s="30"/>
      <c r="D73" s="30"/>
      <c r="E73" s="30"/>
      <c r="F73" s="87" t="s">
        <v>45</v>
      </c>
      <c r="G73" s="88"/>
      <c r="H73" s="88"/>
      <c r="I73" s="88"/>
      <c r="J73" s="88"/>
      <c r="K73" s="88"/>
      <c r="L73" s="89"/>
      <c r="M73" s="90">
        <f>IF(L71&gt;0,L71,0)</f>
        <v>0</v>
      </c>
      <c r="N73" s="8"/>
      <c r="P73" s="50"/>
      <c r="Q73" s="8"/>
      <c r="R73" s="37"/>
    </row>
    <row r="74" spans="1:19" s="1" customFormat="1" ht="20.25" hidden="1" customHeight="1">
      <c r="C74" s="30"/>
      <c r="D74" s="30"/>
      <c r="E74" s="30"/>
      <c r="F74" s="91" t="s">
        <v>46</v>
      </c>
      <c r="G74" s="92"/>
      <c r="H74" s="92"/>
      <c r="I74" s="92"/>
      <c r="J74" s="92"/>
      <c r="K74" s="92"/>
      <c r="L74" s="93"/>
      <c r="M74" s="90">
        <f>IF(L71&gt;0,L71*Data!$B$35,0)</f>
        <v>0</v>
      </c>
      <c r="N74" s="8"/>
      <c r="P74" s="8"/>
      <c r="Q74" s="8"/>
      <c r="R74" s="37"/>
    </row>
    <row r="75" spans="1:19" s="1" customFormat="1" ht="20.25" customHeight="1">
      <c r="A75" s="96"/>
      <c r="B75" s="97"/>
      <c r="C75" s="95"/>
      <c r="D75" s="95"/>
      <c r="E75" s="95"/>
      <c r="F75" s="31"/>
      <c r="G75" s="31"/>
      <c r="H75" s="31"/>
      <c r="I75" s="31"/>
      <c r="J75" s="31"/>
      <c r="K75" s="31"/>
      <c r="L75" s="86"/>
      <c r="M75" s="86"/>
      <c r="N75" s="31"/>
      <c r="O75" s="31"/>
      <c r="P75" s="31"/>
      <c r="Q75" s="98"/>
      <c r="R75" s="99"/>
    </row>
    <row r="76" spans="1:19" s="1" customFormat="1" ht="20.25" customHeight="1">
      <c r="A76" s="12"/>
      <c r="B76" s="10"/>
      <c r="C76" s="10"/>
      <c r="D76" s="10"/>
      <c r="E76" s="10"/>
      <c r="F76" s="115">
        <f>A78</f>
        <v>42891</v>
      </c>
      <c r="G76" s="138">
        <f>F76+1</f>
        <v>42892</v>
      </c>
      <c r="H76" s="138"/>
      <c r="I76" s="115">
        <f>G76+1</f>
        <v>42893</v>
      </c>
      <c r="J76" s="115">
        <f>I76+1</f>
        <v>42894</v>
      </c>
      <c r="K76" s="115">
        <f>J76+1</f>
        <v>42895</v>
      </c>
      <c r="L76" s="115">
        <f>K76+1</f>
        <v>42896</v>
      </c>
      <c r="M76" s="115">
        <f>B78</f>
        <v>42897</v>
      </c>
      <c r="N76" s="11"/>
      <c r="O76" s="126"/>
      <c r="P76" s="126"/>
      <c r="Q76" s="11"/>
      <c r="R76" s="12"/>
    </row>
    <row r="77" spans="1:19" s="1" customFormat="1" ht="20.25" customHeight="1">
      <c r="A77" s="139" t="str">
        <f>Data!$K12&amp;" - "&amp;Data!$L12</f>
        <v>2017 - 23</v>
      </c>
      <c r="B77" s="139"/>
      <c r="C77" s="140" t="s">
        <v>9</v>
      </c>
      <c r="D77" s="140"/>
      <c r="E77" s="141"/>
      <c r="F77" s="84"/>
      <c r="G77" s="136"/>
      <c r="H77" s="137"/>
      <c r="I77" s="84"/>
      <c r="J77" s="84"/>
      <c r="K77" s="84"/>
      <c r="L77" s="78"/>
      <c r="M77" s="78"/>
      <c r="N77" s="46">
        <f>SUM(F77:K77)</f>
        <v>0</v>
      </c>
      <c r="O77" s="17"/>
      <c r="P77" s="17"/>
      <c r="Q77" s="79"/>
      <c r="R77" s="129">
        <f>IF($P$4="X",Q78,Q78-O78)</f>
        <v>0</v>
      </c>
    </row>
    <row r="78" spans="1:19" s="1" customFormat="1" ht="20.25" customHeight="1">
      <c r="A78" s="55">
        <f>Data!M12</f>
        <v>42891</v>
      </c>
      <c r="B78" s="56">
        <f>Data!N12</f>
        <v>42897</v>
      </c>
      <c r="C78" s="134" t="s">
        <v>27</v>
      </c>
      <c r="D78" s="134"/>
      <c r="E78" s="134"/>
      <c r="F78" s="8"/>
      <c r="G78" s="8"/>
      <c r="H78" s="8"/>
      <c r="I78" s="8"/>
      <c r="J78" s="8"/>
      <c r="K78" s="8"/>
      <c r="L78" s="85"/>
      <c r="M78" s="85"/>
      <c r="N78" s="46"/>
      <c r="O78" s="17">
        <f>L78+M78</f>
        <v>0</v>
      </c>
      <c r="P78" s="17"/>
      <c r="Q78" s="81">
        <f>N77+O78+P79</f>
        <v>0</v>
      </c>
      <c r="R78" s="82">
        <f>IF(R77=0,0,MIN(R77-$K$4,$K$5-$K$4))</f>
        <v>0</v>
      </c>
      <c r="S78" s="8">
        <f>R78</f>
        <v>0</v>
      </c>
    </row>
    <row r="79" spans="1:19" s="1" customFormat="1" ht="20.25" customHeight="1">
      <c r="C79" s="134" t="s">
        <v>28</v>
      </c>
      <c r="D79" s="134"/>
      <c r="E79" s="135"/>
      <c r="F79" s="84"/>
      <c r="G79" s="136"/>
      <c r="H79" s="137"/>
      <c r="I79" s="84"/>
      <c r="J79" s="84"/>
      <c r="K79" s="84"/>
      <c r="L79" s="32"/>
      <c r="M79" s="33"/>
      <c r="N79" s="17"/>
      <c r="O79" s="17"/>
      <c r="P79" s="17">
        <f>SUM(F79:K79)</f>
        <v>0</v>
      </c>
      <c r="Q79" s="80"/>
      <c r="R79" s="51"/>
      <c r="S79" s="94"/>
    </row>
    <row r="80" spans="1:19" s="1" customFormat="1" ht="20.25" hidden="1" customHeight="1">
      <c r="C80" s="30"/>
      <c r="D80" s="30"/>
      <c r="E80" s="30"/>
      <c r="F80" s="87" t="s">
        <v>45</v>
      </c>
      <c r="G80" s="88"/>
      <c r="H80" s="88"/>
      <c r="I80" s="88"/>
      <c r="J80" s="88"/>
      <c r="K80" s="88"/>
      <c r="L80" s="89"/>
      <c r="M80" s="90">
        <f>IF(L78&gt;0,L78,0)</f>
        <v>0</v>
      </c>
      <c r="N80" s="8"/>
      <c r="P80" s="50"/>
      <c r="Q80" s="8"/>
      <c r="R80" s="37"/>
      <c r="S80" s="37"/>
    </row>
    <row r="81" spans="1:19" s="1" customFormat="1" ht="20.25" hidden="1" customHeight="1">
      <c r="C81" s="30"/>
      <c r="D81" s="30"/>
      <c r="E81" s="30"/>
      <c r="F81" s="91" t="s">
        <v>46</v>
      </c>
      <c r="G81" s="92"/>
      <c r="H81" s="92"/>
      <c r="I81" s="92"/>
      <c r="J81" s="92"/>
      <c r="K81" s="92"/>
      <c r="L81" s="93"/>
      <c r="M81" s="90">
        <f>IF(L78&gt;0,L78*Data!$B$35,0)</f>
        <v>0</v>
      </c>
      <c r="N81" s="8"/>
      <c r="P81" s="8"/>
      <c r="Q81" s="8"/>
      <c r="R81" s="37"/>
    </row>
    <row r="82" spans="1:19" s="1" customFormat="1" ht="20.25" customHeight="1">
      <c r="A82" s="145"/>
      <c r="B82" s="145"/>
      <c r="C82" s="95"/>
      <c r="D82" s="95"/>
      <c r="E82" s="95"/>
      <c r="F82" s="86"/>
      <c r="G82" s="86"/>
      <c r="H82" s="86"/>
      <c r="I82" s="86"/>
      <c r="J82" s="86"/>
      <c r="K82" s="86"/>
      <c r="L82" s="31"/>
      <c r="M82" s="31"/>
      <c r="N82" s="31"/>
      <c r="O82" s="31"/>
      <c r="P82" s="31"/>
      <c r="Q82" s="12"/>
      <c r="R82" s="12"/>
    </row>
    <row r="83" spans="1:19" s="1" customFormat="1" ht="20.25" customHeight="1">
      <c r="A83" s="12"/>
      <c r="B83" s="10"/>
      <c r="C83" s="10"/>
      <c r="D83" s="10"/>
      <c r="E83" s="10"/>
      <c r="F83" s="115">
        <f>A85</f>
        <v>42898</v>
      </c>
      <c r="G83" s="138">
        <f>F83+1</f>
        <v>42899</v>
      </c>
      <c r="H83" s="138"/>
      <c r="I83" s="115">
        <f>G83+1</f>
        <v>42900</v>
      </c>
      <c r="J83" s="115">
        <f>I83+1</f>
        <v>42901</v>
      </c>
      <c r="K83" s="115">
        <f>J83+1</f>
        <v>42902</v>
      </c>
      <c r="L83" s="115">
        <f>K83+1</f>
        <v>42903</v>
      </c>
      <c r="M83" s="115">
        <f>B85</f>
        <v>42904</v>
      </c>
      <c r="N83" s="11"/>
      <c r="O83" s="126"/>
      <c r="P83" s="126"/>
      <c r="Q83" s="11"/>
      <c r="R83" s="12"/>
    </row>
    <row r="84" spans="1:19" s="1" customFormat="1" ht="20.25" customHeight="1">
      <c r="A84" s="139" t="str">
        <f>Data!$K13&amp;" - "&amp;Data!$L13</f>
        <v>2017 - 24</v>
      </c>
      <c r="B84" s="139"/>
      <c r="C84" s="140" t="s">
        <v>9</v>
      </c>
      <c r="D84" s="140"/>
      <c r="E84" s="141"/>
      <c r="F84" s="84"/>
      <c r="G84" s="136"/>
      <c r="H84" s="137"/>
      <c r="I84" s="84"/>
      <c r="J84" s="84"/>
      <c r="K84" s="84"/>
      <c r="L84" s="78"/>
      <c r="M84" s="78"/>
      <c r="N84" s="46">
        <f>SUM(F84:K84)</f>
        <v>0</v>
      </c>
      <c r="O84" s="17"/>
      <c r="P84" s="17"/>
      <c r="Q84" s="79"/>
      <c r="R84" s="129">
        <f>IF($P$4="X",Q85,Q85-O85)</f>
        <v>0</v>
      </c>
    </row>
    <row r="85" spans="1:19" s="1" customFormat="1" ht="20.25" customHeight="1">
      <c r="A85" s="55">
        <f>Data!M13</f>
        <v>42898</v>
      </c>
      <c r="B85" s="56">
        <f>Data!N13</f>
        <v>42904</v>
      </c>
      <c r="C85" s="134" t="s">
        <v>27</v>
      </c>
      <c r="D85" s="134"/>
      <c r="E85" s="134"/>
      <c r="F85" s="8"/>
      <c r="G85" s="8"/>
      <c r="H85" s="8"/>
      <c r="I85" s="8"/>
      <c r="J85" s="8"/>
      <c r="K85" s="8"/>
      <c r="L85" s="85"/>
      <c r="M85" s="85"/>
      <c r="N85" s="46"/>
      <c r="O85" s="17">
        <f>L85+M85</f>
        <v>0</v>
      </c>
      <c r="P85" s="17"/>
      <c r="Q85" s="81">
        <f>N84+O85+P86</f>
        <v>0</v>
      </c>
      <c r="R85" s="82">
        <f>IF(R84=0,0,MIN(R84-$K$4,$K$5-$K$4))</f>
        <v>0</v>
      </c>
      <c r="S85" s="3">
        <f>R85</f>
        <v>0</v>
      </c>
    </row>
    <row r="86" spans="1:19" s="1" customFormat="1" ht="20.25" customHeight="1">
      <c r="C86" s="134" t="s">
        <v>28</v>
      </c>
      <c r="D86" s="134"/>
      <c r="E86" s="135"/>
      <c r="F86" s="84"/>
      <c r="G86" s="136"/>
      <c r="H86" s="137"/>
      <c r="I86" s="84"/>
      <c r="J86" s="84"/>
      <c r="K86" s="84"/>
      <c r="L86" s="32"/>
      <c r="M86" s="33"/>
      <c r="N86" s="17"/>
      <c r="O86" s="17"/>
      <c r="P86" s="17">
        <f>SUM(F86:K86)</f>
        <v>0</v>
      </c>
      <c r="Q86" s="80"/>
      <c r="R86" s="51"/>
    </row>
    <row r="87" spans="1:19" s="1" customFormat="1" ht="20.25" hidden="1" customHeight="1">
      <c r="C87" s="30"/>
      <c r="D87" s="30"/>
      <c r="E87" s="30"/>
      <c r="F87" s="87" t="s">
        <v>45</v>
      </c>
      <c r="G87" s="88"/>
      <c r="H87" s="88"/>
      <c r="I87" s="88"/>
      <c r="J87" s="88"/>
      <c r="K87" s="88"/>
      <c r="L87" s="89"/>
      <c r="M87" s="90">
        <f>IF(L85&gt;0,L85,0)</f>
        <v>0</v>
      </c>
      <c r="N87" s="8"/>
      <c r="P87" s="50"/>
      <c r="Q87" s="8"/>
      <c r="R87" s="37"/>
    </row>
    <row r="88" spans="1:19" s="1" customFormat="1" ht="20.25" hidden="1" customHeight="1">
      <c r="C88" s="30"/>
      <c r="D88" s="30"/>
      <c r="E88" s="30"/>
      <c r="F88" s="91" t="s">
        <v>46</v>
      </c>
      <c r="G88" s="92"/>
      <c r="H88" s="92"/>
      <c r="I88" s="92"/>
      <c r="J88" s="92"/>
      <c r="K88" s="92"/>
      <c r="L88" s="93"/>
      <c r="M88" s="90">
        <f>IF(L85&gt;0,L85*Data!$B$35,0)</f>
        <v>0</v>
      </c>
      <c r="N88" s="8"/>
      <c r="P88" s="8"/>
      <c r="Q88" s="8"/>
      <c r="R88" s="37"/>
    </row>
    <row r="89" spans="1:19" s="1" customFormat="1" ht="20.25" customHeight="1">
      <c r="B89" s="5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9" s="1" customFormat="1" ht="20.25" customHeight="1">
      <c r="A90" s="12"/>
      <c r="B90" s="10"/>
      <c r="C90" s="10"/>
      <c r="D90" s="10"/>
      <c r="E90" s="10"/>
      <c r="F90" s="115">
        <f>A92</f>
        <v>42905</v>
      </c>
      <c r="G90" s="138">
        <f>F90+1</f>
        <v>42906</v>
      </c>
      <c r="H90" s="138"/>
      <c r="I90" s="115">
        <f>G90+1</f>
        <v>42907</v>
      </c>
      <c r="J90" s="115">
        <f>I90+1</f>
        <v>42908</v>
      </c>
      <c r="K90" s="115">
        <f>J90+1</f>
        <v>42909</v>
      </c>
      <c r="L90" s="115">
        <f>K90+1</f>
        <v>42910</v>
      </c>
      <c r="M90" s="115">
        <f>B92</f>
        <v>42911</v>
      </c>
      <c r="N90" s="11"/>
      <c r="O90" s="126"/>
      <c r="P90" s="126"/>
      <c r="Q90" s="11"/>
      <c r="R90" s="12"/>
    </row>
    <row r="91" spans="1:19" s="1" customFormat="1" ht="20.25" customHeight="1">
      <c r="A91" s="139" t="str">
        <f>Data!$K14&amp;" - "&amp;Data!$L14</f>
        <v>2017 - 25</v>
      </c>
      <c r="B91" s="139"/>
      <c r="C91" s="140" t="s">
        <v>9</v>
      </c>
      <c r="D91" s="140"/>
      <c r="E91" s="141"/>
      <c r="F91" s="84"/>
      <c r="G91" s="136"/>
      <c r="H91" s="137"/>
      <c r="I91" s="84"/>
      <c r="J91" s="84"/>
      <c r="K91" s="84"/>
      <c r="L91" s="78"/>
      <c r="M91" s="78"/>
      <c r="N91" s="46">
        <f>SUM(F91:K91)</f>
        <v>0</v>
      </c>
      <c r="O91" s="17"/>
      <c r="P91" s="17"/>
      <c r="Q91" s="79"/>
      <c r="R91" s="129">
        <f>IF($P$4="X",Q92,Q92-O92)</f>
        <v>0</v>
      </c>
    </row>
    <row r="92" spans="1:19" s="1" customFormat="1" ht="20.25" customHeight="1">
      <c r="A92" s="55">
        <f>Data!M14</f>
        <v>42905</v>
      </c>
      <c r="B92" s="56">
        <f>Data!N14</f>
        <v>42911</v>
      </c>
      <c r="C92" s="134" t="s">
        <v>27</v>
      </c>
      <c r="D92" s="134"/>
      <c r="E92" s="134"/>
      <c r="F92" s="8"/>
      <c r="G92" s="8"/>
      <c r="H92" s="8"/>
      <c r="I92" s="8"/>
      <c r="J92" s="8"/>
      <c r="K92" s="8"/>
      <c r="L92" s="85"/>
      <c r="M92" s="85"/>
      <c r="N92" s="46"/>
      <c r="O92" s="17">
        <f>L92+M92</f>
        <v>0</v>
      </c>
      <c r="P92" s="17"/>
      <c r="Q92" s="81">
        <f>N91+O92+P93</f>
        <v>0</v>
      </c>
      <c r="R92" s="82">
        <f>IF(R91=0,0,MIN(R91-$K$4,$K$5-$K$4))</f>
        <v>0</v>
      </c>
      <c r="S92" s="3">
        <f>R92</f>
        <v>0</v>
      </c>
    </row>
    <row r="93" spans="1:19" s="1" customFormat="1" ht="20.25" customHeight="1">
      <c r="C93" s="134" t="s">
        <v>28</v>
      </c>
      <c r="D93" s="134"/>
      <c r="E93" s="135"/>
      <c r="F93" s="84"/>
      <c r="G93" s="136"/>
      <c r="H93" s="137"/>
      <c r="I93" s="84"/>
      <c r="J93" s="84"/>
      <c r="K93" s="84"/>
      <c r="L93" s="32"/>
      <c r="M93" s="33"/>
      <c r="N93" s="17"/>
      <c r="O93" s="17"/>
      <c r="P93" s="17">
        <f>SUM(F93:K93)</f>
        <v>0</v>
      </c>
      <c r="Q93" s="80"/>
      <c r="R93" s="51"/>
    </row>
    <row r="94" spans="1:19" s="1" customFormat="1" ht="20.25" hidden="1" customHeight="1">
      <c r="C94" s="30"/>
      <c r="D94" s="30"/>
      <c r="E94" s="30"/>
      <c r="F94" s="87" t="s">
        <v>45</v>
      </c>
      <c r="G94" s="88"/>
      <c r="H94" s="88"/>
      <c r="I94" s="88"/>
      <c r="J94" s="88"/>
      <c r="K94" s="88"/>
      <c r="L94" s="89"/>
      <c r="M94" s="90">
        <f>IF(L92&gt;0,L92,0)</f>
        <v>0</v>
      </c>
      <c r="N94" s="8"/>
      <c r="P94" s="50"/>
      <c r="Q94" s="8"/>
      <c r="R94" s="37"/>
    </row>
    <row r="95" spans="1:19" s="1" customFormat="1" ht="20.25" hidden="1" customHeight="1">
      <c r="C95" s="30"/>
      <c r="D95" s="30"/>
      <c r="E95" s="30"/>
      <c r="F95" s="91" t="s">
        <v>46</v>
      </c>
      <c r="G95" s="92"/>
      <c r="H95" s="92"/>
      <c r="I95" s="92"/>
      <c r="J95" s="92"/>
      <c r="K95" s="92"/>
      <c r="L95" s="93"/>
      <c r="M95" s="90">
        <f>IF(L92&gt;0,L92*Data!$B$35,0)</f>
        <v>0</v>
      </c>
      <c r="N95" s="8"/>
      <c r="P95" s="8"/>
      <c r="Q95" s="8"/>
      <c r="R95" s="37"/>
    </row>
    <row r="96" spans="1:19" s="1" customFormat="1" ht="20.25" customHeight="1">
      <c r="B96" s="5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1:19" s="1" customFormat="1" ht="20.25" customHeight="1">
      <c r="A97" s="12"/>
      <c r="B97" s="10"/>
      <c r="C97" s="10"/>
      <c r="D97" s="10"/>
      <c r="E97" s="10"/>
      <c r="F97" s="115">
        <f>A99</f>
        <v>42912</v>
      </c>
      <c r="G97" s="138">
        <f>F97+1</f>
        <v>42913</v>
      </c>
      <c r="H97" s="138"/>
      <c r="I97" s="115">
        <f>G97+1</f>
        <v>42914</v>
      </c>
      <c r="J97" s="115">
        <f>I97+1</f>
        <v>42915</v>
      </c>
      <c r="K97" s="115">
        <f>J97+1</f>
        <v>42916</v>
      </c>
      <c r="L97" s="115">
        <f>K97+1</f>
        <v>42917</v>
      </c>
      <c r="M97" s="115">
        <f>B99</f>
        <v>42918</v>
      </c>
      <c r="N97" s="11"/>
      <c r="O97" s="126"/>
      <c r="P97" s="126"/>
      <c r="Q97" s="11"/>
      <c r="R97" s="12"/>
    </row>
    <row r="98" spans="1:19" s="1" customFormat="1" ht="20.25" customHeight="1">
      <c r="A98" s="139" t="str">
        <f>Data!$K15&amp;" - "&amp;Data!$L15</f>
        <v>2017 - 26</v>
      </c>
      <c r="B98" s="139"/>
      <c r="C98" s="140" t="s">
        <v>9</v>
      </c>
      <c r="D98" s="140"/>
      <c r="E98" s="141"/>
      <c r="F98" s="84"/>
      <c r="G98" s="136"/>
      <c r="H98" s="137"/>
      <c r="I98" s="84"/>
      <c r="J98" s="84"/>
      <c r="K98" s="84"/>
      <c r="L98" s="78"/>
      <c r="M98" s="78"/>
      <c r="N98" s="46">
        <f>SUM(F98:K98)</f>
        <v>0</v>
      </c>
      <c r="O98" s="17"/>
      <c r="P98" s="17"/>
      <c r="Q98" s="79"/>
      <c r="R98" s="129">
        <f>IF($P$4="X",Q99,Q99-O99)</f>
        <v>0</v>
      </c>
    </row>
    <row r="99" spans="1:19" s="1" customFormat="1" ht="20.25" customHeight="1">
      <c r="A99" s="55">
        <f>Data!M15</f>
        <v>42912</v>
      </c>
      <c r="B99" s="56">
        <f>Data!N15</f>
        <v>42918</v>
      </c>
      <c r="C99" s="134" t="s">
        <v>27</v>
      </c>
      <c r="D99" s="134"/>
      <c r="E99" s="134"/>
      <c r="F99" s="8"/>
      <c r="G99" s="8"/>
      <c r="H99" s="8"/>
      <c r="I99" s="8"/>
      <c r="J99" s="8"/>
      <c r="K99" s="8"/>
      <c r="L99" s="85"/>
      <c r="M99" s="85"/>
      <c r="N99" s="46"/>
      <c r="O99" s="17">
        <f>L99+M99</f>
        <v>0</v>
      </c>
      <c r="P99" s="17"/>
      <c r="Q99" s="81">
        <f>N98+O99+P100</f>
        <v>0</v>
      </c>
      <c r="R99" s="82">
        <f>IF(R98=0,0,MIN(R98-$K$4,$K$5-$K$4))</f>
        <v>0</v>
      </c>
      <c r="S99" s="3">
        <f>R99</f>
        <v>0</v>
      </c>
    </row>
    <row r="100" spans="1:19" s="1" customFormat="1" ht="20.25" customHeight="1">
      <c r="C100" s="134" t="s">
        <v>28</v>
      </c>
      <c r="D100" s="134"/>
      <c r="E100" s="135"/>
      <c r="F100" s="84"/>
      <c r="G100" s="136"/>
      <c r="H100" s="137"/>
      <c r="I100" s="84"/>
      <c r="J100" s="84"/>
      <c r="K100" s="84"/>
      <c r="L100" s="32"/>
      <c r="M100" s="33"/>
      <c r="N100" s="17"/>
      <c r="O100" s="17"/>
      <c r="P100" s="17">
        <f>SUM(F100:K100)</f>
        <v>0</v>
      </c>
      <c r="Q100" s="80"/>
      <c r="R100" s="51"/>
    </row>
    <row r="101" spans="1:19" s="1" customFormat="1" ht="20.25" hidden="1" customHeight="1">
      <c r="C101" s="30"/>
      <c r="D101" s="30"/>
      <c r="E101" s="30"/>
      <c r="F101" s="87" t="s">
        <v>45</v>
      </c>
      <c r="G101" s="88"/>
      <c r="H101" s="88"/>
      <c r="I101" s="88"/>
      <c r="J101" s="88"/>
      <c r="K101" s="88"/>
      <c r="L101" s="89"/>
      <c r="M101" s="90">
        <f>IF(L99&gt;0,L99,0)</f>
        <v>0</v>
      </c>
      <c r="N101" s="8"/>
      <c r="P101" s="50"/>
      <c r="Q101" s="8"/>
      <c r="R101" s="37"/>
    </row>
    <row r="102" spans="1:19" s="1" customFormat="1" ht="20.25" hidden="1" customHeight="1">
      <c r="C102" s="30"/>
      <c r="D102" s="30"/>
      <c r="E102" s="30"/>
      <c r="F102" s="91" t="s">
        <v>46</v>
      </c>
      <c r="G102" s="92"/>
      <c r="H102" s="92"/>
      <c r="I102" s="92"/>
      <c r="J102" s="92"/>
      <c r="K102" s="92"/>
      <c r="L102" s="93"/>
      <c r="M102" s="90">
        <f>IF(L99&gt;0,L99*Data!$B$35,0)</f>
        <v>0</v>
      </c>
      <c r="N102" s="8"/>
      <c r="P102" s="8"/>
      <c r="Q102" s="8"/>
      <c r="R102" s="37"/>
    </row>
    <row r="103" spans="1:19" s="1" customFormat="1" ht="20.25" customHeight="1">
      <c r="B103" s="5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1:19" s="1" customFormat="1" ht="20.25" customHeight="1">
      <c r="A104" s="12"/>
      <c r="B104" s="10"/>
      <c r="C104" s="10"/>
      <c r="D104" s="10"/>
      <c r="E104" s="10"/>
      <c r="F104" s="115">
        <f>A106</f>
        <v>42919</v>
      </c>
      <c r="G104" s="138">
        <f>F104+1</f>
        <v>42920</v>
      </c>
      <c r="H104" s="138"/>
      <c r="I104" s="115">
        <f>G104+1</f>
        <v>42921</v>
      </c>
      <c r="J104" s="115">
        <f>I104+1</f>
        <v>42922</v>
      </c>
      <c r="K104" s="115">
        <f>J104+1</f>
        <v>42923</v>
      </c>
      <c r="L104" s="115">
        <f>K104+1</f>
        <v>42924</v>
      </c>
      <c r="M104" s="115">
        <f>B106</f>
        <v>42925</v>
      </c>
      <c r="N104" s="11"/>
      <c r="O104" s="126"/>
      <c r="P104" s="126"/>
      <c r="Q104" s="11"/>
      <c r="R104" s="12"/>
    </row>
    <row r="105" spans="1:19" s="1" customFormat="1" ht="20.25" customHeight="1">
      <c r="A105" s="139" t="str">
        <f>Data!$K16&amp;" - "&amp;Data!$L16</f>
        <v>2017 - 27</v>
      </c>
      <c r="B105" s="139"/>
      <c r="C105" s="140" t="s">
        <v>9</v>
      </c>
      <c r="D105" s="140"/>
      <c r="E105" s="141"/>
      <c r="F105" s="84"/>
      <c r="G105" s="136"/>
      <c r="H105" s="137"/>
      <c r="I105" s="84"/>
      <c r="J105" s="84"/>
      <c r="K105" s="84"/>
      <c r="L105" s="78"/>
      <c r="M105" s="78"/>
      <c r="N105" s="46">
        <f>SUM(F105:K105)</f>
        <v>0</v>
      </c>
      <c r="O105" s="17"/>
      <c r="P105" s="17"/>
      <c r="Q105" s="79"/>
      <c r="R105" s="129">
        <f>IF($P$4="X",Q106,Q106-O106)</f>
        <v>0</v>
      </c>
    </row>
    <row r="106" spans="1:19" s="1" customFormat="1" ht="20.25" customHeight="1">
      <c r="A106" s="55">
        <f>Data!M16</f>
        <v>42919</v>
      </c>
      <c r="B106" s="56">
        <f>Data!N16</f>
        <v>42925</v>
      </c>
      <c r="C106" s="134" t="s">
        <v>27</v>
      </c>
      <c r="D106" s="134"/>
      <c r="E106" s="134"/>
      <c r="F106" s="8"/>
      <c r="G106" s="8"/>
      <c r="H106" s="8"/>
      <c r="I106" s="8"/>
      <c r="J106" s="8"/>
      <c r="K106" s="8"/>
      <c r="L106" s="85"/>
      <c r="M106" s="85"/>
      <c r="N106" s="46"/>
      <c r="O106" s="17">
        <f>L106+M106</f>
        <v>0</v>
      </c>
      <c r="P106" s="17"/>
      <c r="Q106" s="81">
        <f>N105+O106+P107</f>
        <v>0</v>
      </c>
      <c r="R106" s="82">
        <f>IF(R105=0,0,MIN(R105-$K$4,$K$5-$K$4))</f>
        <v>0</v>
      </c>
      <c r="S106" s="3">
        <f>R106</f>
        <v>0</v>
      </c>
    </row>
    <row r="107" spans="1:19" s="1" customFormat="1" ht="20.25" customHeight="1">
      <c r="C107" s="134" t="s">
        <v>28</v>
      </c>
      <c r="D107" s="134"/>
      <c r="E107" s="135"/>
      <c r="F107" s="84"/>
      <c r="G107" s="136"/>
      <c r="H107" s="137"/>
      <c r="I107" s="84"/>
      <c r="J107" s="84"/>
      <c r="K107" s="84"/>
      <c r="L107" s="32"/>
      <c r="M107" s="33"/>
      <c r="N107" s="17"/>
      <c r="O107" s="17"/>
      <c r="P107" s="17">
        <f>SUM(F107:K107)</f>
        <v>0</v>
      </c>
      <c r="Q107" s="80"/>
      <c r="R107" s="51"/>
    </row>
    <row r="108" spans="1:19" s="1" customFormat="1" ht="20.25" hidden="1" customHeight="1">
      <c r="C108" s="30"/>
      <c r="D108" s="30"/>
      <c r="E108" s="30"/>
      <c r="F108" s="87" t="s">
        <v>45</v>
      </c>
      <c r="G108" s="88"/>
      <c r="H108" s="88"/>
      <c r="I108" s="88"/>
      <c r="J108" s="88"/>
      <c r="K108" s="88"/>
      <c r="L108" s="89"/>
      <c r="M108" s="90">
        <f>IF(L106&gt;0,L106,0)</f>
        <v>0</v>
      </c>
      <c r="N108" s="8"/>
      <c r="P108" s="50"/>
      <c r="Q108" s="8"/>
      <c r="R108" s="37"/>
    </row>
    <row r="109" spans="1:19" s="1" customFormat="1" ht="20.25" hidden="1" customHeight="1">
      <c r="C109" s="30"/>
      <c r="D109" s="30"/>
      <c r="E109" s="30"/>
      <c r="F109" s="91" t="s">
        <v>46</v>
      </c>
      <c r="G109" s="92"/>
      <c r="H109" s="92"/>
      <c r="I109" s="92"/>
      <c r="J109" s="92"/>
      <c r="K109" s="92"/>
      <c r="L109" s="93"/>
      <c r="M109" s="90">
        <f>IF(L106&gt;0,L106*Data!$B$35,0)</f>
        <v>0</v>
      </c>
      <c r="N109" s="8"/>
      <c r="P109" s="8"/>
      <c r="Q109" s="8"/>
      <c r="R109" s="37"/>
    </row>
    <row r="110" spans="1:19" s="1" customFormat="1" ht="20.25" customHeight="1"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1:19" s="1" customFormat="1" ht="20.25" customHeight="1">
      <c r="A111" s="12"/>
      <c r="B111" s="10"/>
      <c r="C111" s="10"/>
      <c r="D111" s="10"/>
      <c r="E111" s="10"/>
      <c r="F111" s="115">
        <f>A113</f>
        <v>42926</v>
      </c>
      <c r="G111" s="138">
        <f>F111+1</f>
        <v>42927</v>
      </c>
      <c r="H111" s="138"/>
      <c r="I111" s="115">
        <f>G111+1</f>
        <v>42928</v>
      </c>
      <c r="J111" s="115">
        <f>I111+1</f>
        <v>42929</v>
      </c>
      <c r="K111" s="115">
        <f>J111+1</f>
        <v>42930</v>
      </c>
      <c r="L111" s="115">
        <f>K111+1</f>
        <v>42931</v>
      </c>
      <c r="M111" s="115">
        <f>B113</f>
        <v>42932</v>
      </c>
      <c r="N111" s="11"/>
      <c r="O111" s="126"/>
      <c r="P111" s="126"/>
      <c r="Q111" s="11"/>
      <c r="R111" s="12"/>
    </row>
    <row r="112" spans="1:19" s="1" customFormat="1" ht="20.25" customHeight="1">
      <c r="A112" s="139" t="str">
        <f>Data!$K17&amp;" - "&amp;Data!$L17</f>
        <v>2017 - 28</v>
      </c>
      <c r="B112" s="139"/>
      <c r="C112" s="140" t="s">
        <v>9</v>
      </c>
      <c r="D112" s="140"/>
      <c r="E112" s="141"/>
      <c r="F112" s="84"/>
      <c r="G112" s="136"/>
      <c r="H112" s="137"/>
      <c r="I112" s="84"/>
      <c r="J112" s="84"/>
      <c r="K112" s="84"/>
      <c r="L112" s="78"/>
      <c r="M112" s="78"/>
      <c r="N112" s="46">
        <f>SUM(F112:K112)</f>
        <v>0</v>
      </c>
      <c r="O112" s="17"/>
      <c r="P112" s="17"/>
      <c r="Q112" s="79"/>
      <c r="R112" s="129">
        <f>IF($P$4="X",Q113,Q113-O113)</f>
        <v>0</v>
      </c>
    </row>
    <row r="113" spans="1:19" s="1" customFormat="1" ht="20.25" customHeight="1">
      <c r="A113" s="55">
        <f>Data!M17</f>
        <v>42926</v>
      </c>
      <c r="B113" s="56">
        <f>Data!N17</f>
        <v>42932</v>
      </c>
      <c r="C113" s="134" t="s">
        <v>27</v>
      </c>
      <c r="D113" s="134"/>
      <c r="E113" s="134"/>
      <c r="F113" s="8"/>
      <c r="G113" s="8"/>
      <c r="H113" s="8"/>
      <c r="I113" s="8"/>
      <c r="J113" s="8"/>
      <c r="K113" s="8"/>
      <c r="L113" s="85"/>
      <c r="M113" s="85"/>
      <c r="N113" s="46"/>
      <c r="O113" s="17">
        <f>L113+M113</f>
        <v>0</v>
      </c>
      <c r="P113" s="17"/>
      <c r="Q113" s="81">
        <f>N112+O113+P114</f>
        <v>0</v>
      </c>
      <c r="R113" s="82">
        <f>IF(R112=0,0,MIN(R112-$K$4,$K$5-$K$4))</f>
        <v>0</v>
      </c>
      <c r="S113" s="3">
        <f>R113</f>
        <v>0</v>
      </c>
    </row>
    <row r="114" spans="1:19" s="1" customFormat="1" ht="20.25" customHeight="1">
      <c r="C114" s="134" t="s">
        <v>28</v>
      </c>
      <c r="D114" s="134"/>
      <c r="E114" s="135"/>
      <c r="F114" s="84"/>
      <c r="G114" s="136"/>
      <c r="H114" s="137"/>
      <c r="I114" s="84"/>
      <c r="J114" s="84"/>
      <c r="K114" s="84"/>
      <c r="L114" s="32"/>
      <c r="M114" s="33"/>
      <c r="N114" s="17"/>
      <c r="O114" s="17"/>
      <c r="P114" s="17">
        <f>SUM(F114:K114)</f>
        <v>0</v>
      </c>
      <c r="Q114" s="80"/>
      <c r="R114" s="51"/>
    </row>
    <row r="115" spans="1:19" s="1" customFormat="1" ht="20.25" hidden="1" customHeight="1">
      <c r="C115" s="30"/>
      <c r="D115" s="30"/>
      <c r="E115" s="30"/>
      <c r="F115" s="87" t="s">
        <v>45</v>
      </c>
      <c r="G115" s="88"/>
      <c r="H115" s="88"/>
      <c r="I115" s="88"/>
      <c r="J115" s="88"/>
      <c r="K115" s="88"/>
      <c r="L115" s="89"/>
      <c r="M115" s="90">
        <f>IF(L113&gt;0,L113,0)</f>
        <v>0</v>
      </c>
      <c r="N115" s="8"/>
      <c r="P115" s="50"/>
      <c r="Q115" s="8"/>
      <c r="R115" s="37"/>
    </row>
    <row r="116" spans="1:19" s="1" customFormat="1" ht="20.25" hidden="1" customHeight="1">
      <c r="C116" s="30"/>
      <c r="D116" s="30"/>
      <c r="E116" s="30"/>
      <c r="F116" s="91" t="s">
        <v>46</v>
      </c>
      <c r="G116" s="92"/>
      <c r="H116" s="92"/>
      <c r="I116" s="92"/>
      <c r="J116" s="92"/>
      <c r="K116" s="92"/>
      <c r="L116" s="93"/>
      <c r="M116" s="90">
        <f>IF(L113&gt;0,L113*Data!$B$35,0)</f>
        <v>0</v>
      </c>
      <c r="N116" s="8"/>
      <c r="P116" s="8"/>
      <c r="Q116" s="8"/>
      <c r="R116" s="37"/>
    </row>
    <row r="117" spans="1:19" s="1" customFormat="1" ht="20.25" customHeight="1"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1:19" s="1" customFormat="1" ht="20.25" customHeight="1">
      <c r="A118" s="12"/>
      <c r="B118" s="10"/>
      <c r="C118" s="10"/>
      <c r="D118" s="10"/>
      <c r="E118" s="10"/>
      <c r="F118" s="115">
        <f>A120</f>
        <v>42933</v>
      </c>
      <c r="G118" s="138">
        <f>F118+1</f>
        <v>42934</v>
      </c>
      <c r="H118" s="138"/>
      <c r="I118" s="115">
        <f>G118+1</f>
        <v>42935</v>
      </c>
      <c r="J118" s="115">
        <f>I118+1</f>
        <v>42936</v>
      </c>
      <c r="K118" s="115">
        <f>J118+1</f>
        <v>42937</v>
      </c>
      <c r="L118" s="115">
        <f>K118+1</f>
        <v>42938</v>
      </c>
      <c r="M118" s="115">
        <f>B120</f>
        <v>42939</v>
      </c>
      <c r="N118" s="11"/>
      <c r="O118" s="126"/>
      <c r="P118" s="126"/>
      <c r="Q118" s="11"/>
      <c r="R118" s="12"/>
    </row>
    <row r="119" spans="1:19" s="1" customFormat="1" ht="20.25" customHeight="1">
      <c r="A119" s="139" t="str">
        <f>Data!$K18&amp;" - "&amp;Data!$L18</f>
        <v>2017 - 29</v>
      </c>
      <c r="B119" s="139"/>
      <c r="C119" s="140" t="s">
        <v>9</v>
      </c>
      <c r="D119" s="140"/>
      <c r="E119" s="141"/>
      <c r="F119" s="84"/>
      <c r="G119" s="136"/>
      <c r="H119" s="137"/>
      <c r="I119" s="84"/>
      <c r="J119" s="84"/>
      <c r="K119" s="84"/>
      <c r="L119" s="78"/>
      <c r="M119" s="78"/>
      <c r="N119" s="46">
        <f>SUM(F119:K119)</f>
        <v>0</v>
      </c>
      <c r="O119" s="17"/>
      <c r="P119" s="17"/>
      <c r="Q119" s="79"/>
      <c r="R119" s="129">
        <f>IF($P$4="X",Q120,Q120-O120)</f>
        <v>0</v>
      </c>
    </row>
    <row r="120" spans="1:19" s="1" customFormat="1" ht="20.25" customHeight="1">
      <c r="A120" s="55">
        <f>Data!M18</f>
        <v>42933</v>
      </c>
      <c r="B120" s="56">
        <f>Data!N18</f>
        <v>42939</v>
      </c>
      <c r="C120" s="134" t="s">
        <v>27</v>
      </c>
      <c r="D120" s="134"/>
      <c r="E120" s="134"/>
      <c r="F120" s="8"/>
      <c r="G120" s="8"/>
      <c r="H120" s="8"/>
      <c r="I120" s="8"/>
      <c r="J120" s="8"/>
      <c r="K120" s="8"/>
      <c r="L120" s="85"/>
      <c r="M120" s="85"/>
      <c r="N120" s="46"/>
      <c r="O120" s="17">
        <f>L120+M120</f>
        <v>0</v>
      </c>
      <c r="P120" s="17"/>
      <c r="Q120" s="81">
        <f>N119+O120+P121</f>
        <v>0</v>
      </c>
      <c r="R120" s="82">
        <f>IF(R119=0,0,MIN(R119-$K$4,$K$5-$K$4))</f>
        <v>0</v>
      </c>
      <c r="S120" s="3">
        <f>R120</f>
        <v>0</v>
      </c>
    </row>
    <row r="121" spans="1:19" s="1" customFormat="1" ht="20.25" customHeight="1">
      <c r="C121" s="134" t="s">
        <v>28</v>
      </c>
      <c r="D121" s="134"/>
      <c r="E121" s="135"/>
      <c r="F121" s="84"/>
      <c r="G121" s="136"/>
      <c r="H121" s="137"/>
      <c r="I121" s="84"/>
      <c r="J121" s="84"/>
      <c r="K121" s="84"/>
      <c r="L121" s="32"/>
      <c r="M121" s="33"/>
      <c r="N121" s="17"/>
      <c r="O121" s="17"/>
      <c r="P121" s="17">
        <f>SUM(F121:K121)</f>
        <v>0</v>
      </c>
      <c r="Q121" s="80"/>
      <c r="R121" s="51"/>
    </row>
    <row r="122" spans="1:19" s="1" customFormat="1" ht="20.25" hidden="1" customHeight="1">
      <c r="C122" s="30"/>
      <c r="D122" s="30"/>
      <c r="E122" s="30"/>
      <c r="F122" s="87" t="s">
        <v>45</v>
      </c>
      <c r="G122" s="88"/>
      <c r="H122" s="88"/>
      <c r="I122" s="88"/>
      <c r="J122" s="88"/>
      <c r="K122" s="88"/>
      <c r="L122" s="89"/>
      <c r="M122" s="90">
        <f>IF(L120&gt;0,L120,0)</f>
        <v>0</v>
      </c>
      <c r="N122" s="8"/>
      <c r="P122" s="50"/>
      <c r="Q122" s="8"/>
      <c r="R122" s="37"/>
    </row>
    <row r="123" spans="1:19" s="1" customFormat="1" ht="20.25" hidden="1" customHeight="1">
      <c r="C123" s="30"/>
      <c r="D123" s="30"/>
      <c r="E123" s="30"/>
      <c r="F123" s="91" t="s">
        <v>46</v>
      </c>
      <c r="G123" s="92"/>
      <c r="H123" s="92"/>
      <c r="I123" s="92"/>
      <c r="J123" s="92"/>
      <c r="K123" s="92"/>
      <c r="L123" s="93"/>
      <c r="M123" s="90">
        <f>IF(L120&gt;0,L120*Data!$B$35,0)</f>
        <v>0</v>
      </c>
      <c r="N123" s="8"/>
      <c r="P123" s="8"/>
      <c r="Q123" s="8"/>
      <c r="R123" s="37"/>
    </row>
    <row r="124" spans="1:19" s="1" customFormat="1" ht="20.25" customHeight="1"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1:19" s="1" customFormat="1" ht="20.25" customHeight="1">
      <c r="A125" s="12"/>
      <c r="B125" s="10"/>
      <c r="C125" s="10"/>
      <c r="D125" s="10"/>
      <c r="E125" s="10"/>
      <c r="F125" s="115">
        <f>A127</f>
        <v>42940</v>
      </c>
      <c r="G125" s="138">
        <f>F125+1</f>
        <v>42941</v>
      </c>
      <c r="H125" s="138"/>
      <c r="I125" s="115">
        <f>G125+1</f>
        <v>42942</v>
      </c>
      <c r="J125" s="115">
        <f>I125+1</f>
        <v>42943</v>
      </c>
      <c r="K125" s="115">
        <f>J125+1</f>
        <v>42944</v>
      </c>
      <c r="L125" s="115">
        <f>K125+1</f>
        <v>42945</v>
      </c>
      <c r="M125" s="115">
        <f>B127</f>
        <v>42946</v>
      </c>
      <c r="N125" s="11"/>
      <c r="O125" s="126"/>
      <c r="P125" s="126"/>
      <c r="Q125" s="11"/>
      <c r="R125" s="12"/>
    </row>
    <row r="126" spans="1:19" s="1" customFormat="1" ht="20.25" customHeight="1">
      <c r="A126" s="139" t="str">
        <f>Data!$K19&amp;" - "&amp;Data!$L19</f>
        <v>2017 - 30</v>
      </c>
      <c r="B126" s="139"/>
      <c r="C126" s="140" t="s">
        <v>9</v>
      </c>
      <c r="D126" s="140"/>
      <c r="E126" s="141"/>
      <c r="F126" s="84"/>
      <c r="G126" s="136"/>
      <c r="H126" s="137"/>
      <c r="I126" s="84"/>
      <c r="J126" s="84"/>
      <c r="K126" s="84"/>
      <c r="L126" s="78"/>
      <c r="M126" s="78"/>
      <c r="N126" s="46">
        <f>SUM(F126:K126)</f>
        <v>0</v>
      </c>
      <c r="O126" s="17"/>
      <c r="P126" s="17"/>
      <c r="Q126" s="79"/>
      <c r="R126" s="129">
        <f>IF($P$4="X",Q127,Q127-O127)</f>
        <v>0</v>
      </c>
    </row>
    <row r="127" spans="1:19" s="1" customFormat="1" ht="20.25" customHeight="1">
      <c r="A127" s="55">
        <f>Data!M19</f>
        <v>42940</v>
      </c>
      <c r="B127" s="56">
        <f>Data!N19</f>
        <v>42946</v>
      </c>
      <c r="C127" s="134" t="s">
        <v>27</v>
      </c>
      <c r="D127" s="134"/>
      <c r="E127" s="134"/>
      <c r="F127" s="8"/>
      <c r="G127" s="8"/>
      <c r="H127" s="8"/>
      <c r="I127" s="8"/>
      <c r="J127" s="8"/>
      <c r="K127" s="8"/>
      <c r="L127" s="85"/>
      <c r="M127" s="85"/>
      <c r="N127" s="46"/>
      <c r="O127" s="17">
        <f>L127+M127</f>
        <v>0</v>
      </c>
      <c r="P127" s="17"/>
      <c r="Q127" s="81">
        <f>N126+O127+P128</f>
        <v>0</v>
      </c>
      <c r="R127" s="82">
        <f>IF(R126=0,0,MIN(R126-$K$4,$K$5-$K$4))</f>
        <v>0</v>
      </c>
      <c r="S127" s="3">
        <f>R127</f>
        <v>0</v>
      </c>
    </row>
    <row r="128" spans="1:19" s="1" customFormat="1" ht="20.25" customHeight="1">
      <c r="C128" s="134" t="s">
        <v>28</v>
      </c>
      <c r="D128" s="134"/>
      <c r="E128" s="135"/>
      <c r="F128" s="84"/>
      <c r="G128" s="136"/>
      <c r="H128" s="137"/>
      <c r="I128" s="84"/>
      <c r="J128" s="84"/>
      <c r="K128" s="84"/>
      <c r="L128" s="32"/>
      <c r="M128" s="33"/>
      <c r="N128" s="17"/>
      <c r="O128" s="17"/>
      <c r="P128" s="17">
        <f>SUM(F128:K128)</f>
        <v>0</v>
      </c>
      <c r="Q128" s="80"/>
      <c r="R128" s="51"/>
    </row>
    <row r="129" spans="1:19" s="1" customFormat="1" ht="20.25" hidden="1" customHeight="1">
      <c r="C129" s="30"/>
      <c r="D129" s="30"/>
      <c r="E129" s="30"/>
      <c r="F129" s="87" t="s">
        <v>45</v>
      </c>
      <c r="G129" s="88"/>
      <c r="H129" s="88"/>
      <c r="I129" s="88"/>
      <c r="J129" s="88"/>
      <c r="K129" s="88"/>
      <c r="L129" s="89"/>
      <c r="M129" s="90">
        <f>IF(L127&gt;0,L127,0)</f>
        <v>0</v>
      </c>
      <c r="N129" s="8"/>
      <c r="P129" s="50"/>
      <c r="Q129" s="8"/>
      <c r="R129" s="37"/>
    </row>
    <row r="130" spans="1:19" s="1" customFormat="1" ht="20.25" hidden="1" customHeight="1">
      <c r="C130" s="30"/>
      <c r="D130" s="30"/>
      <c r="E130" s="30"/>
      <c r="F130" s="91" t="s">
        <v>46</v>
      </c>
      <c r="G130" s="92"/>
      <c r="H130" s="92"/>
      <c r="I130" s="92"/>
      <c r="J130" s="92"/>
      <c r="K130" s="92"/>
      <c r="L130" s="93"/>
      <c r="M130" s="90">
        <f>IF(L127&gt;0,L127*Data!$B$35,0)</f>
        <v>0</v>
      </c>
      <c r="N130" s="8"/>
      <c r="P130" s="8"/>
      <c r="Q130" s="8"/>
      <c r="R130" s="37"/>
    </row>
    <row r="131" spans="1:19" s="1" customFormat="1" ht="20.25" customHeight="1"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spans="1:19" s="1" customFormat="1" ht="20.25" customHeight="1">
      <c r="A132" s="12"/>
      <c r="B132" s="10"/>
      <c r="C132" s="10"/>
      <c r="D132" s="10"/>
      <c r="E132" s="10"/>
      <c r="F132" s="115">
        <f>A134</f>
        <v>42947</v>
      </c>
      <c r="G132" s="138">
        <f>F132+1</f>
        <v>42948</v>
      </c>
      <c r="H132" s="138"/>
      <c r="I132" s="115">
        <f>G132+1</f>
        <v>42949</v>
      </c>
      <c r="J132" s="115">
        <f>I132+1</f>
        <v>42950</v>
      </c>
      <c r="K132" s="115">
        <f>J132+1</f>
        <v>42951</v>
      </c>
      <c r="L132" s="115">
        <f>K132+1</f>
        <v>42952</v>
      </c>
      <c r="M132" s="115">
        <f>B134</f>
        <v>42953</v>
      </c>
      <c r="N132" s="11"/>
      <c r="O132" s="126"/>
      <c r="P132" s="126"/>
      <c r="Q132" s="11"/>
      <c r="R132" s="12"/>
    </row>
    <row r="133" spans="1:19" s="1" customFormat="1" ht="20.25" customHeight="1">
      <c r="A133" s="139" t="str">
        <f>Data!$K20&amp;" - "&amp;Data!$L20</f>
        <v>2017 - 31</v>
      </c>
      <c r="B133" s="139"/>
      <c r="C133" s="140" t="s">
        <v>9</v>
      </c>
      <c r="D133" s="140"/>
      <c r="E133" s="141"/>
      <c r="F133" s="84"/>
      <c r="G133" s="136"/>
      <c r="H133" s="137"/>
      <c r="I133" s="84"/>
      <c r="J133" s="84"/>
      <c r="K133" s="84"/>
      <c r="L133" s="78"/>
      <c r="M133" s="78"/>
      <c r="N133" s="46">
        <f>SUM(F133:K133)</f>
        <v>0</v>
      </c>
      <c r="O133" s="17"/>
      <c r="P133" s="17"/>
      <c r="Q133" s="79"/>
      <c r="R133" s="129">
        <f>IF($P$4="X",Q134,Q134-O134)</f>
        <v>0</v>
      </c>
    </row>
    <row r="134" spans="1:19" s="1" customFormat="1" ht="20.25" customHeight="1">
      <c r="A134" s="55">
        <f>Data!M20</f>
        <v>42947</v>
      </c>
      <c r="B134" s="56">
        <f>Data!N20</f>
        <v>42953</v>
      </c>
      <c r="C134" s="134" t="s">
        <v>27</v>
      </c>
      <c r="D134" s="134"/>
      <c r="E134" s="134"/>
      <c r="F134" s="8"/>
      <c r="G134" s="8"/>
      <c r="H134" s="8"/>
      <c r="I134" s="8"/>
      <c r="J134" s="8"/>
      <c r="K134" s="8"/>
      <c r="L134" s="85"/>
      <c r="M134" s="85"/>
      <c r="N134" s="46"/>
      <c r="O134" s="17">
        <f>L134+M134</f>
        <v>0</v>
      </c>
      <c r="P134" s="17"/>
      <c r="Q134" s="81">
        <f>N133+O134+P135</f>
        <v>0</v>
      </c>
      <c r="R134" s="82">
        <f>IF(R133=0,0,MIN(R133-$K$4,$K$5-$K$4))</f>
        <v>0</v>
      </c>
      <c r="S134" s="3">
        <f>R134</f>
        <v>0</v>
      </c>
    </row>
    <row r="135" spans="1:19" s="1" customFormat="1" ht="20.25" customHeight="1">
      <c r="C135" s="134" t="s">
        <v>28</v>
      </c>
      <c r="D135" s="134"/>
      <c r="E135" s="135"/>
      <c r="F135" s="84"/>
      <c r="G135" s="136"/>
      <c r="H135" s="137"/>
      <c r="I135" s="84"/>
      <c r="J135" s="84"/>
      <c r="K135" s="84"/>
      <c r="L135" s="32"/>
      <c r="M135" s="33"/>
      <c r="N135" s="17"/>
      <c r="O135" s="17"/>
      <c r="P135" s="17">
        <f>SUM(F135:K135)</f>
        <v>0</v>
      </c>
      <c r="Q135" s="80"/>
      <c r="R135" s="51"/>
    </row>
    <row r="136" spans="1:19" s="1" customFormat="1" ht="20.25" hidden="1" customHeight="1">
      <c r="C136" s="30"/>
      <c r="D136" s="30"/>
      <c r="E136" s="30"/>
      <c r="F136" s="87" t="s">
        <v>45</v>
      </c>
      <c r="G136" s="88"/>
      <c r="H136" s="88"/>
      <c r="I136" s="88"/>
      <c r="J136" s="88"/>
      <c r="K136" s="88"/>
      <c r="L136" s="89"/>
      <c r="M136" s="90">
        <f>IF(L134&gt;0,L134,0)</f>
        <v>0</v>
      </c>
      <c r="N136" s="8"/>
      <c r="P136" s="50"/>
      <c r="Q136" s="8"/>
      <c r="R136" s="37"/>
    </row>
    <row r="137" spans="1:19" s="1" customFormat="1" ht="20.25" hidden="1" customHeight="1">
      <c r="C137" s="30"/>
      <c r="D137" s="30"/>
      <c r="E137" s="30"/>
      <c r="F137" s="91" t="s">
        <v>46</v>
      </c>
      <c r="G137" s="92"/>
      <c r="H137" s="92"/>
      <c r="I137" s="92"/>
      <c r="J137" s="92"/>
      <c r="K137" s="92"/>
      <c r="L137" s="93"/>
      <c r="M137" s="90">
        <f>IF(L134&gt;0,L134*Data!$B$35,0)</f>
        <v>0</v>
      </c>
      <c r="N137" s="8"/>
      <c r="P137" s="8"/>
      <c r="Q137" s="8"/>
      <c r="R137" s="37"/>
    </row>
    <row r="138" spans="1:19" s="1" customFormat="1" ht="20.25" customHeight="1"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spans="1:19" s="1" customFormat="1" ht="20.25" customHeight="1">
      <c r="A139" s="12"/>
      <c r="B139" s="10"/>
      <c r="C139" s="10"/>
      <c r="D139" s="10"/>
      <c r="E139" s="10"/>
      <c r="F139" s="115">
        <f>A141</f>
        <v>42954</v>
      </c>
      <c r="G139" s="138">
        <f>F139+1</f>
        <v>42955</v>
      </c>
      <c r="H139" s="138"/>
      <c r="I139" s="115">
        <f>G139+1</f>
        <v>42956</v>
      </c>
      <c r="J139" s="115">
        <f>I139+1</f>
        <v>42957</v>
      </c>
      <c r="K139" s="115">
        <f>J139+1</f>
        <v>42958</v>
      </c>
      <c r="L139" s="115">
        <f>K139+1</f>
        <v>42959</v>
      </c>
      <c r="M139" s="115">
        <f>B141</f>
        <v>42960</v>
      </c>
      <c r="N139" s="11"/>
      <c r="O139" s="126"/>
      <c r="P139" s="126"/>
      <c r="Q139" s="11"/>
      <c r="R139" s="12"/>
    </row>
    <row r="140" spans="1:19" s="1" customFormat="1" ht="20.25" customHeight="1">
      <c r="A140" s="139" t="str">
        <f>Data!$K21&amp;" - "&amp;Data!$L21</f>
        <v>2017 - 32</v>
      </c>
      <c r="B140" s="139"/>
      <c r="C140" s="140" t="s">
        <v>9</v>
      </c>
      <c r="D140" s="140"/>
      <c r="E140" s="141"/>
      <c r="F140" s="84"/>
      <c r="G140" s="136"/>
      <c r="H140" s="137"/>
      <c r="I140" s="84"/>
      <c r="J140" s="84"/>
      <c r="K140" s="84"/>
      <c r="L140" s="78"/>
      <c r="M140" s="78"/>
      <c r="N140" s="46">
        <f>SUM(F140:K140)</f>
        <v>0</v>
      </c>
      <c r="O140" s="17"/>
      <c r="P140" s="17"/>
      <c r="Q140" s="79"/>
      <c r="R140" s="129">
        <f>IF($P$4="X",Q141,Q141-O141)</f>
        <v>0</v>
      </c>
    </row>
    <row r="141" spans="1:19" s="1" customFormat="1" ht="20.25" customHeight="1">
      <c r="A141" s="55">
        <f>Data!M21</f>
        <v>42954</v>
      </c>
      <c r="B141" s="56">
        <f>Data!N21</f>
        <v>42960</v>
      </c>
      <c r="C141" s="134" t="s">
        <v>27</v>
      </c>
      <c r="D141" s="134"/>
      <c r="E141" s="134"/>
      <c r="F141" s="8"/>
      <c r="G141" s="8"/>
      <c r="H141" s="8"/>
      <c r="I141" s="8"/>
      <c r="J141" s="8"/>
      <c r="K141" s="8"/>
      <c r="L141" s="85"/>
      <c r="M141" s="85"/>
      <c r="N141" s="46"/>
      <c r="O141" s="17">
        <f>L141+M141</f>
        <v>0</v>
      </c>
      <c r="P141" s="17"/>
      <c r="Q141" s="81">
        <f>N140+O141+P142</f>
        <v>0</v>
      </c>
      <c r="R141" s="82">
        <f>IF(R140=0,0,MIN(R140-$K$4,$K$5-$K$4))</f>
        <v>0</v>
      </c>
      <c r="S141" s="3">
        <f>R141</f>
        <v>0</v>
      </c>
    </row>
    <row r="142" spans="1:19" s="1" customFormat="1" ht="20.25" customHeight="1">
      <c r="C142" s="134" t="s">
        <v>28</v>
      </c>
      <c r="D142" s="134"/>
      <c r="E142" s="135"/>
      <c r="F142" s="84"/>
      <c r="G142" s="136"/>
      <c r="H142" s="137"/>
      <c r="I142" s="84"/>
      <c r="J142" s="84"/>
      <c r="K142" s="84"/>
      <c r="L142" s="32"/>
      <c r="M142" s="33"/>
      <c r="N142" s="17"/>
      <c r="O142" s="17"/>
      <c r="P142" s="17">
        <f>SUM(F142:K142)</f>
        <v>0</v>
      </c>
      <c r="Q142" s="80"/>
      <c r="R142" s="51"/>
    </row>
    <row r="143" spans="1:19" s="1" customFormat="1" ht="20.100000000000001" hidden="1" customHeight="1">
      <c r="C143" s="30"/>
      <c r="D143" s="30"/>
      <c r="E143" s="30"/>
      <c r="F143" s="87" t="s">
        <v>45</v>
      </c>
      <c r="G143" s="88"/>
      <c r="H143" s="88"/>
      <c r="I143" s="88"/>
      <c r="J143" s="88"/>
      <c r="K143" s="88"/>
      <c r="L143" s="89"/>
      <c r="M143" s="90">
        <f>IF(L141&gt;0,L141,0)</f>
        <v>0</v>
      </c>
      <c r="N143" s="8"/>
      <c r="P143" s="50"/>
      <c r="Q143" s="8"/>
      <c r="R143" s="37"/>
    </row>
    <row r="144" spans="1:19" s="1" customFormat="1" ht="20.100000000000001" hidden="1" customHeight="1">
      <c r="C144" s="30"/>
      <c r="D144" s="30"/>
      <c r="E144" s="30"/>
      <c r="F144" s="91" t="s">
        <v>46</v>
      </c>
      <c r="G144" s="92"/>
      <c r="H144" s="92"/>
      <c r="I144" s="92"/>
      <c r="J144" s="92"/>
      <c r="K144" s="92"/>
      <c r="L144" s="93"/>
      <c r="M144" s="90">
        <f>IF(L141&gt;0,L141*Data!$B$35,0)</f>
        <v>0</v>
      </c>
      <c r="N144" s="8"/>
      <c r="P144" s="8"/>
      <c r="Q144" s="8"/>
      <c r="R144" s="37"/>
    </row>
    <row r="145" spans="1:19" s="1" customFormat="1" ht="20.100000000000001" customHeight="1"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</row>
    <row r="146" spans="1:19" s="1" customFormat="1" ht="20.100000000000001" customHeight="1">
      <c r="A146" s="12"/>
      <c r="B146" s="10"/>
      <c r="C146" s="10"/>
      <c r="D146" s="10"/>
      <c r="E146" s="10"/>
      <c r="F146" s="115">
        <f>A148</f>
        <v>42961</v>
      </c>
      <c r="G146" s="138">
        <f>F146+1</f>
        <v>42962</v>
      </c>
      <c r="H146" s="138"/>
      <c r="I146" s="115">
        <f>G146+1</f>
        <v>42963</v>
      </c>
      <c r="J146" s="115">
        <f>I146+1</f>
        <v>42964</v>
      </c>
      <c r="K146" s="115">
        <f>J146+1</f>
        <v>42965</v>
      </c>
      <c r="L146" s="115">
        <f>K146+1</f>
        <v>42966</v>
      </c>
      <c r="M146" s="115">
        <f>B148</f>
        <v>42967</v>
      </c>
      <c r="N146" s="11"/>
      <c r="O146" s="126"/>
      <c r="P146" s="126"/>
      <c r="Q146" s="11"/>
      <c r="R146" s="12"/>
    </row>
    <row r="147" spans="1:19" s="1" customFormat="1" ht="20.100000000000001" customHeight="1">
      <c r="A147" s="139" t="str">
        <f>Data!$K22&amp;" - "&amp;Data!$L22</f>
        <v>2017 - 33</v>
      </c>
      <c r="B147" s="139"/>
      <c r="C147" s="140" t="s">
        <v>9</v>
      </c>
      <c r="D147" s="140"/>
      <c r="E147" s="141"/>
      <c r="F147" s="84"/>
      <c r="G147" s="136"/>
      <c r="H147" s="137"/>
      <c r="I147" s="84"/>
      <c r="J147" s="84"/>
      <c r="K147" s="84"/>
      <c r="L147" s="78"/>
      <c r="M147" s="78"/>
      <c r="N147" s="46">
        <f>SUM(F147:K147)</f>
        <v>0</v>
      </c>
      <c r="O147" s="17"/>
      <c r="P147" s="17"/>
      <c r="Q147" s="79"/>
      <c r="R147" s="129">
        <f>IF($P$4="X",Q148,Q148-O148)</f>
        <v>0</v>
      </c>
    </row>
    <row r="148" spans="1:19" s="1" customFormat="1" ht="20.100000000000001" customHeight="1">
      <c r="A148" s="55">
        <f>Data!M22</f>
        <v>42961</v>
      </c>
      <c r="B148" s="56">
        <f>Data!N22</f>
        <v>42967</v>
      </c>
      <c r="C148" s="134" t="s">
        <v>27</v>
      </c>
      <c r="D148" s="134"/>
      <c r="E148" s="134"/>
      <c r="F148" s="8"/>
      <c r="G148" s="8"/>
      <c r="H148" s="8"/>
      <c r="I148" s="8"/>
      <c r="J148" s="8"/>
      <c r="K148" s="8"/>
      <c r="L148" s="85"/>
      <c r="M148" s="85"/>
      <c r="N148" s="46"/>
      <c r="O148" s="17">
        <f>L148+M148</f>
        <v>0</v>
      </c>
      <c r="P148" s="17"/>
      <c r="Q148" s="81">
        <f>N147+O148+P149</f>
        <v>0</v>
      </c>
      <c r="R148" s="82">
        <f>IF(R147=0,0,MIN(R147-$K$4,$K$5-$K$4))</f>
        <v>0</v>
      </c>
      <c r="S148" s="3">
        <f>R148</f>
        <v>0</v>
      </c>
    </row>
    <row r="149" spans="1:19" s="1" customFormat="1" ht="20.100000000000001" customHeight="1">
      <c r="C149" s="134" t="s">
        <v>28</v>
      </c>
      <c r="D149" s="134"/>
      <c r="E149" s="135"/>
      <c r="F149" s="84"/>
      <c r="G149" s="136"/>
      <c r="H149" s="137"/>
      <c r="I149" s="84"/>
      <c r="J149" s="84"/>
      <c r="K149" s="84"/>
      <c r="L149" s="32"/>
      <c r="M149" s="33"/>
      <c r="N149" s="17"/>
      <c r="O149" s="17"/>
      <c r="P149" s="17">
        <f>SUM(F149:K149)</f>
        <v>0</v>
      </c>
      <c r="Q149" s="80"/>
      <c r="R149" s="51"/>
    </row>
    <row r="150" spans="1:19" s="1" customFormat="1" ht="20.100000000000001" hidden="1" customHeight="1">
      <c r="C150" s="30"/>
      <c r="D150" s="30"/>
      <c r="E150" s="30"/>
      <c r="F150" s="87" t="s">
        <v>45</v>
      </c>
      <c r="G150" s="88"/>
      <c r="H150" s="88"/>
      <c r="I150" s="88"/>
      <c r="J150" s="88"/>
      <c r="K150" s="88"/>
      <c r="L150" s="89"/>
      <c r="M150" s="90">
        <f>IF(L148&gt;0,L148,0)</f>
        <v>0</v>
      </c>
      <c r="N150" s="8"/>
      <c r="P150" s="50"/>
      <c r="Q150" s="8"/>
      <c r="R150" s="37"/>
    </row>
    <row r="151" spans="1:19" s="1" customFormat="1" ht="20.100000000000001" hidden="1" customHeight="1">
      <c r="C151" s="30"/>
      <c r="D151" s="30"/>
      <c r="E151" s="30"/>
      <c r="F151" s="91" t="s">
        <v>46</v>
      </c>
      <c r="G151" s="92"/>
      <c r="H151" s="92"/>
      <c r="I151" s="92"/>
      <c r="J151" s="92"/>
      <c r="K151" s="92"/>
      <c r="L151" s="93"/>
      <c r="M151" s="90">
        <f>IF(L148&gt;0,L148*Data!$B$35,0)</f>
        <v>0</v>
      </c>
      <c r="N151" s="8"/>
      <c r="P151" s="8"/>
      <c r="Q151" s="8"/>
      <c r="R151" s="37"/>
    </row>
    <row r="152" spans="1:19" s="1" customFormat="1" ht="20.100000000000001" customHeight="1"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1:19" s="1" customFormat="1" ht="20.100000000000001" customHeight="1">
      <c r="A153" s="12"/>
      <c r="B153" s="10"/>
      <c r="C153" s="10"/>
      <c r="D153" s="10"/>
      <c r="E153" s="10"/>
      <c r="F153" s="115">
        <f>A155</f>
        <v>42968</v>
      </c>
      <c r="G153" s="138">
        <f>F153+1</f>
        <v>42969</v>
      </c>
      <c r="H153" s="138"/>
      <c r="I153" s="115">
        <f>G153+1</f>
        <v>42970</v>
      </c>
      <c r="J153" s="115">
        <f>I153+1</f>
        <v>42971</v>
      </c>
      <c r="K153" s="115">
        <f>J153+1</f>
        <v>42972</v>
      </c>
      <c r="L153" s="115">
        <f>K153+1</f>
        <v>42973</v>
      </c>
      <c r="M153" s="115">
        <f>B155</f>
        <v>42974</v>
      </c>
      <c r="N153" s="11"/>
      <c r="O153" s="126"/>
      <c r="P153" s="126"/>
      <c r="Q153" s="11"/>
      <c r="R153" s="12"/>
    </row>
    <row r="154" spans="1:19" s="1" customFormat="1" ht="20.100000000000001" customHeight="1">
      <c r="A154" s="139" t="str">
        <f>Data!$K23&amp;" - "&amp;Data!$L23</f>
        <v>2017 - 34</v>
      </c>
      <c r="B154" s="139"/>
      <c r="C154" s="140" t="s">
        <v>9</v>
      </c>
      <c r="D154" s="140"/>
      <c r="E154" s="141"/>
      <c r="F154" s="84"/>
      <c r="G154" s="136"/>
      <c r="H154" s="137"/>
      <c r="I154" s="84"/>
      <c r="J154" s="84"/>
      <c r="K154" s="84"/>
      <c r="L154" s="78"/>
      <c r="M154" s="78"/>
      <c r="N154" s="46">
        <f>SUM(F154:K154)</f>
        <v>0</v>
      </c>
      <c r="O154" s="17"/>
      <c r="P154" s="17"/>
      <c r="Q154" s="79"/>
      <c r="R154" s="129">
        <f>IF($P$4="X",Q155,Q155-O155)</f>
        <v>0</v>
      </c>
    </row>
    <row r="155" spans="1:19" s="1" customFormat="1" ht="20.100000000000001" customHeight="1">
      <c r="A155" s="55">
        <f>Data!M23</f>
        <v>42968</v>
      </c>
      <c r="B155" s="56">
        <f>Data!N23</f>
        <v>42974</v>
      </c>
      <c r="C155" s="134" t="s">
        <v>27</v>
      </c>
      <c r="D155" s="134"/>
      <c r="E155" s="134"/>
      <c r="F155" s="8"/>
      <c r="G155" s="8"/>
      <c r="H155" s="8"/>
      <c r="I155" s="8"/>
      <c r="J155" s="8"/>
      <c r="K155" s="8"/>
      <c r="L155" s="85"/>
      <c r="M155" s="85"/>
      <c r="N155" s="46"/>
      <c r="O155" s="17">
        <f>L155+M155</f>
        <v>0</v>
      </c>
      <c r="P155" s="17"/>
      <c r="Q155" s="81">
        <f>N154+O155+P156</f>
        <v>0</v>
      </c>
      <c r="R155" s="82">
        <f>IF(R154=0,0,MIN(R154-$K$4,$K$5-$K$4))</f>
        <v>0</v>
      </c>
      <c r="S155" s="3">
        <f>R155</f>
        <v>0</v>
      </c>
    </row>
    <row r="156" spans="1:19" s="1" customFormat="1" ht="20.100000000000001" customHeight="1">
      <c r="C156" s="134" t="s">
        <v>28</v>
      </c>
      <c r="D156" s="134"/>
      <c r="E156" s="135"/>
      <c r="F156" s="84"/>
      <c r="G156" s="136"/>
      <c r="H156" s="137"/>
      <c r="I156" s="84"/>
      <c r="J156" s="84"/>
      <c r="K156" s="84"/>
      <c r="L156" s="32"/>
      <c r="M156" s="33"/>
      <c r="N156" s="17"/>
      <c r="O156" s="17"/>
      <c r="P156" s="17">
        <f>SUM(F156:K156)</f>
        <v>0</v>
      </c>
      <c r="Q156" s="80"/>
      <c r="R156" s="51"/>
    </row>
    <row r="157" spans="1:19" s="1" customFormat="1" ht="20.100000000000001" hidden="1" customHeight="1">
      <c r="C157" s="30"/>
      <c r="D157" s="30"/>
      <c r="E157" s="30"/>
      <c r="F157" s="87" t="s">
        <v>45</v>
      </c>
      <c r="G157" s="88"/>
      <c r="H157" s="88"/>
      <c r="I157" s="88"/>
      <c r="J157" s="88"/>
      <c r="K157" s="88"/>
      <c r="L157" s="89"/>
      <c r="M157" s="90">
        <f>IF(L155&gt;0,L155,0)</f>
        <v>0</v>
      </c>
      <c r="N157" s="8"/>
      <c r="P157" s="50"/>
      <c r="Q157" s="8"/>
      <c r="R157" s="37"/>
    </row>
    <row r="158" spans="1:19" s="1" customFormat="1" ht="20.100000000000001" hidden="1" customHeight="1">
      <c r="C158" s="30"/>
      <c r="D158" s="30"/>
      <c r="E158" s="30"/>
      <c r="F158" s="91" t="s">
        <v>46</v>
      </c>
      <c r="G158" s="92"/>
      <c r="H158" s="92"/>
      <c r="I158" s="92"/>
      <c r="J158" s="92"/>
      <c r="K158" s="92"/>
      <c r="L158" s="93"/>
      <c r="M158" s="90">
        <f>IF(L155&gt;0,L155*Data!$B$35,0)</f>
        <v>0</v>
      </c>
      <c r="N158" s="8"/>
      <c r="P158" s="8"/>
      <c r="Q158" s="8"/>
      <c r="R158" s="37"/>
    </row>
    <row r="159" spans="1:19" s="1" customFormat="1" ht="20.100000000000001" customHeight="1"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 spans="1:19" s="1" customFormat="1" ht="20.100000000000001" customHeight="1">
      <c r="A160" s="12"/>
      <c r="B160" s="10"/>
      <c r="C160" s="10"/>
      <c r="D160" s="10"/>
      <c r="E160" s="10"/>
      <c r="F160" s="115">
        <f>A162</f>
        <v>42975</v>
      </c>
      <c r="G160" s="138">
        <f>F160+1</f>
        <v>42976</v>
      </c>
      <c r="H160" s="138"/>
      <c r="I160" s="115">
        <f>G160+1</f>
        <v>42977</v>
      </c>
      <c r="J160" s="115">
        <f>I160+1</f>
        <v>42978</v>
      </c>
      <c r="K160" s="115">
        <f>J160+1</f>
        <v>42979</v>
      </c>
      <c r="L160" s="115">
        <f>K160+1</f>
        <v>42980</v>
      </c>
      <c r="M160" s="115">
        <f>B162</f>
        <v>42981</v>
      </c>
      <c r="N160" s="11"/>
      <c r="O160" s="126"/>
      <c r="P160" s="126"/>
      <c r="Q160" s="11"/>
      <c r="R160" s="12"/>
    </row>
    <row r="161" spans="1:19" s="1" customFormat="1" ht="20.100000000000001" customHeight="1">
      <c r="A161" s="139" t="str">
        <f>Data!$K24&amp;" - "&amp;Data!$L24</f>
        <v>2017 - 35</v>
      </c>
      <c r="B161" s="139"/>
      <c r="C161" s="140" t="s">
        <v>9</v>
      </c>
      <c r="D161" s="140"/>
      <c r="E161" s="141"/>
      <c r="F161" s="84"/>
      <c r="G161" s="136"/>
      <c r="H161" s="137"/>
      <c r="I161" s="84"/>
      <c r="J161" s="84"/>
      <c r="K161" s="84"/>
      <c r="L161" s="78"/>
      <c r="M161" s="78"/>
      <c r="N161" s="46">
        <f>SUM(F161:K161)</f>
        <v>0</v>
      </c>
      <c r="O161" s="17"/>
      <c r="P161" s="17"/>
      <c r="Q161" s="79"/>
      <c r="R161" s="129">
        <f>IF($P$4="X",Q162,Q162-O162)</f>
        <v>0</v>
      </c>
    </row>
    <row r="162" spans="1:19" s="1" customFormat="1" ht="20.100000000000001" customHeight="1">
      <c r="A162" s="55">
        <f>Data!M24</f>
        <v>42975</v>
      </c>
      <c r="B162" s="56">
        <f>Data!N24</f>
        <v>42981</v>
      </c>
      <c r="C162" s="134" t="s">
        <v>27</v>
      </c>
      <c r="D162" s="134"/>
      <c r="E162" s="134"/>
      <c r="F162" s="8"/>
      <c r="G162" s="8"/>
      <c r="H162" s="8"/>
      <c r="I162" s="8"/>
      <c r="J162" s="8"/>
      <c r="K162" s="8"/>
      <c r="L162" s="85"/>
      <c r="M162" s="85"/>
      <c r="N162" s="46"/>
      <c r="O162" s="17">
        <f>L162+M162</f>
        <v>0</v>
      </c>
      <c r="P162" s="17"/>
      <c r="Q162" s="81">
        <f>N161+O162+P163</f>
        <v>0</v>
      </c>
      <c r="R162" s="82">
        <f>IF(R161=0,0,MIN(R161-$K$4,$K$5-$K$4))</f>
        <v>0</v>
      </c>
      <c r="S162" s="3">
        <f>R162</f>
        <v>0</v>
      </c>
    </row>
    <row r="163" spans="1:19" s="1" customFormat="1" ht="20.100000000000001" customHeight="1">
      <c r="C163" s="134" t="s">
        <v>28</v>
      </c>
      <c r="D163" s="134"/>
      <c r="E163" s="135"/>
      <c r="F163" s="84"/>
      <c r="G163" s="136"/>
      <c r="H163" s="137"/>
      <c r="I163" s="84"/>
      <c r="J163" s="84"/>
      <c r="K163" s="84"/>
      <c r="L163" s="32"/>
      <c r="M163" s="33"/>
      <c r="N163" s="17"/>
      <c r="O163" s="17"/>
      <c r="P163" s="17">
        <f>SUM(F163:K163)</f>
        <v>0</v>
      </c>
      <c r="Q163" s="80"/>
      <c r="R163" s="51"/>
    </row>
    <row r="164" spans="1:19" s="1" customFormat="1" ht="20.100000000000001" hidden="1" customHeight="1">
      <c r="C164" s="30"/>
      <c r="D164" s="30"/>
      <c r="E164" s="30"/>
      <c r="F164" s="87" t="s">
        <v>45</v>
      </c>
      <c r="G164" s="88"/>
      <c r="H164" s="88"/>
      <c r="I164" s="88"/>
      <c r="J164" s="88"/>
      <c r="K164" s="88"/>
      <c r="L164" s="89"/>
      <c r="M164" s="90">
        <f>IF(L162&gt;0,L162,0)</f>
        <v>0</v>
      </c>
      <c r="N164" s="8"/>
      <c r="P164" s="50"/>
      <c r="Q164" s="8"/>
      <c r="R164" s="37"/>
    </row>
    <row r="165" spans="1:19" s="1" customFormat="1" ht="20.100000000000001" hidden="1" customHeight="1">
      <c r="C165" s="30"/>
      <c r="D165" s="30"/>
      <c r="E165" s="30"/>
      <c r="F165" s="91" t="s">
        <v>46</v>
      </c>
      <c r="G165" s="92"/>
      <c r="H165" s="92"/>
      <c r="I165" s="92"/>
      <c r="J165" s="92"/>
      <c r="K165" s="92"/>
      <c r="L165" s="93"/>
      <c r="M165" s="90">
        <f>IF(L162&gt;0,L162*Data!$B$35,0)</f>
        <v>0</v>
      </c>
      <c r="N165" s="8"/>
      <c r="P165" s="8"/>
      <c r="Q165" s="8"/>
      <c r="R165" s="37"/>
    </row>
    <row r="166" spans="1:19" s="1" customFormat="1" ht="20.100000000000001" customHeight="1"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 spans="1:19" s="1" customFormat="1" ht="20.100000000000001" customHeight="1">
      <c r="A167" s="12"/>
      <c r="B167" s="10"/>
      <c r="C167" s="10"/>
      <c r="D167" s="10"/>
      <c r="E167" s="10"/>
      <c r="F167" s="115">
        <f>A169</f>
        <v>42982</v>
      </c>
      <c r="G167" s="138">
        <f>F167+1</f>
        <v>42983</v>
      </c>
      <c r="H167" s="138"/>
      <c r="I167" s="115">
        <f>G167+1</f>
        <v>42984</v>
      </c>
      <c r="J167" s="115">
        <f>I167+1</f>
        <v>42985</v>
      </c>
      <c r="K167" s="115">
        <f>J167+1</f>
        <v>42986</v>
      </c>
      <c r="L167" s="115">
        <f>K167+1</f>
        <v>42987</v>
      </c>
      <c r="M167" s="115">
        <f>B169</f>
        <v>42988</v>
      </c>
      <c r="N167" s="11"/>
      <c r="O167" s="126"/>
      <c r="P167" s="126"/>
      <c r="Q167" s="11"/>
      <c r="R167" s="12"/>
    </row>
    <row r="168" spans="1:19" s="1" customFormat="1" ht="20.100000000000001" customHeight="1">
      <c r="A168" s="139" t="str">
        <f>Data!$K25&amp;" - "&amp;Data!$L25</f>
        <v>2017 - 36</v>
      </c>
      <c r="B168" s="139"/>
      <c r="C168" s="140" t="s">
        <v>9</v>
      </c>
      <c r="D168" s="140"/>
      <c r="E168" s="141"/>
      <c r="F168" s="84"/>
      <c r="G168" s="136"/>
      <c r="H168" s="137"/>
      <c r="I168" s="84"/>
      <c r="J168" s="84"/>
      <c r="K168" s="84"/>
      <c r="L168" s="78"/>
      <c r="M168" s="78"/>
      <c r="N168" s="46">
        <f>SUM(F168:K168)</f>
        <v>0</v>
      </c>
      <c r="O168" s="17"/>
      <c r="P168" s="17"/>
      <c r="Q168" s="79"/>
      <c r="R168" s="129">
        <f>IF($P$4="X",Q169,Q169-O169)</f>
        <v>0</v>
      </c>
    </row>
    <row r="169" spans="1:19" s="1" customFormat="1" ht="20.100000000000001" customHeight="1">
      <c r="A169" s="55">
        <f>Data!M25</f>
        <v>42982</v>
      </c>
      <c r="B169" s="56">
        <f>Data!N25</f>
        <v>42988</v>
      </c>
      <c r="C169" s="134" t="s">
        <v>27</v>
      </c>
      <c r="D169" s="134"/>
      <c r="E169" s="134"/>
      <c r="F169" s="8"/>
      <c r="G169" s="8"/>
      <c r="H169" s="8"/>
      <c r="I169" s="8"/>
      <c r="J169" s="8"/>
      <c r="K169" s="8"/>
      <c r="L169" s="85"/>
      <c r="M169" s="85"/>
      <c r="N169" s="46"/>
      <c r="O169" s="17">
        <f>L169+M169</f>
        <v>0</v>
      </c>
      <c r="P169" s="17"/>
      <c r="Q169" s="81">
        <f>N168+O169+P170</f>
        <v>0</v>
      </c>
      <c r="R169" s="82">
        <f>IF(R168=0,0,MIN(R168-$K$4,$K$5-$K$4))</f>
        <v>0</v>
      </c>
      <c r="S169" s="3">
        <f>R169</f>
        <v>0</v>
      </c>
    </row>
    <row r="170" spans="1:19" s="1" customFormat="1" ht="20.100000000000001" customHeight="1">
      <c r="C170" s="134" t="s">
        <v>28</v>
      </c>
      <c r="D170" s="134"/>
      <c r="E170" s="135"/>
      <c r="F170" s="84"/>
      <c r="G170" s="136"/>
      <c r="H170" s="137"/>
      <c r="I170" s="84"/>
      <c r="J170" s="84"/>
      <c r="K170" s="84"/>
      <c r="L170" s="32"/>
      <c r="M170" s="33"/>
      <c r="N170" s="17"/>
      <c r="O170" s="17"/>
      <c r="P170" s="17">
        <f>SUM(F170:K170)</f>
        <v>0</v>
      </c>
      <c r="Q170" s="80"/>
      <c r="R170" s="51"/>
    </row>
    <row r="171" spans="1:19" s="1" customFormat="1" ht="20.100000000000001" hidden="1" customHeight="1">
      <c r="C171" s="30"/>
      <c r="D171" s="30"/>
      <c r="E171" s="30"/>
      <c r="F171" s="87" t="s">
        <v>45</v>
      </c>
      <c r="G171" s="88"/>
      <c r="H171" s="88"/>
      <c r="I171" s="88"/>
      <c r="J171" s="88"/>
      <c r="K171" s="88"/>
      <c r="L171" s="89"/>
      <c r="M171" s="90">
        <f>IF(L169&gt;0,L169,0)</f>
        <v>0</v>
      </c>
      <c r="N171" s="8"/>
      <c r="P171" s="50"/>
      <c r="Q171" s="8"/>
      <c r="R171" s="37"/>
    </row>
    <row r="172" spans="1:19" s="1" customFormat="1" ht="20.100000000000001" hidden="1" customHeight="1">
      <c r="C172" s="30"/>
      <c r="D172" s="30"/>
      <c r="E172" s="30"/>
      <c r="F172" s="91" t="s">
        <v>46</v>
      </c>
      <c r="G172" s="92"/>
      <c r="H172" s="92"/>
      <c r="I172" s="92"/>
      <c r="J172" s="92"/>
      <c r="K172" s="92"/>
      <c r="L172" s="93"/>
      <c r="M172" s="90">
        <f>IF(L169&gt;0,L169*Data!$B$35,0)</f>
        <v>0</v>
      </c>
      <c r="N172" s="8"/>
      <c r="P172" s="8"/>
      <c r="Q172" s="8"/>
      <c r="R172" s="37"/>
    </row>
    <row r="173" spans="1:19" s="1" customFormat="1" ht="20.100000000000001" customHeight="1"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</row>
    <row r="174" spans="1:19" s="1" customFormat="1" ht="20.100000000000001" customHeight="1">
      <c r="A174" s="12"/>
      <c r="B174" s="10"/>
      <c r="C174" s="10"/>
      <c r="D174" s="10"/>
      <c r="E174" s="10"/>
      <c r="F174" s="115">
        <f>A176</f>
        <v>42989</v>
      </c>
      <c r="G174" s="138">
        <f>F174+1</f>
        <v>42990</v>
      </c>
      <c r="H174" s="138"/>
      <c r="I174" s="115">
        <f>G174+1</f>
        <v>42991</v>
      </c>
      <c r="J174" s="115">
        <f>I174+1</f>
        <v>42992</v>
      </c>
      <c r="K174" s="115">
        <f>J174+1</f>
        <v>42993</v>
      </c>
      <c r="L174" s="115">
        <f>K174+1</f>
        <v>42994</v>
      </c>
      <c r="M174" s="115">
        <f>B176</f>
        <v>42995</v>
      </c>
      <c r="N174" s="11"/>
      <c r="O174" s="126"/>
      <c r="P174" s="126"/>
      <c r="Q174" s="11"/>
      <c r="R174" s="12"/>
    </row>
    <row r="175" spans="1:19" s="1" customFormat="1" ht="20.100000000000001" customHeight="1">
      <c r="A175" s="139" t="str">
        <f>Data!$K26&amp;" - "&amp;Data!$L26</f>
        <v>2017 - 37</v>
      </c>
      <c r="B175" s="139"/>
      <c r="C175" s="140" t="s">
        <v>9</v>
      </c>
      <c r="D175" s="140"/>
      <c r="E175" s="141"/>
      <c r="F175" s="84"/>
      <c r="G175" s="136"/>
      <c r="H175" s="137"/>
      <c r="I175" s="84"/>
      <c r="J175" s="84"/>
      <c r="K175" s="84"/>
      <c r="L175" s="78"/>
      <c r="M175" s="78"/>
      <c r="N175" s="46">
        <f>SUM(F175:K175)</f>
        <v>0</v>
      </c>
      <c r="O175" s="17"/>
      <c r="P175" s="17"/>
      <c r="Q175" s="79"/>
      <c r="R175" s="129">
        <f>IF($P$4="X",Q176,Q176-O176)</f>
        <v>0</v>
      </c>
    </row>
    <row r="176" spans="1:19" s="1" customFormat="1" ht="20.100000000000001" customHeight="1">
      <c r="A176" s="55">
        <f>Data!M26</f>
        <v>42989</v>
      </c>
      <c r="B176" s="56">
        <f>Data!N26</f>
        <v>42995</v>
      </c>
      <c r="C176" s="134" t="s">
        <v>27</v>
      </c>
      <c r="D176" s="134"/>
      <c r="E176" s="134"/>
      <c r="F176" s="8"/>
      <c r="G176" s="8"/>
      <c r="H176" s="8"/>
      <c r="I176" s="8"/>
      <c r="J176" s="8"/>
      <c r="K176" s="8"/>
      <c r="L176" s="85"/>
      <c r="M176" s="85"/>
      <c r="N176" s="46"/>
      <c r="O176" s="17">
        <f>L176+M176</f>
        <v>0</v>
      </c>
      <c r="P176" s="17"/>
      <c r="Q176" s="81">
        <f>N175+O176+P177</f>
        <v>0</v>
      </c>
      <c r="R176" s="82">
        <f>IF(R175=0,0,MIN(R175-$K$4,$K$5-$K$4))</f>
        <v>0</v>
      </c>
      <c r="S176" s="3">
        <f>R176</f>
        <v>0</v>
      </c>
    </row>
    <row r="177" spans="1:19" s="1" customFormat="1" ht="20.100000000000001" customHeight="1">
      <c r="C177" s="134" t="s">
        <v>28</v>
      </c>
      <c r="D177" s="134"/>
      <c r="E177" s="135"/>
      <c r="F177" s="84"/>
      <c r="G177" s="136"/>
      <c r="H177" s="137"/>
      <c r="I177" s="84"/>
      <c r="J177" s="84"/>
      <c r="K177" s="84"/>
      <c r="L177" s="32"/>
      <c r="M177" s="33"/>
      <c r="N177" s="17"/>
      <c r="O177" s="17"/>
      <c r="P177" s="17">
        <f>SUM(F177:K177)</f>
        <v>0</v>
      </c>
      <c r="Q177" s="80"/>
      <c r="R177" s="51"/>
    </row>
    <row r="178" spans="1:19" s="1" customFormat="1" ht="20.100000000000001" hidden="1" customHeight="1">
      <c r="C178" s="30"/>
      <c r="D178" s="30"/>
      <c r="E178" s="30"/>
      <c r="F178" s="87" t="s">
        <v>45</v>
      </c>
      <c r="G178" s="88"/>
      <c r="H178" s="88"/>
      <c r="I178" s="88"/>
      <c r="J178" s="88"/>
      <c r="K178" s="88"/>
      <c r="L178" s="89"/>
      <c r="M178" s="90">
        <f>IF(L176&gt;0,L176,0)</f>
        <v>0</v>
      </c>
      <c r="N178" s="8"/>
      <c r="P178" s="50"/>
      <c r="Q178" s="8"/>
      <c r="R178" s="37"/>
    </row>
    <row r="179" spans="1:19" s="1" customFormat="1" ht="20.100000000000001" hidden="1" customHeight="1">
      <c r="C179" s="30"/>
      <c r="D179" s="30"/>
      <c r="E179" s="30"/>
      <c r="F179" s="91" t="s">
        <v>46</v>
      </c>
      <c r="G179" s="92"/>
      <c r="H179" s="92"/>
      <c r="I179" s="92"/>
      <c r="J179" s="92"/>
      <c r="K179" s="92"/>
      <c r="L179" s="93"/>
      <c r="M179" s="90">
        <f>IF(L176&gt;0,L176*Data!$B$35,0)</f>
        <v>0</v>
      </c>
      <c r="N179" s="8"/>
      <c r="P179" s="8"/>
      <c r="Q179" s="8"/>
      <c r="R179" s="37"/>
    </row>
    <row r="180" spans="1:19" s="1" customFormat="1" ht="20.100000000000001" customHeight="1"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</row>
    <row r="181" spans="1:19" s="1" customFormat="1" ht="20.100000000000001" customHeight="1">
      <c r="A181" s="12"/>
      <c r="B181" s="10"/>
      <c r="C181" s="10"/>
      <c r="D181" s="10"/>
      <c r="E181" s="10"/>
      <c r="F181" s="115">
        <f>A183</f>
        <v>42996</v>
      </c>
      <c r="G181" s="138">
        <f>F181+1</f>
        <v>42997</v>
      </c>
      <c r="H181" s="138"/>
      <c r="I181" s="115">
        <f>G181+1</f>
        <v>42998</v>
      </c>
      <c r="J181" s="115">
        <f>I181+1</f>
        <v>42999</v>
      </c>
      <c r="K181" s="115">
        <f>J181+1</f>
        <v>43000</v>
      </c>
      <c r="L181" s="115">
        <f>K181+1</f>
        <v>43001</v>
      </c>
      <c r="M181" s="115">
        <f>B183</f>
        <v>43002</v>
      </c>
      <c r="N181" s="11"/>
      <c r="O181" s="126"/>
      <c r="P181" s="126"/>
      <c r="Q181" s="11"/>
      <c r="R181" s="12"/>
    </row>
    <row r="182" spans="1:19" s="1" customFormat="1" ht="20.100000000000001" customHeight="1">
      <c r="A182" s="139" t="str">
        <f>Data!$K27&amp;" - "&amp;Data!$L27</f>
        <v>2017 - 38</v>
      </c>
      <c r="B182" s="139"/>
      <c r="C182" s="140" t="s">
        <v>9</v>
      </c>
      <c r="D182" s="140"/>
      <c r="E182" s="141"/>
      <c r="F182" s="84"/>
      <c r="G182" s="136"/>
      <c r="H182" s="137"/>
      <c r="I182" s="84"/>
      <c r="J182" s="84"/>
      <c r="K182" s="84"/>
      <c r="L182" s="78"/>
      <c r="M182" s="78"/>
      <c r="N182" s="46">
        <f>SUM(F182:K182)</f>
        <v>0</v>
      </c>
      <c r="O182" s="17"/>
      <c r="P182" s="17"/>
      <c r="Q182" s="79"/>
      <c r="R182" s="129">
        <f>IF($P$4="X",Q183,Q183-O183)</f>
        <v>0</v>
      </c>
    </row>
    <row r="183" spans="1:19" s="1" customFormat="1" ht="20.100000000000001" customHeight="1">
      <c r="A183" s="55">
        <f>Data!M27</f>
        <v>42996</v>
      </c>
      <c r="B183" s="56">
        <f>Data!N27</f>
        <v>43002</v>
      </c>
      <c r="C183" s="134" t="s">
        <v>27</v>
      </c>
      <c r="D183" s="134"/>
      <c r="E183" s="134"/>
      <c r="F183" s="8"/>
      <c r="G183" s="8"/>
      <c r="H183" s="8"/>
      <c r="I183" s="8"/>
      <c r="J183" s="8"/>
      <c r="K183" s="8"/>
      <c r="L183" s="85"/>
      <c r="M183" s="85"/>
      <c r="N183" s="46"/>
      <c r="O183" s="17">
        <f>L183+M183</f>
        <v>0</v>
      </c>
      <c r="P183" s="17"/>
      <c r="Q183" s="81">
        <f>N182+O183+P184</f>
        <v>0</v>
      </c>
      <c r="R183" s="82">
        <f>IF(R182=0,0,MIN(R182-$K$4,$K$5-$K$4))</f>
        <v>0</v>
      </c>
      <c r="S183" s="3">
        <f>R183</f>
        <v>0</v>
      </c>
    </row>
    <row r="184" spans="1:19" s="1" customFormat="1" ht="20.100000000000001" customHeight="1">
      <c r="C184" s="134" t="s">
        <v>28</v>
      </c>
      <c r="D184" s="134"/>
      <c r="E184" s="135"/>
      <c r="F184" s="84"/>
      <c r="G184" s="136"/>
      <c r="H184" s="137"/>
      <c r="I184" s="84"/>
      <c r="J184" s="84"/>
      <c r="K184" s="84"/>
      <c r="L184" s="32"/>
      <c r="M184" s="33"/>
      <c r="N184" s="17"/>
      <c r="O184" s="17"/>
      <c r="P184" s="17">
        <f>SUM(F184:K184)</f>
        <v>0</v>
      </c>
      <c r="Q184" s="80"/>
      <c r="R184" s="51"/>
    </row>
    <row r="185" spans="1:19" s="1" customFormat="1" ht="20.100000000000001" hidden="1" customHeight="1">
      <c r="C185" s="30"/>
      <c r="D185" s="30"/>
      <c r="E185" s="30"/>
      <c r="F185" s="87" t="s">
        <v>45</v>
      </c>
      <c r="G185" s="88"/>
      <c r="H185" s="88"/>
      <c r="I185" s="88"/>
      <c r="J185" s="88"/>
      <c r="K185" s="88"/>
      <c r="L185" s="89"/>
      <c r="M185" s="90">
        <f>IF(L183&gt;0,L183,0)</f>
        <v>0</v>
      </c>
      <c r="N185" s="8"/>
      <c r="P185" s="50"/>
      <c r="Q185" s="8"/>
      <c r="R185" s="37"/>
    </row>
    <row r="186" spans="1:19" s="1" customFormat="1" ht="20.100000000000001" hidden="1" customHeight="1">
      <c r="C186" s="30"/>
      <c r="D186" s="30"/>
      <c r="E186" s="30"/>
      <c r="F186" s="91" t="s">
        <v>46</v>
      </c>
      <c r="G186" s="92"/>
      <c r="H186" s="92"/>
      <c r="I186" s="92"/>
      <c r="J186" s="92"/>
      <c r="K186" s="92"/>
      <c r="L186" s="93"/>
      <c r="M186" s="90">
        <f>IF(L183&gt;0,L183*Data!$B$35,0)</f>
        <v>0</v>
      </c>
      <c r="N186" s="8"/>
      <c r="P186" s="8"/>
      <c r="Q186" s="8"/>
      <c r="R186" s="37"/>
    </row>
    <row r="187" spans="1:19" s="1" customFormat="1" ht="20.100000000000001" customHeight="1"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 spans="1:19" s="1" customFormat="1" ht="20.100000000000001" customHeight="1">
      <c r="A188" s="12"/>
      <c r="B188" s="10"/>
      <c r="C188" s="10"/>
      <c r="D188" s="10"/>
      <c r="E188" s="10"/>
      <c r="F188" s="115">
        <f>A190</f>
        <v>43003</v>
      </c>
      <c r="G188" s="138">
        <f>F188+1</f>
        <v>43004</v>
      </c>
      <c r="H188" s="138"/>
      <c r="I188" s="115">
        <f>G188+1</f>
        <v>43005</v>
      </c>
      <c r="J188" s="115">
        <f>I188+1</f>
        <v>43006</v>
      </c>
      <c r="K188" s="115">
        <f>J188+1</f>
        <v>43007</v>
      </c>
      <c r="L188" s="115">
        <f>K188+1</f>
        <v>43008</v>
      </c>
      <c r="M188" s="115">
        <f>B190</f>
        <v>43009</v>
      </c>
      <c r="N188" s="11"/>
      <c r="O188" s="126"/>
      <c r="P188" s="126"/>
      <c r="Q188" s="11"/>
      <c r="R188" s="12"/>
    </row>
    <row r="189" spans="1:19" s="1" customFormat="1" ht="20.100000000000001" customHeight="1">
      <c r="A189" s="139" t="str">
        <f>Data!$K28&amp;" - "&amp;Data!$L28</f>
        <v>2017 - 39</v>
      </c>
      <c r="B189" s="139"/>
      <c r="C189" s="140" t="s">
        <v>9</v>
      </c>
      <c r="D189" s="140"/>
      <c r="E189" s="141"/>
      <c r="F189" s="84"/>
      <c r="G189" s="136"/>
      <c r="H189" s="137"/>
      <c r="I189" s="84"/>
      <c r="J189" s="84"/>
      <c r="K189" s="84"/>
      <c r="L189" s="78"/>
      <c r="M189" s="78"/>
      <c r="N189" s="46">
        <f>SUM(F189:K189)</f>
        <v>0</v>
      </c>
      <c r="O189" s="17"/>
      <c r="P189" s="17"/>
      <c r="Q189" s="79"/>
      <c r="R189" s="129">
        <f>IF($P$4="X",Q190,Q190-O190)</f>
        <v>0</v>
      </c>
    </row>
    <row r="190" spans="1:19" s="1" customFormat="1" ht="20.100000000000001" customHeight="1">
      <c r="A190" s="55">
        <f>Data!M28</f>
        <v>43003</v>
      </c>
      <c r="B190" s="56">
        <f>Data!N28</f>
        <v>43009</v>
      </c>
      <c r="C190" s="134" t="s">
        <v>27</v>
      </c>
      <c r="D190" s="134"/>
      <c r="E190" s="134"/>
      <c r="F190" s="8"/>
      <c r="G190" s="8"/>
      <c r="H190" s="8"/>
      <c r="I190" s="8"/>
      <c r="J190" s="8"/>
      <c r="K190" s="8"/>
      <c r="L190" s="85"/>
      <c r="M190" s="85"/>
      <c r="N190" s="46"/>
      <c r="O190" s="17">
        <f>L190+M190</f>
        <v>0</v>
      </c>
      <c r="P190" s="17"/>
      <c r="Q190" s="81">
        <f>N189+O190+P191</f>
        <v>0</v>
      </c>
      <c r="R190" s="82">
        <f>IF(R189=0,0,MIN(R189-$K$4,$K$5-$K$4))</f>
        <v>0</v>
      </c>
      <c r="S190" s="3">
        <f>R190</f>
        <v>0</v>
      </c>
    </row>
    <row r="191" spans="1:19" s="1" customFormat="1" ht="20.100000000000001" customHeight="1">
      <c r="C191" s="134" t="s">
        <v>28</v>
      </c>
      <c r="D191" s="134"/>
      <c r="E191" s="135"/>
      <c r="F191" s="84"/>
      <c r="G191" s="136"/>
      <c r="H191" s="137"/>
      <c r="I191" s="84"/>
      <c r="J191" s="84"/>
      <c r="K191" s="84"/>
      <c r="L191" s="32"/>
      <c r="M191" s="33"/>
      <c r="N191" s="17"/>
      <c r="O191" s="17"/>
      <c r="P191" s="17">
        <f>SUM(F191:K191)</f>
        <v>0</v>
      </c>
      <c r="Q191" s="80"/>
      <c r="R191" s="51"/>
    </row>
    <row r="192" spans="1:19" s="1" customFormat="1" ht="20.100000000000001" hidden="1" customHeight="1">
      <c r="C192" s="30"/>
      <c r="D192" s="30"/>
      <c r="E192" s="30"/>
      <c r="F192" s="87" t="s">
        <v>45</v>
      </c>
      <c r="G192" s="88"/>
      <c r="H192" s="88"/>
      <c r="I192" s="88"/>
      <c r="J192" s="88"/>
      <c r="K192" s="88"/>
      <c r="L192" s="89"/>
      <c r="M192" s="90">
        <f>IF(L190&gt;0,L190,0)</f>
        <v>0</v>
      </c>
      <c r="N192" s="8"/>
      <c r="P192" s="50"/>
      <c r="Q192" s="8"/>
      <c r="R192" s="37"/>
    </row>
    <row r="193" spans="1:19" s="1" customFormat="1" ht="20.100000000000001" hidden="1" customHeight="1">
      <c r="C193" s="30"/>
      <c r="D193" s="30"/>
      <c r="E193" s="30"/>
      <c r="F193" s="91" t="s">
        <v>46</v>
      </c>
      <c r="G193" s="92"/>
      <c r="H193" s="92"/>
      <c r="I193" s="92"/>
      <c r="J193" s="92"/>
      <c r="K193" s="92"/>
      <c r="L193" s="93"/>
      <c r="M193" s="90">
        <f>IF(L190&gt;0,L190*Data!$B$35,0)</f>
        <v>0</v>
      </c>
      <c r="N193" s="8"/>
      <c r="P193" s="8"/>
      <c r="Q193" s="8"/>
      <c r="R193" s="37"/>
    </row>
    <row r="194" spans="1:19" s="1" customFormat="1" ht="20.100000000000001" customHeight="1"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 spans="1:19" s="1" customFormat="1" ht="20.100000000000001" customHeight="1">
      <c r="A195" s="12"/>
      <c r="B195" s="10"/>
      <c r="C195" s="10"/>
      <c r="D195" s="10"/>
      <c r="E195" s="10"/>
      <c r="F195" s="115">
        <f>A197</f>
        <v>43010</v>
      </c>
      <c r="G195" s="138">
        <f>F195+1</f>
        <v>43011</v>
      </c>
      <c r="H195" s="138"/>
      <c r="I195" s="115">
        <f>G195+1</f>
        <v>43012</v>
      </c>
      <c r="J195" s="115">
        <f>I195+1</f>
        <v>43013</v>
      </c>
      <c r="K195" s="115">
        <f>J195+1</f>
        <v>43014</v>
      </c>
      <c r="L195" s="115">
        <f>K195+1</f>
        <v>43015</v>
      </c>
      <c r="M195" s="115">
        <f>B197</f>
        <v>43016</v>
      </c>
      <c r="N195" s="11"/>
      <c r="O195" s="126"/>
      <c r="P195" s="126"/>
      <c r="Q195" s="11"/>
      <c r="R195" s="12"/>
    </row>
    <row r="196" spans="1:19" s="1" customFormat="1" ht="20.100000000000001" customHeight="1">
      <c r="A196" s="139" t="str">
        <f>Data!$K29&amp;" - "&amp;Data!$L29</f>
        <v>2017 - 40</v>
      </c>
      <c r="B196" s="139"/>
      <c r="C196" s="140" t="s">
        <v>9</v>
      </c>
      <c r="D196" s="140"/>
      <c r="E196" s="141"/>
      <c r="F196" s="84"/>
      <c r="G196" s="136"/>
      <c r="H196" s="137"/>
      <c r="I196" s="84"/>
      <c r="J196" s="84"/>
      <c r="K196" s="84"/>
      <c r="L196" s="78"/>
      <c r="M196" s="78"/>
      <c r="N196" s="46">
        <f>SUM(F196:K196)</f>
        <v>0</v>
      </c>
      <c r="O196" s="17"/>
      <c r="P196" s="17"/>
      <c r="Q196" s="79"/>
      <c r="R196" s="129">
        <f>IF($P$4="X",Q197,Q197-O197)</f>
        <v>0</v>
      </c>
    </row>
    <row r="197" spans="1:19" s="1" customFormat="1" ht="20.100000000000001" customHeight="1">
      <c r="A197" s="55">
        <f>Data!M29</f>
        <v>43010</v>
      </c>
      <c r="B197" s="56">
        <f>Data!N29</f>
        <v>43016</v>
      </c>
      <c r="C197" s="134" t="s">
        <v>27</v>
      </c>
      <c r="D197" s="134"/>
      <c r="E197" s="134"/>
      <c r="F197" s="8"/>
      <c r="G197" s="8"/>
      <c r="H197" s="8"/>
      <c r="I197" s="8"/>
      <c r="J197" s="8"/>
      <c r="K197" s="8"/>
      <c r="L197" s="85"/>
      <c r="M197" s="85"/>
      <c r="N197" s="46"/>
      <c r="O197" s="17">
        <f>L197+M197</f>
        <v>0</v>
      </c>
      <c r="P197" s="17"/>
      <c r="Q197" s="81">
        <f>N196+O197+P198</f>
        <v>0</v>
      </c>
      <c r="R197" s="82">
        <f>IF(R196=0,0,MIN(R196-$K$4,$K$5-$K$4))</f>
        <v>0</v>
      </c>
      <c r="S197" s="3">
        <f>R197</f>
        <v>0</v>
      </c>
    </row>
    <row r="198" spans="1:19" s="1" customFormat="1" ht="20.100000000000001" customHeight="1">
      <c r="C198" s="134" t="s">
        <v>28</v>
      </c>
      <c r="D198" s="134"/>
      <c r="E198" s="135"/>
      <c r="F198" s="84"/>
      <c r="G198" s="136"/>
      <c r="H198" s="137"/>
      <c r="I198" s="84"/>
      <c r="J198" s="84"/>
      <c r="K198" s="84"/>
      <c r="L198" s="32"/>
      <c r="M198" s="33"/>
      <c r="N198" s="17"/>
      <c r="O198" s="17"/>
      <c r="P198" s="17">
        <f>SUM(F198:K198)</f>
        <v>0</v>
      </c>
      <c r="Q198" s="80"/>
      <c r="R198" s="51"/>
    </row>
    <row r="199" spans="1:19" s="1" customFormat="1" ht="20.100000000000001" hidden="1" customHeight="1">
      <c r="C199" s="30"/>
      <c r="D199" s="30"/>
      <c r="E199" s="30"/>
      <c r="F199" s="87" t="s">
        <v>45</v>
      </c>
      <c r="G199" s="88"/>
      <c r="H199" s="88"/>
      <c r="I199" s="88"/>
      <c r="J199" s="88"/>
      <c r="K199" s="88"/>
      <c r="L199" s="89"/>
      <c r="M199" s="90">
        <f>IF(L197&gt;0,L197,0)</f>
        <v>0</v>
      </c>
      <c r="N199" s="8"/>
      <c r="P199" s="50"/>
      <c r="Q199" s="8"/>
      <c r="R199" s="37"/>
    </row>
    <row r="200" spans="1:19" s="1" customFormat="1" ht="20.100000000000001" hidden="1" customHeight="1">
      <c r="C200" s="30"/>
      <c r="D200" s="30"/>
      <c r="E200" s="30"/>
      <c r="F200" s="91" t="s">
        <v>46</v>
      </c>
      <c r="G200" s="92"/>
      <c r="H200" s="92"/>
      <c r="I200" s="92"/>
      <c r="J200" s="92"/>
      <c r="K200" s="92"/>
      <c r="L200" s="93"/>
      <c r="M200" s="90">
        <f>IF(L197&gt;0,L197*Data!$B$35,0)</f>
        <v>0</v>
      </c>
      <c r="N200" s="8"/>
      <c r="P200" s="8"/>
      <c r="Q200" s="8"/>
      <c r="R200" s="37"/>
    </row>
    <row r="201" spans="1:19" s="1" customFormat="1" ht="20.100000000000001" customHeight="1"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 spans="1:19" s="1" customFormat="1" ht="20.100000000000001" customHeight="1">
      <c r="A202" s="12"/>
      <c r="B202" s="10"/>
      <c r="C202" s="10"/>
      <c r="D202" s="10"/>
      <c r="E202" s="10"/>
      <c r="F202" s="115">
        <f>A204</f>
        <v>43017</v>
      </c>
      <c r="G202" s="138">
        <f>F202+1</f>
        <v>43018</v>
      </c>
      <c r="H202" s="138"/>
      <c r="I202" s="115">
        <f>G202+1</f>
        <v>43019</v>
      </c>
      <c r="J202" s="115">
        <f>I202+1</f>
        <v>43020</v>
      </c>
      <c r="K202" s="115">
        <f>J202+1</f>
        <v>43021</v>
      </c>
      <c r="L202" s="115">
        <f>K202+1</f>
        <v>43022</v>
      </c>
      <c r="M202" s="115">
        <f>B204</f>
        <v>43023</v>
      </c>
      <c r="N202" s="11"/>
      <c r="O202" s="126"/>
      <c r="P202" s="126"/>
      <c r="Q202" s="11"/>
      <c r="R202" s="12"/>
    </row>
    <row r="203" spans="1:19" s="1" customFormat="1" ht="20.100000000000001" customHeight="1">
      <c r="A203" s="139" t="str">
        <f>Data!$K30&amp;" - "&amp;Data!$L30</f>
        <v>2017 - 41</v>
      </c>
      <c r="B203" s="139"/>
      <c r="C203" s="140" t="s">
        <v>9</v>
      </c>
      <c r="D203" s="140"/>
      <c r="E203" s="141"/>
      <c r="F203" s="84"/>
      <c r="G203" s="136"/>
      <c r="H203" s="137"/>
      <c r="I203" s="84"/>
      <c r="J203" s="84"/>
      <c r="K203" s="84"/>
      <c r="L203" s="78"/>
      <c r="M203" s="78"/>
      <c r="N203" s="46">
        <f>SUM(F203:K203)</f>
        <v>0</v>
      </c>
      <c r="O203" s="17"/>
      <c r="P203" s="17"/>
      <c r="Q203" s="79"/>
      <c r="R203" s="129">
        <f>IF($P$4="X",Q204,Q204-O204)</f>
        <v>0</v>
      </c>
    </row>
    <row r="204" spans="1:19" s="1" customFormat="1" ht="20.100000000000001" customHeight="1">
      <c r="A204" s="55">
        <f>Data!M30</f>
        <v>43017</v>
      </c>
      <c r="B204" s="56">
        <f>Data!N30</f>
        <v>43023</v>
      </c>
      <c r="C204" s="134" t="s">
        <v>27</v>
      </c>
      <c r="D204" s="134"/>
      <c r="E204" s="134"/>
      <c r="F204" s="8"/>
      <c r="G204" s="8"/>
      <c r="H204" s="8"/>
      <c r="I204" s="8"/>
      <c r="J204" s="8"/>
      <c r="K204" s="8"/>
      <c r="L204" s="85"/>
      <c r="M204" s="85"/>
      <c r="N204" s="46"/>
      <c r="O204" s="17">
        <f>L204+M204</f>
        <v>0</v>
      </c>
      <c r="P204" s="17"/>
      <c r="Q204" s="81">
        <f>N203+O204+P205</f>
        <v>0</v>
      </c>
      <c r="R204" s="82">
        <f>IF(R203=0,0,MIN(R203-$K$4,$K$5-$K$4))</f>
        <v>0</v>
      </c>
      <c r="S204" s="3">
        <f>R204</f>
        <v>0</v>
      </c>
    </row>
    <row r="205" spans="1:19" s="1" customFormat="1" ht="20.100000000000001" customHeight="1">
      <c r="C205" s="134" t="s">
        <v>28</v>
      </c>
      <c r="D205" s="134"/>
      <c r="E205" s="135"/>
      <c r="F205" s="84"/>
      <c r="G205" s="136"/>
      <c r="H205" s="137"/>
      <c r="I205" s="84"/>
      <c r="J205" s="84"/>
      <c r="K205" s="84"/>
      <c r="L205" s="32"/>
      <c r="M205" s="33"/>
      <c r="N205" s="17"/>
      <c r="O205" s="17"/>
      <c r="P205" s="17">
        <f>SUM(F205:K205)</f>
        <v>0</v>
      </c>
      <c r="Q205" s="80"/>
      <c r="R205" s="51"/>
    </row>
    <row r="206" spans="1:19" s="1" customFormat="1" ht="20.100000000000001" hidden="1" customHeight="1">
      <c r="C206" s="30"/>
      <c r="D206" s="30"/>
      <c r="E206" s="30"/>
      <c r="F206" s="87" t="s">
        <v>45</v>
      </c>
      <c r="G206" s="88"/>
      <c r="H206" s="88"/>
      <c r="I206" s="88"/>
      <c r="J206" s="88"/>
      <c r="K206" s="88"/>
      <c r="L206" s="89"/>
      <c r="M206" s="90">
        <f>IF(L204&gt;0,L204,0)</f>
        <v>0</v>
      </c>
      <c r="N206" s="8"/>
      <c r="P206" s="50"/>
      <c r="Q206" s="8"/>
      <c r="R206" s="37"/>
    </row>
    <row r="207" spans="1:19" s="1" customFormat="1" ht="20.100000000000001" hidden="1" customHeight="1">
      <c r="C207" s="30"/>
      <c r="D207" s="30"/>
      <c r="E207" s="30"/>
      <c r="F207" s="91" t="s">
        <v>46</v>
      </c>
      <c r="G207" s="92"/>
      <c r="H207" s="92"/>
      <c r="I207" s="92"/>
      <c r="J207" s="92"/>
      <c r="K207" s="92"/>
      <c r="L207" s="93"/>
      <c r="M207" s="90">
        <f>IF(L204&gt;0,L204*Data!$B$35,0)</f>
        <v>0</v>
      </c>
      <c r="N207" s="8"/>
      <c r="P207" s="8"/>
      <c r="Q207" s="8"/>
      <c r="R207" s="37"/>
    </row>
    <row r="208" spans="1:19" s="1" customFormat="1" ht="20.100000000000001" customHeight="1"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</row>
    <row r="209" spans="1:19" s="1" customFormat="1" ht="20.100000000000001" customHeight="1">
      <c r="A209" s="12"/>
      <c r="B209" s="10"/>
      <c r="C209" s="10"/>
      <c r="D209" s="10"/>
      <c r="E209" s="10"/>
      <c r="F209" s="115">
        <f>A211</f>
        <v>43024</v>
      </c>
      <c r="G209" s="138">
        <f>F209+1</f>
        <v>43025</v>
      </c>
      <c r="H209" s="138"/>
      <c r="I209" s="115">
        <f>G209+1</f>
        <v>43026</v>
      </c>
      <c r="J209" s="115">
        <f>I209+1</f>
        <v>43027</v>
      </c>
      <c r="K209" s="115">
        <f>J209+1</f>
        <v>43028</v>
      </c>
      <c r="L209" s="115">
        <f>K209+1</f>
        <v>43029</v>
      </c>
      <c r="M209" s="115">
        <f>B211</f>
        <v>43030</v>
      </c>
      <c r="N209" s="11"/>
      <c r="O209" s="126"/>
      <c r="P209" s="126"/>
      <c r="Q209" s="11"/>
      <c r="R209" s="12"/>
    </row>
    <row r="210" spans="1:19" s="1" customFormat="1" ht="20.100000000000001" customHeight="1">
      <c r="A210" s="139" t="str">
        <f>Data!$K31&amp;" - "&amp;Data!$L31</f>
        <v>2017 - 42</v>
      </c>
      <c r="B210" s="139"/>
      <c r="C210" s="140" t="s">
        <v>9</v>
      </c>
      <c r="D210" s="140"/>
      <c r="E210" s="141"/>
      <c r="F210" s="84"/>
      <c r="G210" s="136"/>
      <c r="H210" s="137"/>
      <c r="I210" s="84"/>
      <c r="J210" s="84"/>
      <c r="K210" s="84"/>
      <c r="L210" s="78"/>
      <c r="M210" s="78"/>
      <c r="N210" s="46">
        <f>SUM(F210:K210)</f>
        <v>0</v>
      </c>
      <c r="O210" s="17"/>
      <c r="P210" s="17"/>
      <c r="Q210" s="79"/>
      <c r="R210" s="129">
        <f>IF($P$4="X",Q211,Q211-O211)</f>
        <v>0</v>
      </c>
    </row>
    <row r="211" spans="1:19" s="1" customFormat="1" ht="20.100000000000001" customHeight="1">
      <c r="A211" s="55">
        <f>Data!M31</f>
        <v>43024</v>
      </c>
      <c r="B211" s="56">
        <f>Data!N31</f>
        <v>43030</v>
      </c>
      <c r="C211" s="134" t="s">
        <v>27</v>
      </c>
      <c r="D211" s="134"/>
      <c r="E211" s="134"/>
      <c r="F211" s="8"/>
      <c r="G211" s="8"/>
      <c r="H211" s="8"/>
      <c r="I211" s="8"/>
      <c r="J211" s="8"/>
      <c r="K211" s="8"/>
      <c r="L211" s="85"/>
      <c r="M211" s="85"/>
      <c r="N211" s="46"/>
      <c r="O211" s="17">
        <f>L211+M211</f>
        <v>0</v>
      </c>
      <c r="P211" s="17"/>
      <c r="Q211" s="81">
        <f>N210+O211+P212</f>
        <v>0</v>
      </c>
      <c r="R211" s="82">
        <f>IF(R210=0,0,MIN(R210-$K$4,$K$5-$K$4))</f>
        <v>0</v>
      </c>
      <c r="S211" s="3">
        <f>R211</f>
        <v>0</v>
      </c>
    </row>
    <row r="212" spans="1:19" s="1" customFormat="1" ht="20.100000000000001" customHeight="1">
      <c r="C212" s="134" t="s">
        <v>28</v>
      </c>
      <c r="D212" s="134"/>
      <c r="E212" s="135"/>
      <c r="F212" s="84"/>
      <c r="G212" s="136"/>
      <c r="H212" s="137"/>
      <c r="I212" s="84"/>
      <c r="J212" s="84"/>
      <c r="K212" s="84"/>
      <c r="L212" s="32"/>
      <c r="M212" s="33"/>
      <c r="N212" s="17"/>
      <c r="O212" s="17"/>
      <c r="P212" s="17">
        <f>SUM(F212:K212)</f>
        <v>0</v>
      </c>
      <c r="Q212" s="80"/>
      <c r="R212" s="51"/>
    </row>
    <row r="213" spans="1:19" s="1" customFormat="1" ht="20.100000000000001" hidden="1" customHeight="1">
      <c r="C213" s="30"/>
      <c r="D213" s="30"/>
      <c r="E213" s="30"/>
      <c r="F213" s="87" t="s">
        <v>45</v>
      </c>
      <c r="G213" s="88"/>
      <c r="H213" s="88"/>
      <c r="I213" s="88"/>
      <c r="J213" s="88"/>
      <c r="K213" s="88"/>
      <c r="L213" s="89"/>
      <c r="M213" s="90">
        <f>IF(L211&gt;0,L211,0)</f>
        <v>0</v>
      </c>
      <c r="N213" s="8"/>
      <c r="P213" s="50"/>
      <c r="Q213" s="8"/>
      <c r="R213" s="37"/>
    </row>
    <row r="214" spans="1:19" s="1" customFormat="1" ht="20.100000000000001" hidden="1" customHeight="1">
      <c r="C214" s="30"/>
      <c r="D214" s="30"/>
      <c r="E214" s="30"/>
      <c r="F214" s="91" t="s">
        <v>46</v>
      </c>
      <c r="G214" s="92"/>
      <c r="H214" s="92"/>
      <c r="I214" s="92"/>
      <c r="J214" s="92"/>
      <c r="K214" s="92"/>
      <c r="L214" s="93"/>
      <c r="M214" s="90">
        <f>IF(L211&gt;0,L211*Data!$B$35,0)</f>
        <v>0</v>
      </c>
      <c r="N214" s="8"/>
      <c r="P214" s="8"/>
      <c r="Q214" s="8"/>
      <c r="R214" s="37"/>
    </row>
    <row r="215" spans="1:19" s="1" customFormat="1" ht="20.100000000000001" customHeight="1"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spans="1:19" s="1" customFormat="1" ht="20.100000000000001" customHeight="1">
      <c r="A216" s="12"/>
      <c r="B216" s="10"/>
      <c r="C216" s="10"/>
      <c r="D216" s="10"/>
      <c r="E216" s="10"/>
      <c r="F216" s="115">
        <f>A218</f>
        <v>43031</v>
      </c>
      <c r="G216" s="138">
        <f>F216+1</f>
        <v>43032</v>
      </c>
      <c r="H216" s="138"/>
      <c r="I216" s="115">
        <f>G216+1</f>
        <v>43033</v>
      </c>
      <c r="J216" s="115">
        <f>I216+1</f>
        <v>43034</v>
      </c>
      <c r="K216" s="115">
        <f>J216+1</f>
        <v>43035</v>
      </c>
      <c r="L216" s="115">
        <f>K216+1</f>
        <v>43036</v>
      </c>
      <c r="M216" s="115">
        <f>B218</f>
        <v>43037</v>
      </c>
      <c r="N216" s="11"/>
      <c r="O216" s="126"/>
      <c r="P216" s="126"/>
      <c r="Q216" s="11"/>
      <c r="R216" s="12"/>
    </row>
    <row r="217" spans="1:19" s="1" customFormat="1" ht="20.100000000000001" customHeight="1">
      <c r="A217" s="139" t="str">
        <f>Data!$K32&amp;" - "&amp;Data!$L32</f>
        <v>2017 - 43</v>
      </c>
      <c r="B217" s="139"/>
      <c r="C217" s="140" t="s">
        <v>9</v>
      </c>
      <c r="D217" s="140"/>
      <c r="E217" s="141"/>
      <c r="F217" s="84"/>
      <c r="G217" s="136"/>
      <c r="H217" s="137"/>
      <c r="I217" s="84"/>
      <c r="J217" s="84"/>
      <c r="K217" s="84"/>
      <c r="L217" s="78"/>
      <c r="M217" s="78"/>
      <c r="N217" s="46">
        <f>SUM(F217:K217)</f>
        <v>0</v>
      </c>
      <c r="O217" s="17"/>
      <c r="P217" s="17"/>
      <c r="Q217" s="79"/>
      <c r="R217" s="129">
        <f>IF($P$4="X",Q218,Q218-O218)</f>
        <v>0</v>
      </c>
    </row>
    <row r="218" spans="1:19" s="1" customFormat="1" ht="20.100000000000001" customHeight="1">
      <c r="A218" s="55">
        <f>Data!M32</f>
        <v>43031</v>
      </c>
      <c r="B218" s="56">
        <f>Data!N32</f>
        <v>43037</v>
      </c>
      <c r="C218" s="134" t="s">
        <v>27</v>
      </c>
      <c r="D218" s="134"/>
      <c r="E218" s="134"/>
      <c r="F218" s="8"/>
      <c r="G218" s="8"/>
      <c r="H218" s="8"/>
      <c r="I218" s="8"/>
      <c r="J218" s="8"/>
      <c r="K218" s="8"/>
      <c r="L218" s="85"/>
      <c r="M218" s="85"/>
      <c r="N218" s="46"/>
      <c r="O218" s="17">
        <f>L218+M218</f>
        <v>0</v>
      </c>
      <c r="P218" s="17"/>
      <c r="Q218" s="81">
        <f>N217+O218+P219</f>
        <v>0</v>
      </c>
      <c r="R218" s="82">
        <f>IF(R217=0,0,MIN(R217-$K$4,$K$5-$K$4))</f>
        <v>0</v>
      </c>
      <c r="S218" s="3">
        <f>R218</f>
        <v>0</v>
      </c>
    </row>
    <row r="219" spans="1:19" s="1" customFormat="1" ht="20.100000000000001" customHeight="1">
      <c r="C219" s="134" t="s">
        <v>28</v>
      </c>
      <c r="D219" s="134"/>
      <c r="E219" s="135"/>
      <c r="F219" s="84"/>
      <c r="G219" s="136"/>
      <c r="H219" s="137"/>
      <c r="I219" s="84"/>
      <c r="J219" s="84"/>
      <c r="K219" s="84"/>
      <c r="L219" s="32"/>
      <c r="M219" s="33"/>
      <c r="N219" s="17"/>
      <c r="O219" s="17"/>
      <c r="P219" s="17">
        <f>SUM(F219:K219)</f>
        <v>0</v>
      </c>
      <c r="Q219" s="80"/>
      <c r="R219" s="51"/>
    </row>
    <row r="220" spans="1:19" s="1" customFormat="1" ht="20.100000000000001" hidden="1" customHeight="1">
      <c r="C220" s="30"/>
      <c r="D220" s="30"/>
      <c r="E220" s="30"/>
      <c r="F220" s="87" t="s">
        <v>45</v>
      </c>
      <c r="G220" s="88"/>
      <c r="H220" s="88"/>
      <c r="I220" s="88"/>
      <c r="J220" s="88"/>
      <c r="K220" s="88"/>
      <c r="L220" s="89"/>
      <c r="M220" s="90">
        <f>IF(L218&gt;0,L218,0)</f>
        <v>0</v>
      </c>
      <c r="N220" s="8"/>
      <c r="P220" s="50"/>
      <c r="Q220" s="8"/>
      <c r="R220" s="37"/>
    </row>
    <row r="221" spans="1:19" s="1" customFormat="1" ht="20.100000000000001" hidden="1" customHeight="1">
      <c r="C221" s="30"/>
      <c r="D221" s="30"/>
      <c r="E221" s="30"/>
      <c r="F221" s="91" t="s">
        <v>46</v>
      </c>
      <c r="G221" s="92"/>
      <c r="H221" s="92"/>
      <c r="I221" s="92"/>
      <c r="J221" s="92"/>
      <c r="K221" s="92"/>
      <c r="L221" s="93"/>
      <c r="M221" s="90">
        <f>IF(L218&gt;0,L218*Data!$B$35,0)</f>
        <v>0</v>
      </c>
      <c r="N221" s="8"/>
      <c r="P221" s="8"/>
      <c r="Q221" s="8"/>
      <c r="R221" s="37"/>
    </row>
    <row r="222" spans="1:19" s="1" customFormat="1" ht="20.100000000000001" customHeight="1"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 spans="1:19" s="1" customFormat="1" ht="20.100000000000001" customHeight="1">
      <c r="A223" s="12"/>
      <c r="B223" s="10"/>
      <c r="C223" s="10"/>
      <c r="D223" s="10"/>
      <c r="E223" s="10"/>
      <c r="F223" s="115">
        <f>A225</f>
        <v>43038</v>
      </c>
      <c r="G223" s="138">
        <f>F223+1</f>
        <v>43039</v>
      </c>
      <c r="H223" s="138"/>
      <c r="I223" s="115">
        <f>G223+1</f>
        <v>43040</v>
      </c>
      <c r="J223" s="115">
        <f>I223+1</f>
        <v>43041</v>
      </c>
      <c r="K223" s="115">
        <f>J223+1</f>
        <v>43042</v>
      </c>
      <c r="L223" s="115">
        <f>K223+1</f>
        <v>43043</v>
      </c>
      <c r="M223" s="115">
        <f>B225</f>
        <v>43044</v>
      </c>
      <c r="N223" s="11"/>
      <c r="O223" s="126"/>
      <c r="P223" s="126"/>
      <c r="Q223" s="11"/>
      <c r="R223" s="12"/>
    </row>
    <row r="224" spans="1:19" s="1" customFormat="1" ht="20.100000000000001" customHeight="1">
      <c r="A224" s="139" t="str">
        <f>Data!$K33&amp;" - "&amp;Data!$L33</f>
        <v>2017 - 44</v>
      </c>
      <c r="B224" s="139"/>
      <c r="C224" s="140" t="s">
        <v>9</v>
      </c>
      <c r="D224" s="140"/>
      <c r="E224" s="141"/>
      <c r="F224" s="84"/>
      <c r="G224" s="136"/>
      <c r="H224" s="137"/>
      <c r="I224" s="84"/>
      <c r="J224" s="84"/>
      <c r="K224" s="84"/>
      <c r="L224" s="78"/>
      <c r="M224" s="78"/>
      <c r="N224" s="46">
        <f>SUM(F224:K224)</f>
        <v>0</v>
      </c>
      <c r="O224" s="17"/>
      <c r="P224" s="17"/>
      <c r="Q224" s="79"/>
      <c r="R224" s="129">
        <f>IF($P$4="X",Q225,Q225-O225)</f>
        <v>0</v>
      </c>
    </row>
    <row r="225" spans="1:19" s="1" customFormat="1" ht="20.100000000000001" customHeight="1">
      <c r="A225" s="55">
        <f>Data!M33</f>
        <v>43038</v>
      </c>
      <c r="B225" s="56">
        <f>Data!N33</f>
        <v>43044</v>
      </c>
      <c r="C225" s="134" t="s">
        <v>27</v>
      </c>
      <c r="D225" s="134"/>
      <c r="E225" s="134"/>
      <c r="F225" s="8"/>
      <c r="G225" s="8"/>
      <c r="H225" s="8"/>
      <c r="I225" s="8"/>
      <c r="J225" s="8"/>
      <c r="K225" s="8"/>
      <c r="L225" s="85"/>
      <c r="M225" s="85"/>
      <c r="N225" s="46"/>
      <c r="O225" s="17">
        <f>L225+M225</f>
        <v>0</v>
      </c>
      <c r="P225" s="17"/>
      <c r="Q225" s="81">
        <f>N224+O225+P226</f>
        <v>0</v>
      </c>
      <c r="R225" s="82">
        <f>IF(R224=0,0,MIN(R224-$K$4,$K$5-$K$4))</f>
        <v>0</v>
      </c>
      <c r="S225" s="3">
        <f>R225</f>
        <v>0</v>
      </c>
    </row>
    <row r="226" spans="1:19" s="1" customFormat="1" ht="20.100000000000001" customHeight="1">
      <c r="C226" s="134" t="s">
        <v>28</v>
      </c>
      <c r="D226" s="134"/>
      <c r="E226" s="135"/>
      <c r="F226" s="84"/>
      <c r="G226" s="136"/>
      <c r="H226" s="137"/>
      <c r="I226" s="84"/>
      <c r="J226" s="84"/>
      <c r="K226" s="84"/>
      <c r="L226" s="32"/>
      <c r="M226" s="33"/>
      <c r="N226" s="17"/>
      <c r="O226" s="17"/>
      <c r="P226" s="17">
        <f>SUM(F226:K226)</f>
        <v>0</v>
      </c>
      <c r="Q226" s="80"/>
      <c r="R226" s="51"/>
    </row>
    <row r="227" spans="1:19" s="1" customFormat="1" ht="20.100000000000001" hidden="1" customHeight="1">
      <c r="C227" s="30"/>
      <c r="D227" s="30"/>
      <c r="E227" s="30"/>
      <c r="F227" s="87" t="s">
        <v>45</v>
      </c>
      <c r="G227" s="88"/>
      <c r="H227" s="88"/>
      <c r="I227" s="88"/>
      <c r="J227" s="88"/>
      <c r="K227" s="88"/>
      <c r="L227" s="89"/>
      <c r="M227" s="90">
        <f>IF(L225&gt;0,L225,0)</f>
        <v>0</v>
      </c>
      <c r="N227" s="8"/>
      <c r="P227" s="50"/>
      <c r="Q227" s="8"/>
      <c r="R227" s="37"/>
    </row>
    <row r="228" spans="1:19" s="1" customFormat="1" ht="20.100000000000001" hidden="1" customHeight="1">
      <c r="C228" s="30"/>
      <c r="D228" s="30"/>
      <c r="E228" s="30"/>
      <c r="F228" s="91" t="s">
        <v>46</v>
      </c>
      <c r="G228" s="92"/>
      <c r="H228" s="92"/>
      <c r="I228" s="92"/>
      <c r="J228" s="92"/>
      <c r="K228" s="92"/>
      <c r="L228" s="93"/>
      <c r="M228" s="90">
        <f>IF(L225&gt;0,L225*Data!$B$35,0)</f>
        <v>0</v>
      </c>
      <c r="N228" s="8"/>
      <c r="P228" s="8"/>
      <c r="Q228" s="8"/>
      <c r="R228" s="37"/>
    </row>
    <row r="229" spans="1:19" s="1" customFormat="1" ht="20.100000000000001" customHeight="1"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 spans="1:19" s="1" customFormat="1" ht="20.100000000000001" customHeight="1">
      <c r="A230" s="12"/>
      <c r="B230" s="10"/>
      <c r="C230" s="10"/>
      <c r="D230" s="10"/>
      <c r="E230" s="10"/>
      <c r="F230" s="115">
        <f>A232</f>
        <v>43045</v>
      </c>
      <c r="G230" s="138">
        <f>F230+1</f>
        <v>43046</v>
      </c>
      <c r="H230" s="138"/>
      <c r="I230" s="115">
        <f>G230+1</f>
        <v>43047</v>
      </c>
      <c r="J230" s="115">
        <f>I230+1</f>
        <v>43048</v>
      </c>
      <c r="K230" s="115">
        <f>J230+1</f>
        <v>43049</v>
      </c>
      <c r="L230" s="115">
        <f>K230+1</f>
        <v>43050</v>
      </c>
      <c r="M230" s="115">
        <f>B232</f>
        <v>43051</v>
      </c>
      <c r="N230" s="11"/>
      <c r="O230" s="126"/>
      <c r="P230" s="126"/>
      <c r="Q230" s="11"/>
      <c r="R230" s="12"/>
    </row>
    <row r="231" spans="1:19" s="1" customFormat="1" ht="20.100000000000001" customHeight="1">
      <c r="A231" s="139" t="str">
        <f>Data!$K34&amp;" - "&amp;Data!$L34</f>
        <v>2017 - 45</v>
      </c>
      <c r="B231" s="139"/>
      <c r="C231" s="140" t="s">
        <v>9</v>
      </c>
      <c r="D231" s="140"/>
      <c r="E231" s="141"/>
      <c r="F231" s="84"/>
      <c r="G231" s="136"/>
      <c r="H231" s="137"/>
      <c r="I231" s="84"/>
      <c r="J231" s="84"/>
      <c r="K231" s="84"/>
      <c r="L231" s="78"/>
      <c r="M231" s="78"/>
      <c r="N231" s="46">
        <f>SUM(F231:K231)</f>
        <v>0</v>
      </c>
      <c r="O231" s="17"/>
      <c r="P231" s="17"/>
      <c r="Q231" s="79"/>
      <c r="R231" s="129">
        <f>IF($P$4="X",Q232,Q232-O232)</f>
        <v>0</v>
      </c>
    </row>
    <row r="232" spans="1:19" s="1" customFormat="1" ht="20.100000000000001" customHeight="1">
      <c r="A232" s="55">
        <f>Data!M34</f>
        <v>43045</v>
      </c>
      <c r="B232" s="56">
        <f>Data!N34</f>
        <v>43051</v>
      </c>
      <c r="C232" s="134" t="s">
        <v>27</v>
      </c>
      <c r="D232" s="134"/>
      <c r="E232" s="134"/>
      <c r="F232" s="8"/>
      <c r="G232" s="8"/>
      <c r="H232" s="8"/>
      <c r="I232" s="8"/>
      <c r="J232" s="8"/>
      <c r="K232" s="8"/>
      <c r="L232" s="85"/>
      <c r="M232" s="85"/>
      <c r="N232" s="46"/>
      <c r="O232" s="17">
        <f>L232+M232</f>
        <v>0</v>
      </c>
      <c r="P232" s="17"/>
      <c r="Q232" s="81">
        <f>N231+O232+P233</f>
        <v>0</v>
      </c>
      <c r="R232" s="82">
        <f>IF(R231=0,0,MIN(R231-$K$4,$K$5-$K$4))</f>
        <v>0</v>
      </c>
      <c r="S232" s="3">
        <f>R232</f>
        <v>0</v>
      </c>
    </row>
    <row r="233" spans="1:19" s="1" customFormat="1" ht="20.100000000000001" customHeight="1">
      <c r="C233" s="134" t="s">
        <v>28</v>
      </c>
      <c r="D233" s="134"/>
      <c r="E233" s="135"/>
      <c r="F233" s="84"/>
      <c r="G233" s="136"/>
      <c r="H233" s="137"/>
      <c r="I233" s="84"/>
      <c r="J233" s="84"/>
      <c r="K233" s="84"/>
      <c r="L233" s="32"/>
      <c r="M233" s="33"/>
      <c r="N233" s="17"/>
      <c r="O233" s="17"/>
      <c r="P233" s="17">
        <f>SUM(F233:K233)</f>
        <v>0</v>
      </c>
      <c r="Q233" s="80"/>
      <c r="R233" s="51"/>
    </row>
    <row r="234" spans="1:19" s="1" customFormat="1" ht="20.100000000000001" hidden="1" customHeight="1">
      <c r="C234" s="30"/>
      <c r="D234" s="30"/>
      <c r="E234" s="30"/>
      <c r="F234" s="87" t="s">
        <v>45</v>
      </c>
      <c r="G234" s="88"/>
      <c r="H234" s="88"/>
      <c r="I234" s="88"/>
      <c r="J234" s="88"/>
      <c r="K234" s="88"/>
      <c r="L234" s="89"/>
      <c r="M234" s="90">
        <f>IF(L232&gt;0,L232,0)</f>
        <v>0</v>
      </c>
      <c r="N234" s="8"/>
      <c r="P234" s="50"/>
      <c r="Q234" s="8"/>
      <c r="R234" s="37"/>
    </row>
    <row r="235" spans="1:19" s="1" customFormat="1" ht="20.100000000000001" hidden="1" customHeight="1">
      <c r="C235" s="30"/>
      <c r="D235" s="30"/>
      <c r="E235" s="30"/>
      <c r="F235" s="91" t="s">
        <v>46</v>
      </c>
      <c r="G235" s="92"/>
      <c r="H235" s="92"/>
      <c r="I235" s="92"/>
      <c r="J235" s="92"/>
      <c r="K235" s="92"/>
      <c r="L235" s="93"/>
      <c r="M235" s="90">
        <f>IF(L232&gt;0,L232*Data!$B$35,0)</f>
        <v>0</v>
      </c>
      <c r="N235" s="8"/>
      <c r="P235" s="8"/>
      <c r="Q235" s="8"/>
      <c r="R235" s="37"/>
    </row>
    <row r="236" spans="1:19" s="1" customFormat="1" ht="20.100000000000001" customHeight="1"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</row>
    <row r="237" spans="1:19" s="1" customFormat="1" ht="20.100000000000001" customHeight="1">
      <c r="A237" s="12"/>
      <c r="B237" s="10"/>
      <c r="C237" s="10"/>
      <c r="D237" s="10"/>
      <c r="E237" s="10"/>
      <c r="F237" s="115">
        <f>A239</f>
        <v>43052</v>
      </c>
      <c r="G237" s="138">
        <f>F237+1</f>
        <v>43053</v>
      </c>
      <c r="H237" s="138"/>
      <c r="I237" s="115">
        <f>G237+1</f>
        <v>43054</v>
      </c>
      <c r="J237" s="115">
        <f>I237+1</f>
        <v>43055</v>
      </c>
      <c r="K237" s="115">
        <f>J237+1</f>
        <v>43056</v>
      </c>
      <c r="L237" s="115">
        <f>K237+1</f>
        <v>43057</v>
      </c>
      <c r="M237" s="115">
        <f>B239</f>
        <v>43058</v>
      </c>
      <c r="N237" s="11"/>
      <c r="O237" s="126"/>
      <c r="P237" s="126"/>
      <c r="Q237" s="11"/>
      <c r="R237" s="12"/>
    </row>
    <row r="238" spans="1:19" s="1" customFormat="1" ht="20.100000000000001" customHeight="1">
      <c r="A238" s="139" t="str">
        <f>Data!$K35&amp;" - "&amp;Data!$L35</f>
        <v>2017 - 46</v>
      </c>
      <c r="B238" s="139"/>
      <c r="C238" s="140" t="s">
        <v>9</v>
      </c>
      <c r="D238" s="140"/>
      <c r="E238" s="141"/>
      <c r="F238" s="84"/>
      <c r="G238" s="136"/>
      <c r="H238" s="137"/>
      <c r="I238" s="84"/>
      <c r="J238" s="84"/>
      <c r="K238" s="84"/>
      <c r="L238" s="78"/>
      <c r="M238" s="78"/>
      <c r="N238" s="46">
        <f>SUM(F238:K238)</f>
        <v>0</v>
      </c>
      <c r="O238" s="17"/>
      <c r="P238" s="17"/>
      <c r="Q238" s="79"/>
      <c r="R238" s="129">
        <f>IF($P$4="X",Q239,Q239-O239)</f>
        <v>0</v>
      </c>
    </row>
    <row r="239" spans="1:19" s="1" customFormat="1" ht="20.100000000000001" customHeight="1">
      <c r="A239" s="55">
        <f>Data!M35</f>
        <v>43052</v>
      </c>
      <c r="B239" s="56">
        <f>Data!N35</f>
        <v>43058</v>
      </c>
      <c r="C239" s="134" t="s">
        <v>27</v>
      </c>
      <c r="D239" s="134"/>
      <c r="E239" s="134"/>
      <c r="F239" s="8"/>
      <c r="G239" s="8"/>
      <c r="H239" s="8"/>
      <c r="I239" s="8"/>
      <c r="J239" s="8"/>
      <c r="K239" s="8"/>
      <c r="L239" s="85"/>
      <c r="M239" s="85"/>
      <c r="N239" s="46"/>
      <c r="O239" s="17">
        <f>L239+M239</f>
        <v>0</v>
      </c>
      <c r="P239" s="17"/>
      <c r="Q239" s="81">
        <f>N238+O239+P240</f>
        <v>0</v>
      </c>
      <c r="R239" s="82">
        <f>IF(R238=0,0,MIN(R238-$K$4,$K$5-$K$4))</f>
        <v>0</v>
      </c>
      <c r="S239" s="3">
        <f>R239</f>
        <v>0</v>
      </c>
    </row>
    <row r="240" spans="1:19" s="1" customFormat="1" ht="20.100000000000001" customHeight="1">
      <c r="C240" s="134" t="s">
        <v>28</v>
      </c>
      <c r="D240" s="134"/>
      <c r="E240" s="135"/>
      <c r="F240" s="84"/>
      <c r="G240" s="136"/>
      <c r="H240" s="137"/>
      <c r="I240" s="84"/>
      <c r="J240" s="84"/>
      <c r="K240" s="84"/>
      <c r="L240" s="32"/>
      <c r="M240" s="33"/>
      <c r="N240" s="17"/>
      <c r="O240" s="17"/>
      <c r="P240" s="17">
        <f>SUM(F240:K240)</f>
        <v>0</v>
      </c>
      <c r="Q240" s="80"/>
      <c r="R240" s="51"/>
    </row>
    <row r="241" spans="1:19" s="1" customFormat="1" ht="20.100000000000001" hidden="1" customHeight="1">
      <c r="C241" s="30"/>
      <c r="D241" s="30"/>
      <c r="E241" s="30"/>
      <c r="F241" s="87" t="s">
        <v>45</v>
      </c>
      <c r="G241" s="88"/>
      <c r="H241" s="88"/>
      <c r="I241" s="88"/>
      <c r="J241" s="88"/>
      <c r="K241" s="88"/>
      <c r="L241" s="89"/>
      <c r="M241" s="90">
        <f>IF(L239&gt;0,L239,0)</f>
        <v>0</v>
      </c>
      <c r="N241" s="8"/>
      <c r="P241" s="50"/>
      <c r="Q241" s="8"/>
      <c r="R241" s="37"/>
    </row>
    <row r="242" spans="1:19" s="1" customFormat="1" ht="20.100000000000001" hidden="1" customHeight="1">
      <c r="C242" s="30"/>
      <c r="D242" s="30"/>
      <c r="E242" s="30"/>
      <c r="F242" s="91" t="s">
        <v>46</v>
      </c>
      <c r="G242" s="92"/>
      <c r="H242" s="92"/>
      <c r="I242" s="92"/>
      <c r="J242" s="92"/>
      <c r="K242" s="92"/>
      <c r="L242" s="93"/>
      <c r="M242" s="90">
        <f>IF(L239&gt;0,L239*Data!$B$35,0)</f>
        <v>0</v>
      </c>
      <c r="N242" s="8"/>
      <c r="P242" s="8"/>
      <c r="Q242" s="8"/>
      <c r="R242" s="37"/>
    </row>
    <row r="243" spans="1:19" s="1" customFormat="1" ht="20.100000000000001" customHeight="1"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</row>
    <row r="244" spans="1:19" s="1" customFormat="1" ht="20.100000000000001" customHeight="1">
      <c r="A244" s="12"/>
      <c r="B244" s="10"/>
      <c r="C244" s="10"/>
      <c r="D244" s="10"/>
      <c r="E244" s="10"/>
      <c r="F244" s="115">
        <f>A246</f>
        <v>43059</v>
      </c>
      <c r="G244" s="138">
        <f>F244+1</f>
        <v>43060</v>
      </c>
      <c r="H244" s="138"/>
      <c r="I244" s="115">
        <f>G244+1</f>
        <v>43061</v>
      </c>
      <c r="J244" s="115">
        <f>I244+1</f>
        <v>43062</v>
      </c>
      <c r="K244" s="115">
        <f>J244+1</f>
        <v>43063</v>
      </c>
      <c r="L244" s="115">
        <f>K244+1</f>
        <v>43064</v>
      </c>
      <c r="M244" s="115">
        <f>B246</f>
        <v>43065</v>
      </c>
      <c r="N244" s="11"/>
      <c r="O244" s="126"/>
      <c r="P244" s="126"/>
      <c r="Q244" s="11"/>
      <c r="R244" s="12"/>
    </row>
    <row r="245" spans="1:19" s="1" customFormat="1" ht="20.100000000000001" customHeight="1">
      <c r="A245" s="139" t="str">
        <f>Data!$K36&amp;" - "&amp;Data!$L36</f>
        <v>2017 - 47</v>
      </c>
      <c r="B245" s="139"/>
      <c r="C245" s="140" t="s">
        <v>9</v>
      </c>
      <c r="D245" s="140"/>
      <c r="E245" s="141"/>
      <c r="F245" s="84"/>
      <c r="G245" s="136"/>
      <c r="H245" s="137"/>
      <c r="I245" s="84"/>
      <c r="J245" s="84"/>
      <c r="K245" s="84"/>
      <c r="L245" s="78"/>
      <c r="M245" s="78"/>
      <c r="N245" s="46">
        <f>SUM(F245:K245)</f>
        <v>0</v>
      </c>
      <c r="O245" s="17"/>
      <c r="P245" s="17"/>
      <c r="Q245" s="79"/>
      <c r="R245" s="129">
        <f>IF($P$4="X",Q246,Q246-O246)</f>
        <v>0</v>
      </c>
    </row>
    <row r="246" spans="1:19" s="1" customFormat="1" ht="20.100000000000001" customHeight="1">
      <c r="A246" s="55">
        <f>Data!M36</f>
        <v>43059</v>
      </c>
      <c r="B246" s="56">
        <f>Data!N36</f>
        <v>43065</v>
      </c>
      <c r="C246" s="134" t="s">
        <v>27</v>
      </c>
      <c r="D246" s="134"/>
      <c r="E246" s="134"/>
      <c r="F246" s="8"/>
      <c r="G246" s="8"/>
      <c r="H246" s="8"/>
      <c r="I246" s="8"/>
      <c r="J246" s="8"/>
      <c r="K246" s="8"/>
      <c r="L246" s="85"/>
      <c r="M246" s="85"/>
      <c r="N246" s="46"/>
      <c r="O246" s="17">
        <f>L246+M246</f>
        <v>0</v>
      </c>
      <c r="P246" s="17"/>
      <c r="Q246" s="81">
        <f>N245+O246+P247</f>
        <v>0</v>
      </c>
      <c r="R246" s="82">
        <f>IF(R245=0,0,MIN(R245-$K$4,$K$5-$K$4))</f>
        <v>0</v>
      </c>
      <c r="S246" s="3">
        <f>R246</f>
        <v>0</v>
      </c>
    </row>
    <row r="247" spans="1:19" s="1" customFormat="1" ht="20.100000000000001" customHeight="1">
      <c r="C247" s="134" t="s">
        <v>28</v>
      </c>
      <c r="D247" s="134"/>
      <c r="E247" s="135"/>
      <c r="F247" s="84"/>
      <c r="G247" s="136"/>
      <c r="H247" s="137"/>
      <c r="I247" s="84"/>
      <c r="J247" s="84"/>
      <c r="K247" s="84"/>
      <c r="L247" s="32"/>
      <c r="M247" s="33"/>
      <c r="N247" s="17"/>
      <c r="O247" s="17"/>
      <c r="P247" s="17">
        <f>SUM(F247:K247)</f>
        <v>0</v>
      </c>
      <c r="Q247" s="80"/>
      <c r="R247" s="51"/>
    </row>
    <row r="248" spans="1:19" s="1" customFormat="1" ht="20.100000000000001" hidden="1" customHeight="1">
      <c r="C248" s="30"/>
      <c r="D248" s="30"/>
      <c r="E248" s="30"/>
      <c r="F248" s="87" t="s">
        <v>45</v>
      </c>
      <c r="G248" s="88"/>
      <c r="H248" s="88"/>
      <c r="I248" s="88"/>
      <c r="J248" s="88"/>
      <c r="K248" s="88"/>
      <c r="L248" s="89"/>
      <c r="M248" s="90">
        <f>IF(L246&gt;0,L246,0)</f>
        <v>0</v>
      </c>
      <c r="N248" s="8"/>
      <c r="P248" s="50"/>
      <c r="Q248" s="8"/>
      <c r="R248" s="37"/>
    </row>
    <row r="249" spans="1:19" s="1" customFormat="1" ht="20.100000000000001" hidden="1" customHeight="1">
      <c r="C249" s="30"/>
      <c r="D249" s="30"/>
      <c r="E249" s="30"/>
      <c r="F249" s="91" t="s">
        <v>46</v>
      </c>
      <c r="G249" s="92"/>
      <c r="H249" s="92"/>
      <c r="I249" s="92"/>
      <c r="J249" s="92"/>
      <c r="K249" s="92"/>
      <c r="L249" s="93"/>
      <c r="M249" s="90">
        <f>IF(L246&gt;0,L246*Data!$B$35,0)</f>
        <v>0</v>
      </c>
      <c r="N249" s="8"/>
      <c r="P249" s="8"/>
      <c r="Q249" s="8"/>
      <c r="R249" s="37"/>
    </row>
    <row r="250" spans="1:19" s="1" customFormat="1" ht="20.100000000000001" customHeight="1"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</row>
    <row r="251" spans="1:19" s="1" customFormat="1" ht="20.100000000000001" customHeight="1">
      <c r="A251" s="12"/>
      <c r="B251" s="10"/>
      <c r="C251" s="10"/>
      <c r="D251" s="10"/>
      <c r="E251" s="10"/>
      <c r="F251" s="115">
        <f>A253</f>
        <v>43066</v>
      </c>
      <c r="G251" s="138">
        <f>F251+1</f>
        <v>43067</v>
      </c>
      <c r="H251" s="138"/>
      <c r="I251" s="115">
        <f>G251+1</f>
        <v>43068</v>
      </c>
      <c r="J251" s="115">
        <f>I251+1</f>
        <v>43069</v>
      </c>
      <c r="K251" s="115">
        <f>J251+1</f>
        <v>43070</v>
      </c>
      <c r="L251" s="115">
        <f>K251+1</f>
        <v>43071</v>
      </c>
      <c r="M251" s="115">
        <f>B253</f>
        <v>43072</v>
      </c>
      <c r="N251" s="11"/>
      <c r="O251" s="126"/>
      <c r="P251" s="126"/>
      <c r="Q251" s="11"/>
      <c r="R251" s="12"/>
    </row>
    <row r="252" spans="1:19" s="1" customFormat="1" ht="20.100000000000001" customHeight="1">
      <c r="A252" s="139" t="str">
        <f>Data!$K37&amp;" - "&amp;Data!$L37</f>
        <v>2017 - 48</v>
      </c>
      <c r="B252" s="139"/>
      <c r="C252" s="140" t="s">
        <v>9</v>
      </c>
      <c r="D252" s="140"/>
      <c r="E252" s="141"/>
      <c r="F252" s="84"/>
      <c r="G252" s="136"/>
      <c r="H252" s="137"/>
      <c r="I252" s="84"/>
      <c r="J252" s="84"/>
      <c r="K252" s="84"/>
      <c r="L252" s="78"/>
      <c r="M252" s="78"/>
      <c r="N252" s="46">
        <f>SUM(F252:K252)</f>
        <v>0</v>
      </c>
      <c r="O252" s="17"/>
      <c r="P252" s="17"/>
      <c r="Q252" s="79"/>
      <c r="R252" s="129">
        <f>IF($P$4="X",Q253,Q253-O253)</f>
        <v>0</v>
      </c>
    </row>
    <row r="253" spans="1:19" s="1" customFormat="1" ht="20.100000000000001" customHeight="1">
      <c r="A253" s="55">
        <f>Data!M37</f>
        <v>43066</v>
      </c>
      <c r="B253" s="56">
        <f>Data!N37</f>
        <v>43072</v>
      </c>
      <c r="C253" s="134" t="s">
        <v>27</v>
      </c>
      <c r="D253" s="134"/>
      <c r="E253" s="134"/>
      <c r="F253" s="8"/>
      <c r="G253" s="8"/>
      <c r="H253" s="8"/>
      <c r="I253" s="8"/>
      <c r="J253" s="8"/>
      <c r="K253" s="8"/>
      <c r="L253" s="85"/>
      <c r="M253" s="85"/>
      <c r="N253" s="46"/>
      <c r="O253" s="17">
        <f>L253+M253</f>
        <v>0</v>
      </c>
      <c r="P253" s="17"/>
      <c r="Q253" s="81">
        <f>N252+O253+P254</f>
        <v>0</v>
      </c>
      <c r="R253" s="82">
        <f>IF(R252=0,0,MIN(R252-$K$4,$K$5-$K$4))</f>
        <v>0</v>
      </c>
      <c r="S253" s="3">
        <f>R253</f>
        <v>0</v>
      </c>
    </row>
    <row r="254" spans="1:19" s="1" customFormat="1" ht="20.100000000000001" customHeight="1">
      <c r="C254" s="134" t="s">
        <v>28</v>
      </c>
      <c r="D254" s="134"/>
      <c r="E254" s="135"/>
      <c r="F254" s="84"/>
      <c r="G254" s="136"/>
      <c r="H254" s="137"/>
      <c r="I254" s="84"/>
      <c r="J254" s="84"/>
      <c r="K254" s="84"/>
      <c r="L254" s="32"/>
      <c r="M254" s="33"/>
      <c r="N254" s="17"/>
      <c r="O254" s="17"/>
      <c r="P254" s="17">
        <f>SUM(F254:K254)</f>
        <v>0</v>
      </c>
      <c r="Q254" s="80"/>
      <c r="R254" s="51"/>
    </row>
    <row r="255" spans="1:19" s="1" customFormat="1" ht="20.100000000000001" hidden="1" customHeight="1">
      <c r="C255" s="30"/>
      <c r="D255" s="30"/>
      <c r="E255" s="30"/>
      <c r="F255" s="87" t="s">
        <v>45</v>
      </c>
      <c r="G255" s="88"/>
      <c r="H255" s="88"/>
      <c r="I255" s="88"/>
      <c r="J255" s="88"/>
      <c r="K255" s="88"/>
      <c r="L255" s="89"/>
      <c r="M255" s="90">
        <f>IF(L253&gt;0,L253,0)</f>
        <v>0</v>
      </c>
      <c r="N255" s="8"/>
      <c r="P255" s="50"/>
      <c r="Q255" s="8"/>
      <c r="R255" s="37"/>
    </row>
    <row r="256" spans="1:19" s="1" customFormat="1" ht="20.100000000000001" hidden="1" customHeight="1">
      <c r="C256" s="30"/>
      <c r="D256" s="30"/>
      <c r="E256" s="30"/>
      <c r="F256" s="91" t="s">
        <v>46</v>
      </c>
      <c r="G256" s="92"/>
      <c r="H256" s="92"/>
      <c r="I256" s="92"/>
      <c r="J256" s="92"/>
      <c r="K256" s="92"/>
      <c r="L256" s="93"/>
      <c r="M256" s="90">
        <f>IF(L253&gt;0,L253*Data!$B$35,0)</f>
        <v>0</v>
      </c>
      <c r="N256" s="8"/>
      <c r="P256" s="8"/>
      <c r="Q256" s="8"/>
      <c r="R256" s="37"/>
    </row>
    <row r="257" spans="1:19" s="1" customFormat="1" ht="20.100000000000001" customHeight="1"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</row>
    <row r="258" spans="1:19" s="1" customFormat="1" ht="20.100000000000001" customHeight="1">
      <c r="A258" s="12"/>
      <c r="B258" s="10"/>
      <c r="C258" s="10"/>
      <c r="D258" s="10"/>
      <c r="E258" s="10"/>
      <c r="F258" s="115">
        <f>A260</f>
        <v>43073</v>
      </c>
      <c r="G258" s="138">
        <f>F258+1</f>
        <v>43074</v>
      </c>
      <c r="H258" s="138"/>
      <c r="I258" s="115">
        <f>G258+1</f>
        <v>43075</v>
      </c>
      <c r="J258" s="115">
        <f>I258+1</f>
        <v>43076</v>
      </c>
      <c r="K258" s="115">
        <f>J258+1</f>
        <v>43077</v>
      </c>
      <c r="L258" s="115">
        <f>K258+1</f>
        <v>43078</v>
      </c>
      <c r="M258" s="115">
        <f>B260</f>
        <v>43079</v>
      </c>
      <c r="N258" s="11"/>
      <c r="O258" s="126"/>
      <c r="P258" s="126"/>
      <c r="Q258" s="11"/>
      <c r="R258" s="12"/>
    </row>
    <row r="259" spans="1:19" s="1" customFormat="1" ht="20.100000000000001" customHeight="1">
      <c r="A259" s="139" t="str">
        <f>Data!$K38&amp;" - "&amp;Data!$L38</f>
        <v>2017 - 49</v>
      </c>
      <c r="B259" s="139"/>
      <c r="C259" s="140" t="s">
        <v>9</v>
      </c>
      <c r="D259" s="140"/>
      <c r="E259" s="141"/>
      <c r="F259" s="84"/>
      <c r="G259" s="136"/>
      <c r="H259" s="137"/>
      <c r="I259" s="84"/>
      <c r="J259" s="84"/>
      <c r="K259" s="84"/>
      <c r="L259" s="78"/>
      <c r="M259" s="78"/>
      <c r="N259" s="46">
        <f>SUM(F259:K259)</f>
        <v>0</v>
      </c>
      <c r="O259" s="17"/>
      <c r="P259" s="17"/>
      <c r="Q259" s="79"/>
      <c r="R259" s="129">
        <f>IF($P$4="X",Q260,Q260-O260)</f>
        <v>0</v>
      </c>
    </row>
    <row r="260" spans="1:19" s="1" customFormat="1" ht="20.100000000000001" customHeight="1">
      <c r="A260" s="55">
        <f>Data!M38</f>
        <v>43073</v>
      </c>
      <c r="B260" s="56">
        <f>Data!N38</f>
        <v>43079</v>
      </c>
      <c r="C260" s="134" t="s">
        <v>27</v>
      </c>
      <c r="D260" s="134"/>
      <c r="E260" s="134"/>
      <c r="F260" s="8"/>
      <c r="G260" s="8"/>
      <c r="H260" s="8"/>
      <c r="I260" s="8"/>
      <c r="J260" s="8"/>
      <c r="K260" s="8"/>
      <c r="L260" s="85"/>
      <c r="M260" s="85"/>
      <c r="N260" s="46"/>
      <c r="O260" s="17">
        <f>L260+M260</f>
        <v>0</v>
      </c>
      <c r="P260" s="17"/>
      <c r="Q260" s="81">
        <f>N259+O260+P261</f>
        <v>0</v>
      </c>
      <c r="R260" s="82">
        <f>IF(R259=0,0,MIN(R259-$K$4,$K$5-$K$4))</f>
        <v>0</v>
      </c>
      <c r="S260" s="3">
        <f>R260</f>
        <v>0</v>
      </c>
    </row>
    <row r="261" spans="1:19" s="1" customFormat="1" ht="20.100000000000001" customHeight="1">
      <c r="C261" s="134" t="s">
        <v>28</v>
      </c>
      <c r="D261" s="134"/>
      <c r="E261" s="135"/>
      <c r="F261" s="84"/>
      <c r="G261" s="136"/>
      <c r="H261" s="137"/>
      <c r="I261" s="84"/>
      <c r="J261" s="84"/>
      <c r="K261" s="84"/>
      <c r="L261" s="32"/>
      <c r="M261" s="33"/>
      <c r="N261" s="17"/>
      <c r="O261" s="17"/>
      <c r="P261" s="17">
        <f>SUM(F261:K261)</f>
        <v>0</v>
      </c>
      <c r="Q261" s="80"/>
      <c r="R261" s="51"/>
    </row>
    <row r="262" spans="1:19" s="1" customFormat="1" ht="20.100000000000001" hidden="1" customHeight="1">
      <c r="C262" s="30"/>
      <c r="D262" s="30"/>
      <c r="E262" s="30"/>
      <c r="F262" s="87" t="s">
        <v>45</v>
      </c>
      <c r="G262" s="88"/>
      <c r="H262" s="88"/>
      <c r="I262" s="88"/>
      <c r="J262" s="88"/>
      <c r="K262" s="88"/>
      <c r="L262" s="89"/>
      <c r="M262" s="90">
        <f>IF(L260&gt;0,L260,0)</f>
        <v>0</v>
      </c>
      <c r="N262" s="8"/>
      <c r="P262" s="50"/>
      <c r="Q262" s="8"/>
      <c r="R262" s="37"/>
    </row>
    <row r="263" spans="1:19" s="1" customFormat="1" ht="20.100000000000001" hidden="1" customHeight="1">
      <c r="C263" s="30"/>
      <c r="D263" s="30"/>
      <c r="E263" s="30"/>
      <c r="F263" s="91" t="s">
        <v>46</v>
      </c>
      <c r="G263" s="92"/>
      <c r="H263" s="92"/>
      <c r="I263" s="92"/>
      <c r="J263" s="92"/>
      <c r="K263" s="92"/>
      <c r="L263" s="93"/>
      <c r="M263" s="90">
        <f>IF(L260&gt;0,L260*Data!$B$35,0)</f>
        <v>0</v>
      </c>
      <c r="N263" s="8"/>
      <c r="P263" s="8"/>
      <c r="Q263" s="8"/>
      <c r="R263" s="37"/>
    </row>
    <row r="264" spans="1:19" s="1" customFormat="1" ht="20.100000000000001" customHeight="1"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</row>
    <row r="265" spans="1:19" s="1" customFormat="1" ht="20.100000000000001" customHeight="1">
      <c r="A265" s="12"/>
      <c r="B265" s="10"/>
      <c r="C265" s="10"/>
      <c r="D265" s="10"/>
      <c r="E265" s="10"/>
      <c r="F265" s="115">
        <f>A267</f>
        <v>43080</v>
      </c>
      <c r="G265" s="138">
        <f>F265+1</f>
        <v>43081</v>
      </c>
      <c r="H265" s="138"/>
      <c r="I265" s="115">
        <f>G265+1</f>
        <v>43082</v>
      </c>
      <c r="J265" s="115">
        <f>I265+1</f>
        <v>43083</v>
      </c>
      <c r="K265" s="115">
        <f>J265+1</f>
        <v>43084</v>
      </c>
      <c r="L265" s="115">
        <f>K265+1</f>
        <v>43085</v>
      </c>
      <c r="M265" s="115">
        <f>B267</f>
        <v>43086</v>
      </c>
      <c r="N265" s="11"/>
      <c r="O265" s="126"/>
      <c r="P265" s="126"/>
      <c r="Q265" s="11"/>
      <c r="R265" s="12"/>
    </row>
    <row r="266" spans="1:19" s="1" customFormat="1" ht="20.100000000000001" customHeight="1">
      <c r="A266" s="139" t="str">
        <f>Data!$K39&amp;" - "&amp;Data!$L39</f>
        <v>2017 - 50</v>
      </c>
      <c r="B266" s="139"/>
      <c r="C266" s="140" t="s">
        <v>9</v>
      </c>
      <c r="D266" s="140"/>
      <c r="E266" s="141"/>
      <c r="F266" s="84"/>
      <c r="G266" s="136"/>
      <c r="H266" s="137"/>
      <c r="I266" s="84"/>
      <c r="J266" s="84"/>
      <c r="K266" s="84"/>
      <c r="L266" s="78"/>
      <c r="M266" s="78"/>
      <c r="N266" s="46">
        <f>SUM(F266:K266)</f>
        <v>0</v>
      </c>
      <c r="O266" s="17"/>
      <c r="P266" s="17"/>
      <c r="Q266" s="79"/>
      <c r="R266" s="129">
        <f>IF($P$4="X",Q267,Q267-O267)</f>
        <v>0</v>
      </c>
    </row>
    <row r="267" spans="1:19" s="1" customFormat="1" ht="20.100000000000001" customHeight="1">
      <c r="A267" s="55">
        <f>Data!M39</f>
        <v>43080</v>
      </c>
      <c r="B267" s="56">
        <f>Data!N39</f>
        <v>43086</v>
      </c>
      <c r="C267" s="134" t="s">
        <v>27</v>
      </c>
      <c r="D267" s="134"/>
      <c r="E267" s="134"/>
      <c r="F267" s="8"/>
      <c r="G267" s="8"/>
      <c r="H267" s="8"/>
      <c r="I267" s="8"/>
      <c r="J267" s="8"/>
      <c r="K267" s="8"/>
      <c r="L267" s="85"/>
      <c r="M267" s="85"/>
      <c r="N267" s="46"/>
      <c r="O267" s="17">
        <f>L267+M267</f>
        <v>0</v>
      </c>
      <c r="P267" s="17"/>
      <c r="Q267" s="81">
        <f>N266+O267+P268</f>
        <v>0</v>
      </c>
      <c r="R267" s="82">
        <f>IF(R266=0,0,MIN(R266-$K$4,$K$5-$K$4))</f>
        <v>0</v>
      </c>
      <c r="S267" s="3">
        <f>R267</f>
        <v>0</v>
      </c>
    </row>
    <row r="268" spans="1:19" s="1" customFormat="1" ht="20.100000000000001" customHeight="1">
      <c r="C268" s="134" t="s">
        <v>28</v>
      </c>
      <c r="D268" s="134"/>
      <c r="E268" s="135"/>
      <c r="F268" s="84"/>
      <c r="G268" s="136"/>
      <c r="H268" s="137"/>
      <c r="I268" s="84"/>
      <c r="J268" s="84"/>
      <c r="K268" s="84"/>
      <c r="L268" s="32"/>
      <c r="M268" s="33"/>
      <c r="N268" s="17"/>
      <c r="O268" s="17"/>
      <c r="P268" s="17">
        <f>SUM(F268:K268)</f>
        <v>0</v>
      </c>
      <c r="Q268" s="80"/>
      <c r="R268" s="51"/>
    </row>
    <row r="269" spans="1:19" s="1" customFormat="1" ht="20.100000000000001" hidden="1" customHeight="1">
      <c r="C269" s="30"/>
      <c r="D269" s="30"/>
      <c r="E269" s="30"/>
      <c r="F269" s="87" t="s">
        <v>45</v>
      </c>
      <c r="G269" s="88"/>
      <c r="H269" s="88"/>
      <c r="I269" s="88"/>
      <c r="J269" s="88"/>
      <c r="K269" s="88"/>
      <c r="L269" s="89"/>
      <c r="M269" s="90">
        <f>IF(L267&gt;0,L267,0)</f>
        <v>0</v>
      </c>
      <c r="N269" s="8"/>
      <c r="P269" s="50"/>
      <c r="Q269" s="8"/>
      <c r="R269" s="37"/>
    </row>
    <row r="270" spans="1:19" s="1" customFormat="1" ht="20.100000000000001" hidden="1" customHeight="1">
      <c r="C270" s="30"/>
      <c r="D270" s="30"/>
      <c r="E270" s="30"/>
      <c r="F270" s="91" t="s">
        <v>46</v>
      </c>
      <c r="G270" s="92"/>
      <c r="H270" s="92"/>
      <c r="I270" s="92"/>
      <c r="J270" s="92"/>
      <c r="K270" s="92"/>
      <c r="L270" s="93"/>
      <c r="M270" s="90">
        <f>IF(L267&gt;0,L267*Data!$B$35,0)</f>
        <v>0</v>
      </c>
      <c r="N270" s="8"/>
      <c r="P270" s="8"/>
      <c r="Q270" s="8"/>
      <c r="R270" s="37"/>
    </row>
    <row r="271" spans="1:19" s="1" customFormat="1" ht="20.100000000000001" customHeight="1"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</row>
    <row r="272" spans="1:19" s="1" customFormat="1" ht="20.100000000000001" customHeight="1">
      <c r="A272" s="12"/>
      <c r="B272" s="10"/>
      <c r="C272" s="10"/>
      <c r="D272" s="10"/>
      <c r="E272" s="10"/>
      <c r="F272" s="115">
        <f>A274</f>
        <v>43087</v>
      </c>
      <c r="G272" s="138">
        <f>F272+1</f>
        <v>43088</v>
      </c>
      <c r="H272" s="138"/>
      <c r="I272" s="115">
        <f>G272+1</f>
        <v>43089</v>
      </c>
      <c r="J272" s="115">
        <f>I272+1</f>
        <v>43090</v>
      </c>
      <c r="K272" s="115">
        <f>J272+1</f>
        <v>43091</v>
      </c>
      <c r="L272" s="115">
        <f>K272+1</f>
        <v>43092</v>
      </c>
      <c r="M272" s="115">
        <f>B274</f>
        <v>43093</v>
      </c>
      <c r="N272" s="11"/>
      <c r="O272" s="126"/>
      <c r="P272" s="126"/>
      <c r="Q272" s="11"/>
      <c r="R272" s="12"/>
    </row>
    <row r="273" spans="1:19" s="1" customFormat="1" ht="20.100000000000001" customHeight="1">
      <c r="A273" s="139" t="str">
        <f>Data!$K40&amp;" - "&amp;Data!$L40</f>
        <v>2017 - 51</v>
      </c>
      <c r="B273" s="139"/>
      <c r="C273" s="140" t="s">
        <v>9</v>
      </c>
      <c r="D273" s="140"/>
      <c r="E273" s="141"/>
      <c r="F273" s="84"/>
      <c r="G273" s="136"/>
      <c r="H273" s="137"/>
      <c r="I273" s="84"/>
      <c r="J273" s="84"/>
      <c r="K273" s="84"/>
      <c r="L273" s="78"/>
      <c r="M273" s="78"/>
      <c r="N273" s="46">
        <f>SUM(F273:K273)</f>
        <v>0</v>
      </c>
      <c r="O273" s="17"/>
      <c r="P273" s="17"/>
      <c r="Q273" s="79"/>
      <c r="R273" s="129">
        <f>IF($P$4="X",Q274,Q274-O274)</f>
        <v>0</v>
      </c>
    </row>
    <row r="274" spans="1:19" s="1" customFormat="1" ht="20.100000000000001" customHeight="1">
      <c r="A274" s="55">
        <f>Data!M40</f>
        <v>43087</v>
      </c>
      <c r="B274" s="56">
        <f>Data!N40</f>
        <v>43093</v>
      </c>
      <c r="C274" s="134" t="s">
        <v>27</v>
      </c>
      <c r="D274" s="134"/>
      <c r="E274" s="134"/>
      <c r="F274" s="8"/>
      <c r="G274" s="8"/>
      <c r="H274" s="8"/>
      <c r="I274" s="8"/>
      <c r="J274" s="8"/>
      <c r="K274" s="8"/>
      <c r="L274" s="85"/>
      <c r="M274" s="85"/>
      <c r="N274" s="46"/>
      <c r="O274" s="17">
        <f>L274+M274</f>
        <v>0</v>
      </c>
      <c r="P274" s="17"/>
      <c r="Q274" s="81">
        <f>N273+O274+P275</f>
        <v>0</v>
      </c>
      <c r="R274" s="82">
        <f>IF(R273=0,0,MIN(R273-$K$4,$K$5-$K$4))</f>
        <v>0</v>
      </c>
      <c r="S274" s="3">
        <f>R274</f>
        <v>0</v>
      </c>
    </row>
    <row r="275" spans="1:19" s="1" customFormat="1" ht="20.100000000000001" customHeight="1">
      <c r="C275" s="134" t="s">
        <v>28</v>
      </c>
      <c r="D275" s="134"/>
      <c r="E275" s="135"/>
      <c r="F275" s="84"/>
      <c r="G275" s="136"/>
      <c r="H275" s="137"/>
      <c r="I275" s="84"/>
      <c r="J275" s="84"/>
      <c r="K275" s="84"/>
      <c r="L275" s="32"/>
      <c r="M275" s="33"/>
      <c r="N275" s="17"/>
      <c r="O275" s="17"/>
      <c r="P275" s="17">
        <f>SUM(F275:K275)</f>
        <v>0</v>
      </c>
      <c r="Q275" s="80"/>
      <c r="R275" s="51"/>
    </row>
    <row r="276" spans="1:19" s="1" customFormat="1" ht="20.100000000000001" hidden="1" customHeight="1">
      <c r="C276" s="30"/>
      <c r="D276" s="30"/>
      <c r="E276" s="30"/>
      <c r="F276" s="87" t="s">
        <v>45</v>
      </c>
      <c r="G276" s="88"/>
      <c r="H276" s="88"/>
      <c r="I276" s="88"/>
      <c r="J276" s="88"/>
      <c r="K276" s="88"/>
      <c r="L276" s="89"/>
      <c r="M276" s="90">
        <f>IF(L274&gt;0,L274,0)</f>
        <v>0</v>
      </c>
      <c r="N276" s="8"/>
      <c r="P276" s="50"/>
      <c r="Q276" s="8"/>
      <c r="R276" s="37"/>
    </row>
    <row r="277" spans="1:19" s="1" customFormat="1" ht="20.100000000000001" hidden="1" customHeight="1">
      <c r="C277" s="30"/>
      <c r="D277" s="30"/>
      <c r="E277" s="30"/>
      <c r="F277" s="91" t="s">
        <v>46</v>
      </c>
      <c r="G277" s="92"/>
      <c r="H277" s="92"/>
      <c r="I277" s="92"/>
      <c r="J277" s="92"/>
      <c r="K277" s="92"/>
      <c r="L277" s="93"/>
      <c r="M277" s="90">
        <f>IF(L274&gt;0,L274*Data!$B$35,0)</f>
        <v>0</v>
      </c>
      <c r="N277" s="8"/>
      <c r="P277" s="8"/>
      <c r="Q277" s="8"/>
      <c r="R277" s="37"/>
    </row>
    <row r="278" spans="1:19" s="1" customFormat="1" ht="20.100000000000001" customHeight="1"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</row>
    <row r="279" spans="1:19" s="1" customFormat="1" ht="20.100000000000001" customHeight="1">
      <c r="A279" s="12"/>
      <c r="B279" s="10"/>
      <c r="C279" s="10"/>
      <c r="D279" s="10"/>
      <c r="E279" s="10"/>
      <c r="F279" s="115">
        <f>A281</f>
        <v>43094</v>
      </c>
      <c r="G279" s="138">
        <f>F279+1</f>
        <v>43095</v>
      </c>
      <c r="H279" s="138"/>
      <c r="I279" s="115">
        <f>G279+1</f>
        <v>43096</v>
      </c>
      <c r="J279" s="115">
        <f>I279+1</f>
        <v>43097</v>
      </c>
      <c r="K279" s="115">
        <f>J279+1</f>
        <v>43098</v>
      </c>
      <c r="L279" s="115">
        <f>K279+1</f>
        <v>43099</v>
      </c>
      <c r="M279" s="115">
        <f>B281</f>
        <v>43100</v>
      </c>
      <c r="N279" s="11"/>
      <c r="O279" s="126"/>
      <c r="P279" s="126"/>
      <c r="Q279" s="11"/>
      <c r="R279" s="12"/>
    </row>
    <row r="280" spans="1:19" s="1" customFormat="1" ht="20.100000000000001" customHeight="1">
      <c r="A280" s="139" t="str">
        <f>Data!$K41&amp;" - "&amp;Data!$L41</f>
        <v>2017 - 52</v>
      </c>
      <c r="B280" s="139"/>
      <c r="C280" s="140" t="s">
        <v>9</v>
      </c>
      <c r="D280" s="140"/>
      <c r="E280" s="141"/>
      <c r="F280" s="84"/>
      <c r="G280" s="136"/>
      <c r="H280" s="137"/>
      <c r="I280" s="84"/>
      <c r="J280" s="84"/>
      <c r="K280" s="84"/>
      <c r="L280" s="78"/>
      <c r="M280" s="78"/>
      <c r="N280" s="46">
        <f>SUM(F280:K280)</f>
        <v>0</v>
      </c>
      <c r="O280" s="17"/>
      <c r="P280" s="17"/>
      <c r="Q280" s="79"/>
      <c r="R280" s="129">
        <f>IF($P$4="X",Q281,Q281-O281)</f>
        <v>0</v>
      </c>
    </row>
    <row r="281" spans="1:19" s="1" customFormat="1" ht="20.100000000000001" customHeight="1">
      <c r="A281" s="55">
        <f>Data!M41</f>
        <v>43094</v>
      </c>
      <c r="B281" s="56">
        <f>Data!N41</f>
        <v>43100</v>
      </c>
      <c r="C281" s="134" t="s">
        <v>27</v>
      </c>
      <c r="D281" s="134"/>
      <c r="E281" s="134"/>
      <c r="F281" s="8"/>
      <c r="G281" s="8"/>
      <c r="H281" s="8"/>
      <c r="I281" s="8"/>
      <c r="J281" s="8"/>
      <c r="K281" s="8"/>
      <c r="L281" s="85"/>
      <c r="M281" s="85"/>
      <c r="N281" s="46"/>
      <c r="O281" s="17">
        <f>L281+M281</f>
        <v>0</v>
      </c>
      <c r="P281" s="17"/>
      <c r="Q281" s="81">
        <f>N280+O281+P282</f>
        <v>0</v>
      </c>
      <c r="R281" s="82">
        <f>IF(R280=0,0,MIN(R280-$K$4,$K$5-$K$4))</f>
        <v>0</v>
      </c>
      <c r="S281" s="3">
        <f>R281</f>
        <v>0</v>
      </c>
    </row>
    <row r="282" spans="1:19" s="1" customFormat="1" ht="20.100000000000001" customHeight="1">
      <c r="C282" s="134" t="s">
        <v>28</v>
      </c>
      <c r="D282" s="134"/>
      <c r="E282" s="135"/>
      <c r="F282" s="84"/>
      <c r="G282" s="136"/>
      <c r="H282" s="137"/>
      <c r="I282" s="84"/>
      <c r="J282" s="84"/>
      <c r="K282" s="84"/>
      <c r="L282" s="32"/>
      <c r="M282" s="33"/>
      <c r="N282" s="17"/>
      <c r="O282" s="17"/>
      <c r="P282" s="17">
        <f>SUM(F282:K282)</f>
        <v>0</v>
      </c>
      <c r="Q282" s="80"/>
      <c r="R282" s="51"/>
    </row>
    <row r="283" spans="1:19" s="1" customFormat="1" ht="20.100000000000001" hidden="1" customHeight="1">
      <c r="C283" s="30"/>
      <c r="D283" s="30"/>
      <c r="E283" s="30"/>
      <c r="F283" s="87" t="s">
        <v>45</v>
      </c>
      <c r="G283" s="88"/>
      <c r="H283" s="88"/>
      <c r="I283" s="88"/>
      <c r="J283" s="88"/>
      <c r="K283" s="88"/>
      <c r="L283" s="89"/>
      <c r="M283" s="90">
        <f>IF(L281&gt;0,L281,0)</f>
        <v>0</v>
      </c>
      <c r="N283" s="8"/>
      <c r="P283" s="50"/>
      <c r="Q283" s="8"/>
      <c r="R283" s="37"/>
    </row>
    <row r="284" spans="1:19" s="1" customFormat="1" ht="20.100000000000001" hidden="1" customHeight="1">
      <c r="C284" s="30"/>
      <c r="D284" s="30"/>
      <c r="E284" s="30"/>
      <c r="F284" s="91" t="s">
        <v>46</v>
      </c>
      <c r="G284" s="92"/>
      <c r="H284" s="92"/>
      <c r="I284" s="92"/>
      <c r="J284" s="92"/>
      <c r="K284" s="92"/>
      <c r="L284" s="93"/>
      <c r="M284" s="90">
        <f>IF(L281&gt;0,L281*Data!$B$35,0)</f>
        <v>0</v>
      </c>
      <c r="N284" s="8"/>
      <c r="P284" s="8"/>
      <c r="Q284" s="8"/>
      <c r="R284" s="37"/>
    </row>
    <row r="285" spans="1:19" s="1" customFormat="1" ht="20.100000000000001" customHeight="1"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</row>
    <row r="286" spans="1:19" s="1" customFormat="1" ht="20.100000000000001" customHeight="1">
      <c r="A286" s="12"/>
      <c r="B286" s="10"/>
      <c r="C286" s="10"/>
      <c r="D286" s="10"/>
      <c r="E286" s="10"/>
      <c r="F286" s="115">
        <f>A288</f>
        <v>43101</v>
      </c>
      <c r="G286" s="138">
        <f>F286+1</f>
        <v>43102</v>
      </c>
      <c r="H286" s="138"/>
      <c r="I286" s="115">
        <f>G286+1</f>
        <v>43103</v>
      </c>
      <c r="J286" s="115">
        <f>I286+1</f>
        <v>43104</v>
      </c>
      <c r="K286" s="115">
        <f>J286+1</f>
        <v>43105</v>
      </c>
      <c r="L286" s="115">
        <f>K286+1</f>
        <v>43106</v>
      </c>
      <c r="M286" s="115">
        <f>B288</f>
        <v>43107</v>
      </c>
      <c r="N286" s="11"/>
      <c r="O286" s="126"/>
      <c r="P286" s="126"/>
      <c r="Q286" s="11"/>
      <c r="R286" s="12"/>
    </row>
    <row r="287" spans="1:19" s="1" customFormat="1" ht="20.100000000000001" customHeight="1">
      <c r="A287" s="139" t="str">
        <f>Data!$K42&amp;" - "&amp;Data!$L42</f>
        <v>2018 - 1</v>
      </c>
      <c r="B287" s="139"/>
      <c r="C287" s="140" t="s">
        <v>9</v>
      </c>
      <c r="D287" s="140"/>
      <c r="E287" s="141"/>
      <c r="F287" s="84"/>
      <c r="G287" s="136"/>
      <c r="H287" s="137"/>
      <c r="I287" s="84"/>
      <c r="J287" s="84"/>
      <c r="K287" s="84"/>
      <c r="L287" s="78"/>
      <c r="M287" s="78"/>
      <c r="N287" s="46">
        <f>SUM(F287:K287)</f>
        <v>0</v>
      </c>
      <c r="O287" s="17"/>
      <c r="P287" s="17"/>
      <c r="Q287" s="79"/>
      <c r="R287" s="129">
        <f>IF($P$4="X",Q288,Q288-O288)</f>
        <v>0</v>
      </c>
    </row>
    <row r="288" spans="1:19" s="1" customFormat="1" ht="20.100000000000001" customHeight="1">
      <c r="A288" s="55">
        <f>Data!M42</f>
        <v>43101</v>
      </c>
      <c r="B288" s="56">
        <f>Data!N42</f>
        <v>43107</v>
      </c>
      <c r="C288" s="134" t="s">
        <v>27</v>
      </c>
      <c r="D288" s="134"/>
      <c r="E288" s="134"/>
      <c r="F288" s="8"/>
      <c r="G288" s="8"/>
      <c r="H288" s="8"/>
      <c r="I288" s="8"/>
      <c r="J288" s="8"/>
      <c r="K288" s="8"/>
      <c r="L288" s="85"/>
      <c r="M288" s="85"/>
      <c r="N288" s="46"/>
      <c r="O288" s="17">
        <f>L288+M288</f>
        <v>0</v>
      </c>
      <c r="P288" s="17"/>
      <c r="Q288" s="81">
        <f>N287+O288+P289</f>
        <v>0</v>
      </c>
      <c r="R288" s="82">
        <f>IF(R287=0,0,MIN(R287-$K$4,$K$5-$K$4))</f>
        <v>0</v>
      </c>
      <c r="S288" s="3">
        <f>R288</f>
        <v>0</v>
      </c>
    </row>
    <row r="289" spans="1:19" s="1" customFormat="1" ht="20.100000000000001" customHeight="1">
      <c r="C289" s="134" t="s">
        <v>28</v>
      </c>
      <c r="D289" s="134"/>
      <c r="E289" s="135"/>
      <c r="F289" s="84"/>
      <c r="G289" s="136"/>
      <c r="H289" s="137"/>
      <c r="I289" s="84"/>
      <c r="J289" s="84"/>
      <c r="K289" s="84"/>
      <c r="L289" s="32"/>
      <c r="M289" s="33"/>
      <c r="N289" s="17"/>
      <c r="O289" s="17"/>
      <c r="P289" s="17">
        <f>SUM(F289:K289)</f>
        <v>0</v>
      </c>
      <c r="Q289" s="80"/>
      <c r="R289" s="51"/>
    </row>
    <row r="290" spans="1:19" s="1" customFormat="1" ht="20.100000000000001" hidden="1" customHeight="1">
      <c r="C290" s="30"/>
      <c r="D290" s="30"/>
      <c r="E290" s="30"/>
      <c r="F290" s="87" t="s">
        <v>45</v>
      </c>
      <c r="G290" s="88"/>
      <c r="H290" s="88"/>
      <c r="I290" s="88"/>
      <c r="J290" s="88"/>
      <c r="K290" s="88"/>
      <c r="L290" s="89"/>
      <c r="M290" s="90">
        <f>IF(L288&gt;0,L288,0)</f>
        <v>0</v>
      </c>
      <c r="N290" s="8"/>
      <c r="P290" s="50"/>
      <c r="Q290" s="8"/>
      <c r="R290" s="37"/>
    </row>
    <row r="291" spans="1:19" s="1" customFormat="1" ht="20.100000000000001" hidden="1" customHeight="1">
      <c r="C291" s="30"/>
      <c r="D291" s="30"/>
      <c r="E291" s="30"/>
      <c r="F291" s="91" t="s">
        <v>46</v>
      </c>
      <c r="G291" s="92"/>
      <c r="H291" s="92"/>
      <c r="I291" s="92"/>
      <c r="J291" s="92"/>
      <c r="K291" s="92"/>
      <c r="L291" s="93"/>
      <c r="M291" s="90">
        <f>IF(L288&gt;0,L288*Data!$B$35,0)</f>
        <v>0</v>
      </c>
      <c r="N291" s="8"/>
      <c r="P291" s="8"/>
      <c r="Q291" s="8"/>
      <c r="R291" s="37"/>
    </row>
    <row r="292" spans="1:19" s="1" customFormat="1" ht="20.100000000000001" customHeight="1"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</row>
    <row r="293" spans="1:19" s="1" customFormat="1" ht="20.100000000000001" customHeight="1">
      <c r="A293" s="12"/>
      <c r="B293" s="10"/>
      <c r="C293" s="10"/>
      <c r="D293" s="10"/>
      <c r="E293" s="10"/>
      <c r="F293" s="115">
        <f>A295</f>
        <v>43108</v>
      </c>
      <c r="G293" s="138">
        <f>F293+1</f>
        <v>43109</v>
      </c>
      <c r="H293" s="138"/>
      <c r="I293" s="115">
        <f>G293+1</f>
        <v>43110</v>
      </c>
      <c r="J293" s="115">
        <f>I293+1</f>
        <v>43111</v>
      </c>
      <c r="K293" s="115">
        <f>J293+1</f>
        <v>43112</v>
      </c>
      <c r="L293" s="115">
        <f>K293+1</f>
        <v>43113</v>
      </c>
      <c r="M293" s="115">
        <f>B295</f>
        <v>43114</v>
      </c>
      <c r="N293" s="11"/>
      <c r="O293" s="126"/>
      <c r="P293" s="126"/>
      <c r="Q293" s="11"/>
      <c r="R293" s="12"/>
    </row>
    <row r="294" spans="1:19" s="1" customFormat="1" ht="20.100000000000001" customHeight="1">
      <c r="A294" s="139" t="str">
        <f>Data!$K43&amp;" - "&amp;Data!$L43</f>
        <v>2018 - 2</v>
      </c>
      <c r="B294" s="139"/>
      <c r="C294" s="140" t="s">
        <v>9</v>
      </c>
      <c r="D294" s="140"/>
      <c r="E294" s="141"/>
      <c r="F294" s="84"/>
      <c r="G294" s="136"/>
      <c r="H294" s="137"/>
      <c r="I294" s="84"/>
      <c r="J294" s="84"/>
      <c r="K294" s="84"/>
      <c r="L294" s="78"/>
      <c r="M294" s="78"/>
      <c r="N294" s="46">
        <f>SUM(F294:K294)</f>
        <v>0</v>
      </c>
      <c r="O294" s="17"/>
      <c r="P294" s="17"/>
      <c r="Q294" s="79"/>
      <c r="R294" s="129">
        <f>IF($P$4="X",Q295,Q295-O295)</f>
        <v>0</v>
      </c>
    </row>
    <row r="295" spans="1:19" s="1" customFormat="1" ht="20.100000000000001" customHeight="1">
      <c r="A295" s="55">
        <f>Data!M43</f>
        <v>43108</v>
      </c>
      <c r="B295" s="56">
        <f>Data!N43</f>
        <v>43114</v>
      </c>
      <c r="C295" s="134" t="s">
        <v>27</v>
      </c>
      <c r="D295" s="134"/>
      <c r="E295" s="134"/>
      <c r="F295" s="8"/>
      <c r="G295" s="8"/>
      <c r="H295" s="8"/>
      <c r="I295" s="8"/>
      <c r="J295" s="8"/>
      <c r="K295" s="8"/>
      <c r="L295" s="85"/>
      <c r="M295" s="85"/>
      <c r="N295" s="46"/>
      <c r="O295" s="17">
        <f>L295+M295</f>
        <v>0</v>
      </c>
      <c r="P295" s="17"/>
      <c r="Q295" s="81">
        <f>N294+O295+P296</f>
        <v>0</v>
      </c>
      <c r="R295" s="82">
        <f>IF(R294=0,0,MIN(R294-$K$4,$K$5-$K$4))</f>
        <v>0</v>
      </c>
      <c r="S295" s="3">
        <f>R295</f>
        <v>0</v>
      </c>
    </row>
    <row r="296" spans="1:19" s="1" customFormat="1" ht="20.100000000000001" customHeight="1">
      <c r="C296" s="134" t="s">
        <v>28</v>
      </c>
      <c r="D296" s="134"/>
      <c r="E296" s="135"/>
      <c r="F296" s="84"/>
      <c r="G296" s="136"/>
      <c r="H296" s="137"/>
      <c r="I296" s="84"/>
      <c r="J296" s="84"/>
      <c r="K296" s="84"/>
      <c r="L296" s="32"/>
      <c r="M296" s="33"/>
      <c r="N296" s="17"/>
      <c r="O296" s="17"/>
      <c r="P296" s="17">
        <f>SUM(F296:K296)</f>
        <v>0</v>
      </c>
      <c r="Q296" s="80"/>
      <c r="R296" s="51"/>
    </row>
    <row r="297" spans="1:19" s="1" customFormat="1" ht="20.100000000000001" hidden="1" customHeight="1">
      <c r="C297" s="30"/>
      <c r="D297" s="30"/>
      <c r="E297" s="30"/>
      <c r="F297" s="87" t="s">
        <v>45</v>
      </c>
      <c r="G297" s="88"/>
      <c r="H297" s="88"/>
      <c r="I297" s="88"/>
      <c r="J297" s="88"/>
      <c r="K297" s="88"/>
      <c r="L297" s="89"/>
      <c r="M297" s="90">
        <f>IF(L295&gt;0,L295,0)</f>
        <v>0</v>
      </c>
      <c r="N297" s="8"/>
      <c r="P297" s="50"/>
      <c r="Q297" s="8"/>
      <c r="R297" s="37"/>
    </row>
    <row r="298" spans="1:19" s="1" customFormat="1" ht="20.100000000000001" hidden="1" customHeight="1">
      <c r="C298" s="30"/>
      <c r="D298" s="30"/>
      <c r="E298" s="30"/>
      <c r="F298" s="91" t="s">
        <v>46</v>
      </c>
      <c r="G298" s="92"/>
      <c r="H298" s="92"/>
      <c r="I298" s="92"/>
      <c r="J298" s="92"/>
      <c r="K298" s="92"/>
      <c r="L298" s="93"/>
      <c r="M298" s="90">
        <f>IF(L295&gt;0,L295*Data!$B$35,0)</f>
        <v>0</v>
      </c>
      <c r="N298" s="8"/>
      <c r="P298" s="8"/>
      <c r="Q298" s="8"/>
      <c r="R298" s="37"/>
    </row>
    <row r="299" spans="1:19" s="1" customFormat="1" ht="20.100000000000001" customHeight="1"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</row>
    <row r="300" spans="1:19" s="1" customFormat="1" ht="20.100000000000001" customHeight="1">
      <c r="A300" s="12"/>
      <c r="B300" s="10"/>
      <c r="C300" s="10"/>
      <c r="D300" s="10"/>
      <c r="E300" s="10"/>
      <c r="F300" s="115">
        <f>A302</f>
        <v>43115</v>
      </c>
      <c r="G300" s="138">
        <f>F300+1</f>
        <v>43116</v>
      </c>
      <c r="H300" s="138"/>
      <c r="I300" s="115">
        <f>G300+1</f>
        <v>43117</v>
      </c>
      <c r="J300" s="115">
        <f>I300+1</f>
        <v>43118</v>
      </c>
      <c r="K300" s="115">
        <f>J300+1</f>
        <v>43119</v>
      </c>
      <c r="L300" s="115">
        <f>K300+1</f>
        <v>43120</v>
      </c>
      <c r="M300" s="115">
        <f>B302</f>
        <v>43121</v>
      </c>
      <c r="N300" s="11"/>
      <c r="O300" s="126"/>
      <c r="P300" s="126"/>
      <c r="Q300" s="11"/>
      <c r="R300" s="12"/>
    </row>
    <row r="301" spans="1:19" s="1" customFormat="1" ht="20.100000000000001" customHeight="1">
      <c r="A301" s="139" t="str">
        <f>Data!$K44&amp;" - "&amp;Data!$L44</f>
        <v>2018 - 3</v>
      </c>
      <c r="B301" s="139"/>
      <c r="C301" s="140" t="s">
        <v>9</v>
      </c>
      <c r="D301" s="140"/>
      <c r="E301" s="141"/>
      <c r="F301" s="84"/>
      <c r="G301" s="136"/>
      <c r="H301" s="137"/>
      <c r="I301" s="84"/>
      <c r="J301" s="84"/>
      <c r="K301" s="84"/>
      <c r="L301" s="78"/>
      <c r="M301" s="78"/>
      <c r="N301" s="46">
        <f>SUM(F301:K301)</f>
        <v>0</v>
      </c>
      <c r="O301" s="17"/>
      <c r="P301" s="17"/>
      <c r="Q301" s="79"/>
      <c r="R301" s="129">
        <f>IF($P$4="X",Q302,Q302-O302)</f>
        <v>0</v>
      </c>
    </row>
    <row r="302" spans="1:19" s="1" customFormat="1" ht="20.100000000000001" customHeight="1">
      <c r="A302" s="55">
        <f>Data!M44</f>
        <v>43115</v>
      </c>
      <c r="B302" s="56">
        <f>Data!N44</f>
        <v>43121</v>
      </c>
      <c r="C302" s="134" t="s">
        <v>27</v>
      </c>
      <c r="D302" s="134"/>
      <c r="E302" s="134"/>
      <c r="F302" s="8"/>
      <c r="G302" s="8"/>
      <c r="H302" s="8"/>
      <c r="I302" s="8"/>
      <c r="J302" s="8"/>
      <c r="K302" s="8"/>
      <c r="L302" s="85"/>
      <c r="M302" s="85"/>
      <c r="N302" s="46"/>
      <c r="O302" s="17">
        <f>L302+M302</f>
        <v>0</v>
      </c>
      <c r="P302" s="17"/>
      <c r="Q302" s="81">
        <f>N301+O302+P303</f>
        <v>0</v>
      </c>
      <c r="R302" s="82">
        <f>IF(R301=0,0,MIN(R301-$K$4,$K$5-$K$4))</f>
        <v>0</v>
      </c>
      <c r="S302" s="3">
        <f>R302</f>
        <v>0</v>
      </c>
    </row>
    <row r="303" spans="1:19" s="1" customFormat="1" ht="20.100000000000001" customHeight="1">
      <c r="C303" s="134" t="s">
        <v>28</v>
      </c>
      <c r="D303" s="134"/>
      <c r="E303" s="135"/>
      <c r="F303" s="84"/>
      <c r="G303" s="136"/>
      <c r="H303" s="137"/>
      <c r="I303" s="84"/>
      <c r="J303" s="84"/>
      <c r="K303" s="84"/>
      <c r="L303" s="32"/>
      <c r="M303" s="33"/>
      <c r="N303" s="17"/>
      <c r="O303" s="17"/>
      <c r="P303" s="17">
        <f>SUM(F303:K303)</f>
        <v>0</v>
      </c>
      <c r="Q303" s="80"/>
      <c r="R303" s="51"/>
    </row>
    <row r="304" spans="1:19" s="1" customFormat="1" ht="20.100000000000001" hidden="1" customHeight="1">
      <c r="C304" s="30"/>
      <c r="D304" s="30"/>
      <c r="E304" s="30"/>
      <c r="F304" s="87" t="s">
        <v>45</v>
      </c>
      <c r="G304" s="88"/>
      <c r="H304" s="88"/>
      <c r="I304" s="88"/>
      <c r="J304" s="88"/>
      <c r="K304" s="88"/>
      <c r="L304" s="89"/>
      <c r="M304" s="90">
        <f>IF(L302&gt;0,L302,0)</f>
        <v>0</v>
      </c>
      <c r="N304" s="8"/>
      <c r="P304" s="50"/>
      <c r="Q304" s="8"/>
      <c r="R304" s="37"/>
    </row>
    <row r="305" spans="1:19" s="1" customFormat="1" ht="20.100000000000001" hidden="1" customHeight="1">
      <c r="C305" s="30"/>
      <c r="D305" s="30"/>
      <c r="E305" s="30"/>
      <c r="F305" s="91" t="s">
        <v>46</v>
      </c>
      <c r="G305" s="92"/>
      <c r="H305" s="92"/>
      <c r="I305" s="92"/>
      <c r="J305" s="92"/>
      <c r="K305" s="92"/>
      <c r="L305" s="93"/>
      <c r="M305" s="90">
        <f>IF(L302&gt;0,L302*Data!$B$35,0)</f>
        <v>0</v>
      </c>
      <c r="N305" s="8"/>
      <c r="P305" s="8"/>
      <c r="Q305" s="8"/>
      <c r="R305" s="37"/>
    </row>
    <row r="306" spans="1:19" s="1" customFormat="1" ht="20.100000000000001" customHeight="1"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</row>
    <row r="307" spans="1:19" s="1" customFormat="1" ht="20.100000000000001" customHeight="1">
      <c r="A307" s="12"/>
      <c r="B307" s="10"/>
      <c r="C307" s="10"/>
      <c r="D307" s="10"/>
      <c r="E307" s="10"/>
      <c r="F307" s="115">
        <f>A309</f>
        <v>43122</v>
      </c>
      <c r="G307" s="138">
        <f>F307+1</f>
        <v>43123</v>
      </c>
      <c r="H307" s="138"/>
      <c r="I307" s="115">
        <f>G307+1</f>
        <v>43124</v>
      </c>
      <c r="J307" s="115">
        <f>I307+1</f>
        <v>43125</v>
      </c>
      <c r="K307" s="115">
        <f>J307+1</f>
        <v>43126</v>
      </c>
      <c r="L307" s="115">
        <f>K307+1</f>
        <v>43127</v>
      </c>
      <c r="M307" s="115">
        <f>B309</f>
        <v>43128</v>
      </c>
      <c r="N307" s="11"/>
      <c r="O307" s="126"/>
      <c r="P307" s="126"/>
      <c r="Q307" s="11"/>
      <c r="R307" s="12"/>
    </row>
    <row r="308" spans="1:19" s="1" customFormat="1" ht="20.100000000000001" customHeight="1">
      <c r="A308" s="139" t="str">
        <f>Data!$K45&amp;" - "&amp;Data!$L45</f>
        <v>2018 - 4</v>
      </c>
      <c r="B308" s="139"/>
      <c r="C308" s="140" t="s">
        <v>9</v>
      </c>
      <c r="D308" s="140"/>
      <c r="E308" s="141"/>
      <c r="F308" s="84"/>
      <c r="G308" s="136"/>
      <c r="H308" s="137"/>
      <c r="I308" s="84"/>
      <c r="J308" s="84"/>
      <c r="K308" s="84"/>
      <c r="L308" s="78"/>
      <c r="M308" s="78"/>
      <c r="N308" s="46">
        <f>SUM(F308:K308)</f>
        <v>0</v>
      </c>
      <c r="O308" s="17"/>
      <c r="P308" s="17"/>
      <c r="Q308" s="79"/>
      <c r="R308" s="129">
        <f>IF($P$4="X",Q309,Q309-O309)</f>
        <v>0</v>
      </c>
    </row>
    <row r="309" spans="1:19" s="1" customFormat="1" ht="20.100000000000001" customHeight="1">
      <c r="A309" s="55">
        <f>Data!M45</f>
        <v>43122</v>
      </c>
      <c r="B309" s="56">
        <f>Data!N45</f>
        <v>43128</v>
      </c>
      <c r="C309" s="134" t="s">
        <v>27</v>
      </c>
      <c r="D309" s="134"/>
      <c r="E309" s="134"/>
      <c r="F309" s="8"/>
      <c r="G309" s="8"/>
      <c r="H309" s="8"/>
      <c r="I309" s="8"/>
      <c r="J309" s="8"/>
      <c r="K309" s="8"/>
      <c r="L309" s="85"/>
      <c r="M309" s="85"/>
      <c r="N309" s="46"/>
      <c r="O309" s="17">
        <f>L309+M309</f>
        <v>0</v>
      </c>
      <c r="P309" s="17"/>
      <c r="Q309" s="81">
        <f>N308+O309+P310</f>
        <v>0</v>
      </c>
      <c r="R309" s="82">
        <f>IF(R308=0,0,MIN(R308-$K$4,$K$5-$K$4))</f>
        <v>0</v>
      </c>
      <c r="S309" s="3">
        <f>R309</f>
        <v>0</v>
      </c>
    </row>
    <row r="310" spans="1:19" s="1" customFormat="1" ht="20.100000000000001" customHeight="1">
      <c r="C310" s="134" t="s">
        <v>28</v>
      </c>
      <c r="D310" s="134"/>
      <c r="E310" s="135"/>
      <c r="F310" s="84"/>
      <c r="G310" s="136"/>
      <c r="H310" s="137"/>
      <c r="I310" s="84"/>
      <c r="J310" s="84"/>
      <c r="K310" s="84"/>
      <c r="L310" s="32"/>
      <c r="M310" s="33"/>
      <c r="N310" s="17"/>
      <c r="O310" s="17"/>
      <c r="P310" s="17">
        <f>SUM(F310:K310)</f>
        <v>0</v>
      </c>
      <c r="Q310" s="80"/>
      <c r="R310" s="51"/>
    </row>
    <row r="311" spans="1:19" s="1" customFormat="1" ht="20.100000000000001" hidden="1" customHeight="1">
      <c r="C311" s="30"/>
      <c r="D311" s="30"/>
      <c r="E311" s="30"/>
      <c r="F311" s="87" t="s">
        <v>45</v>
      </c>
      <c r="G311" s="88"/>
      <c r="H311" s="88"/>
      <c r="I311" s="88"/>
      <c r="J311" s="88"/>
      <c r="K311" s="88"/>
      <c r="L311" s="89"/>
      <c r="M311" s="90">
        <f>IF(L309&gt;0,L309,0)</f>
        <v>0</v>
      </c>
      <c r="N311" s="8"/>
      <c r="P311" s="50"/>
      <c r="Q311" s="8"/>
      <c r="R311" s="37"/>
    </row>
    <row r="312" spans="1:19" s="1" customFormat="1" ht="20.100000000000001" hidden="1" customHeight="1">
      <c r="C312" s="30"/>
      <c r="D312" s="30"/>
      <c r="E312" s="30"/>
      <c r="F312" s="91" t="s">
        <v>46</v>
      </c>
      <c r="G312" s="92"/>
      <c r="H312" s="92"/>
      <c r="I312" s="92"/>
      <c r="J312" s="92"/>
      <c r="K312" s="92"/>
      <c r="L312" s="93"/>
      <c r="M312" s="90">
        <f>IF(L309&gt;0,L309*Data!$B$35,0)</f>
        <v>0</v>
      </c>
      <c r="N312" s="8"/>
      <c r="P312" s="8"/>
      <c r="Q312" s="8"/>
      <c r="R312" s="37"/>
    </row>
    <row r="313" spans="1:19" s="1" customFormat="1" ht="20.100000000000001" customHeight="1"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</row>
    <row r="314" spans="1:19" s="1" customFormat="1" ht="20.100000000000001" customHeight="1">
      <c r="A314" s="12"/>
      <c r="B314" s="10"/>
      <c r="C314" s="10"/>
      <c r="D314" s="10"/>
      <c r="E314" s="10"/>
      <c r="F314" s="115">
        <f>A316</f>
        <v>43129</v>
      </c>
      <c r="G314" s="138">
        <f>F314+1</f>
        <v>43130</v>
      </c>
      <c r="H314" s="138"/>
      <c r="I314" s="115">
        <f>G314+1</f>
        <v>43131</v>
      </c>
      <c r="J314" s="115">
        <f>I314+1</f>
        <v>43132</v>
      </c>
      <c r="K314" s="115">
        <f>J314+1</f>
        <v>43133</v>
      </c>
      <c r="L314" s="115">
        <f>K314+1</f>
        <v>43134</v>
      </c>
      <c r="M314" s="115">
        <f>B316</f>
        <v>43135</v>
      </c>
      <c r="N314" s="11"/>
      <c r="O314" s="126"/>
      <c r="P314" s="126"/>
      <c r="Q314" s="11"/>
      <c r="R314" s="12"/>
    </row>
    <row r="315" spans="1:19" s="1" customFormat="1" ht="20.100000000000001" customHeight="1">
      <c r="A315" s="139" t="str">
        <f>Data!$K46&amp;" - "&amp;Data!$L46</f>
        <v>2018 - 5</v>
      </c>
      <c r="B315" s="139"/>
      <c r="C315" s="140" t="s">
        <v>9</v>
      </c>
      <c r="D315" s="140"/>
      <c r="E315" s="141"/>
      <c r="F315" s="84"/>
      <c r="G315" s="136"/>
      <c r="H315" s="137"/>
      <c r="I315" s="84"/>
      <c r="J315" s="84"/>
      <c r="K315" s="84"/>
      <c r="L315" s="78"/>
      <c r="M315" s="78"/>
      <c r="N315" s="46">
        <f>SUM(F315:K315)</f>
        <v>0</v>
      </c>
      <c r="O315" s="17"/>
      <c r="P315" s="17"/>
      <c r="Q315" s="79"/>
      <c r="R315" s="129">
        <f>IF($P$4="X",Q316,Q316-O316)</f>
        <v>0</v>
      </c>
    </row>
    <row r="316" spans="1:19" s="1" customFormat="1" ht="20.100000000000001" customHeight="1">
      <c r="A316" s="55">
        <f>Data!M46</f>
        <v>43129</v>
      </c>
      <c r="B316" s="56">
        <f>Data!N46</f>
        <v>43135</v>
      </c>
      <c r="C316" s="134" t="s">
        <v>27</v>
      </c>
      <c r="D316" s="134"/>
      <c r="E316" s="134"/>
      <c r="F316" s="8"/>
      <c r="G316" s="8"/>
      <c r="H316" s="8"/>
      <c r="I316" s="8"/>
      <c r="J316" s="8"/>
      <c r="K316" s="8"/>
      <c r="L316" s="85"/>
      <c r="M316" s="85"/>
      <c r="N316" s="46"/>
      <c r="O316" s="17">
        <f>L316+M316</f>
        <v>0</v>
      </c>
      <c r="P316" s="17"/>
      <c r="Q316" s="81">
        <f>N315+O316+P317</f>
        <v>0</v>
      </c>
      <c r="R316" s="82">
        <f>IF(R315=0,0,MIN(R315-$K$4,$K$5-$K$4))</f>
        <v>0</v>
      </c>
      <c r="S316" s="3">
        <f>R316</f>
        <v>0</v>
      </c>
    </row>
    <row r="317" spans="1:19" s="1" customFormat="1" ht="20.100000000000001" customHeight="1">
      <c r="C317" s="134" t="s">
        <v>28</v>
      </c>
      <c r="D317" s="134"/>
      <c r="E317" s="135"/>
      <c r="F317" s="84"/>
      <c r="G317" s="136"/>
      <c r="H317" s="137"/>
      <c r="I317" s="84"/>
      <c r="J317" s="84"/>
      <c r="K317" s="84"/>
      <c r="L317" s="32"/>
      <c r="M317" s="33"/>
      <c r="N317" s="17"/>
      <c r="O317" s="17"/>
      <c r="P317" s="17">
        <f>SUM(F317:K317)</f>
        <v>0</v>
      </c>
      <c r="Q317" s="80"/>
      <c r="R317" s="51"/>
    </row>
    <row r="318" spans="1:19" s="1" customFormat="1" ht="20.100000000000001" hidden="1" customHeight="1">
      <c r="C318" s="30"/>
      <c r="D318" s="30"/>
      <c r="E318" s="30"/>
      <c r="F318" s="87" t="s">
        <v>45</v>
      </c>
      <c r="G318" s="88"/>
      <c r="H318" s="88"/>
      <c r="I318" s="88"/>
      <c r="J318" s="88"/>
      <c r="K318" s="88"/>
      <c r="L318" s="89"/>
      <c r="M318" s="90">
        <f>IF(L316&gt;0,L316,0)</f>
        <v>0</v>
      </c>
      <c r="N318" s="8"/>
      <c r="P318" s="50"/>
      <c r="Q318" s="8"/>
      <c r="R318" s="37"/>
    </row>
    <row r="319" spans="1:19" s="1" customFormat="1" ht="20.100000000000001" hidden="1" customHeight="1">
      <c r="C319" s="30"/>
      <c r="D319" s="30"/>
      <c r="E319" s="30"/>
      <c r="F319" s="91" t="s">
        <v>46</v>
      </c>
      <c r="G319" s="92"/>
      <c r="H319" s="92"/>
      <c r="I319" s="92"/>
      <c r="J319" s="92"/>
      <c r="K319" s="92"/>
      <c r="L319" s="93"/>
      <c r="M319" s="90">
        <f>IF(L316&gt;0,L316*Data!$B$35,0)</f>
        <v>0</v>
      </c>
      <c r="N319" s="8"/>
      <c r="P319" s="8"/>
      <c r="Q319" s="8"/>
      <c r="R319" s="37"/>
    </row>
    <row r="320" spans="1:19" s="1" customFormat="1" ht="20.100000000000001" customHeight="1"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</row>
    <row r="321" spans="1:19" s="1" customFormat="1" ht="20.100000000000001" customHeight="1">
      <c r="A321" s="12"/>
      <c r="B321" s="10"/>
      <c r="C321" s="10"/>
      <c r="D321" s="10"/>
      <c r="E321" s="10"/>
      <c r="F321" s="115">
        <f>A323</f>
        <v>43136</v>
      </c>
      <c r="G321" s="138">
        <f>F321+1</f>
        <v>43137</v>
      </c>
      <c r="H321" s="138"/>
      <c r="I321" s="115">
        <f>G321+1</f>
        <v>43138</v>
      </c>
      <c r="J321" s="115">
        <f>I321+1</f>
        <v>43139</v>
      </c>
      <c r="K321" s="115">
        <f>J321+1</f>
        <v>43140</v>
      </c>
      <c r="L321" s="115">
        <f>K321+1</f>
        <v>43141</v>
      </c>
      <c r="M321" s="115">
        <f>B323</f>
        <v>43142</v>
      </c>
      <c r="N321" s="11"/>
      <c r="O321" s="126"/>
      <c r="P321" s="126"/>
      <c r="Q321" s="11"/>
      <c r="R321" s="12"/>
    </row>
    <row r="322" spans="1:19" s="1" customFormat="1" ht="20.100000000000001" customHeight="1">
      <c r="A322" s="139" t="str">
        <f>Data!$K47&amp;" - "&amp;Data!$L47</f>
        <v>2018 - 6</v>
      </c>
      <c r="B322" s="139"/>
      <c r="C322" s="140" t="s">
        <v>9</v>
      </c>
      <c r="D322" s="140"/>
      <c r="E322" s="141"/>
      <c r="F322" s="84"/>
      <c r="G322" s="136"/>
      <c r="H322" s="137"/>
      <c r="I322" s="84"/>
      <c r="J322" s="84"/>
      <c r="K322" s="84"/>
      <c r="L322" s="78"/>
      <c r="M322" s="78"/>
      <c r="N322" s="46">
        <f>SUM(F322:K322)</f>
        <v>0</v>
      </c>
      <c r="O322" s="17"/>
      <c r="P322" s="17"/>
      <c r="Q322" s="79"/>
      <c r="R322" s="129">
        <f>IF($P$4="X",Q323,Q323-O323)</f>
        <v>0</v>
      </c>
    </row>
    <row r="323" spans="1:19" s="1" customFormat="1" ht="20.100000000000001" customHeight="1">
      <c r="A323" s="55">
        <f>Data!M47</f>
        <v>43136</v>
      </c>
      <c r="B323" s="56">
        <f>Data!N47</f>
        <v>43142</v>
      </c>
      <c r="C323" s="134" t="s">
        <v>27</v>
      </c>
      <c r="D323" s="134"/>
      <c r="E323" s="134"/>
      <c r="F323" s="8"/>
      <c r="G323" s="8"/>
      <c r="H323" s="8"/>
      <c r="I323" s="8"/>
      <c r="J323" s="8"/>
      <c r="K323" s="8"/>
      <c r="L323" s="85"/>
      <c r="M323" s="85"/>
      <c r="N323" s="46"/>
      <c r="O323" s="17">
        <f>L323+M323</f>
        <v>0</v>
      </c>
      <c r="P323" s="17"/>
      <c r="Q323" s="81">
        <f>N322+O323+P324</f>
        <v>0</v>
      </c>
      <c r="R323" s="82">
        <f>IF(R322=0,0,MIN(R322-$K$4,$K$5-$K$4))</f>
        <v>0</v>
      </c>
      <c r="S323" s="3">
        <f>R323</f>
        <v>0</v>
      </c>
    </row>
    <row r="324" spans="1:19" s="1" customFormat="1" ht="20.100000000000001" customHeight="1">
      <c r="C324" s="134" t="s">
        <v>28</v>
      </c>
      <c r="D324" s="134"/>
      <c r="E324" s="135"/>
      <c r="F324" s="84"/>
      <c r="G324" s="136"/>
      <c r="H324" s="137"/>
      <c r="I324" s="84"/>
      <c r="J324" s="84"/>
      <c r="K324" s="84"/>
      <c r="L324" s="32"/>
      <c r="M324" s="33"/>
      <c r="N324" s="17"/>
      <c r="O324" s="17"/>
      <c r="P324" s="17">
        <f>SUM(F324:K324)</f>
        <v>0</v>
      </c>
      <c r="Q324" s="80"/>
      <c r="R324" s="51"/>
    </row>
    <row r="325" spans="1:19" s="1" customFormat="1" ht="20.100000000000001" hidden="1" customHeight="1">
      <c r="C325" s="30"/>
      <c r="D325" s="30"/>
      <c r="E325" s="30"/>
      <c r="F325" s="87" t="s">
        <v>45</v>
      </c>
      <c r="G325" s="88"/>
      <c r="H325" s="88"/>
      <c r="I325" s="88"/>
      <c r="J325" s="88"/>
      <c r="K325" s="88"/>
      <c r="L325" s="89"/>
      <c r="M325" s="90">
        <f>IF(L323&gt;0,L323,0)</f>
        <v>0</v>
      </c>
      <c r="N325" s="8"/>
      <c r="P325" s="50"/>
      <c r="Q325" s="8"/>
      <c r="R325" s="37"/>
    </row>
    <row r="326" spans="1:19" s="1" customFormat="1" ht="20.100000000000001" hidden="1" customHeight="1">
      <c r="C326" s="30"/>
      <c r="D326" s="30"/>
      <c r="E326" s="30"/>
      <c r="F326" s="91" t="s">
        <v>46</v>
      </c>
      <c r="G326" s="92"/>
      <c r="H326" s="92"/>
      <c r="I326" s="92"/>
      <c r="J326" s="92"/>
      <c r="K326" s="92"/>
      <c r="L326" s="93"/>
      <c r="M326" s="90">
        <f>IF(L323&gt;0,L323*Data!$B$35,0)</f>
        <v>0</v>
      </c>
      <c r="N326" s="8"/>
      <c r="P326" s="8"/>
      <c r="Q326" s="8"/>
      <c r="R326" s="37"/>
    </row>
    <row r="327" spans="1:19" s="1" customFormat="1" ht="20.100000000000001" customHeight="1"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</row>
    <row r="328" spans="1:19" s="1" customFormat="1" ht="20.100000000000001" customHeight="1">
      <c r="A328" s="12"/>
      <c r="B328" s="10"/>
      <c r="C328" s="10"/>
      <c r="D328" s="10"/>
      <c r="E328" s="10"/>
      <c r="F328" s="115">
        <f>A330</f>
        <v>43143</v>
      </c>
      <c r="G328" s="138">
        <f>F328+1</f>
        <v>43144</v>
      </c>
      <c r="H328" s="138"/>
      <c r="I328" s="115">
        <f>G328+1</f>
        <v>43145</v>
      </c>
      <c r="J328" s="115">
        <f>I328+1</f>
        <v>43146</v>
      </c>
      <c r="K328" s="115">
        <f>J328+1</f>
        <v>43147</v>
      </c>
      <c r="L328" s="115">
        <f>K328+1</f>
        <v>43148</v>
      </c>
      <c r="M328" s="115">
        <f>B330</f>
        <v>43149</v>
      </c>
      <c r="N328" s="11"/>
      <c r="O328" s="126"/>
      <c r="P328" s="126"/>
      <c r="Q328" s="11"/>
      <c r="R328" s="12"/>
    </row>
    <row r="329" spans="1:19" s="1" customFormat="1" ht="20.100000000000001" customHeight="1">
      <c r="A329" s="139" t="str">
        <f>Data!$K48&amp;" - "&amp;Data!$L48</f>
        <v>2018 - 7</v>
      </c>
      <c r="B329" s="139"/>
      <c r="C329" s="140" t="s">
        <v>9</v>
      </c>
      <c r="D329" s="140"/>
      <c r="E329" s="141"/>
      <c r="F329" s="84"/>
      <c r="G329" s="136"/>
      <c r="H329" s="137"/>
      <c r="I329" s="84"/>
      <c r="J329" s="84"/>
      <c r="K329" s="84"/>
      <c r="L329" s="78"/>
      <c r="M329" s="78"/>
      <c r="N329" s="46">
        <f>SUM(F329:K329)</f>
        <v>0</v>
      </c>
      <c r="O329" s="17"/>
      <c r="P329" s="17"/>
      <c r="Q329" s="79"/>
      <c r="R329" s="129">
        <f>IF($P$4="X",Q330,Q330-O330)</f>
        <v>0</v>
      </c>
    </row>
    <row r="330" spans="1:19" s="1" customFormat="1" ht="20.100000000000001" customHeight="1">
      <c r="A330" s="55">
        <f>Data!M48</f>
        <v>43143</v>
      </c>
      <c r="B330" s="56">
        <f>Data!N48</f>
        <v>43149</v>
      </c>
      <c r="C330" s="134" t="s">
        <v>27</v>
      </c>
      <c r="D330" s="134"/>
      <c r="E330" s="134"/>
      <c r="F330" s="8"/>
      <c r="G330" s="8"/>
      <c r="H330" s="8"/>
      <c r="I330" s="8"/>
      <c r="J330" s="8"/>
      <c r="K330" s="8"/>
      <c r="L330" s="85"/>
      <c r="M330" s="85"/>
      <c r="N330" s="46"/>
      <c r="O330" s="17">
        <f>L330+M330</f>
        <v>0</v>
      </c>
      <c r="P330" s="17"/>
      <c r="Q330" s="81">
        <f>N329+O330+P331</f>
        <v>0</v>
      </c>
      <c r="R330" s="82">
        <f>IF(R329=0,0,MIN(R329-$K$4,$K$5-$K$4))</f>
        <v>0</v>
      </c>
      <c r="S330" s="3">
        <f>R330</f>
        <v>0</v>
      </c>
    </row>
    <row r="331" spans="1:19" s="1" customFormat="1" ht="20.100000000000001" customHeight="1">
      <c r="C331" s="134" t="s">
        <v>28</v>
      </c>
      <c r="D331" s="134"/>
      <c r="E331" s="135"/>
      <c r="F331" s="84"/>
      <c r="G331" s="136"/>
      <c r="H331" s="137"/>
      <c r="I331" s="84"/>
      <c r="J331" s="84"/>
      <c r="K331" s="84"/>
      <c r="L331" s="32"/>
      <c r="M331" s="33"/>
      <c r="N331" s="17"/>
      <c r="O331" s="17"/>
      <c r="P331" s="17">
        <f>SUM(F331:K331)</f>
        <v>0</v>
      </c>
      <c r="Q331" s="80"/>
      <c r="R331" s="51"/>
    </row>
    <row r="332" spans="1:19" s="1" customFormat="1" ht="20.100000000000001" hidden="1" customHeight="1">
      <c r="C332" s="30"/>
      <c r="D332" s="30"/>
      <c r="E332" s="30"/>
      <c r="F332" s="87" t="s">
        <v>45</v>
      </c>
      <c r="G332" s="88"/>
      <c r="H332" s="88"/>
      <c r="I332" s="88"/>
      <c r="J332" s="88"/>
      <c r="K332" s="88"/>
      <c r="L332" s="89"/>
      <c r="M332" s="90">
        <f>IF(L330&gt;0,L330,0)</f>
        <v>0</v>
      </c>
      <c r="N332" s="8"/>
      <c r="P332" s="50"/>
      <c r="Q332" s="8"/>
      <c r="R332" s="37"/>
    </row>
    <row r="333" spans="1:19" s="1" customFormat="1" ht="20.100000000000001" hidden="1" customHeight="1">
      <c r="C333" s="30"/>
      <c r="D333" s="30"/>
      <c r="E333" s="30"/>
      <c r="F333" s="91" t="s">
        <v>46</v>
      </c>
      <c r="G333" s="92"/>
      <c r="H333" s="92"/>
      <c r="I333" s="92"/>
      <c r="J333" s="92"/>
      <c r="K333" s="92"/>
      <c r="L333" s="93"/>
      <c r="M333" s="90">
        <f>IF(L330&gt;0,L330*Data!$B$35,0)</f>
        <v>0</v>
      </c>
      <c r="N333" s="8"/>
      <c r="P333" s="8"/>
      <c r="Q333" s="8"/>
      <c r="R333" s="37"/>
    </row>
    <row r="334" spans="1:19" s="1" customFormat="1" ht="20.100000000000001" customHeight="1"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</row>
    <row r="335" spans="1:19" s="1" customFormat="1" ht="20.100000000000001" customHeight="1">
      <c r="A335" s="12"/>
      <c r="B335" s="10"/>
      <c r="C335" s="10"/>
      <c r="D335" s="10"/>
      <c r="E335" s="10"/>
      <c r="F335" s="115">
        <f>A337</f>
        <v>43150</v>
      </c>
      <c r="G335" s="138">
        <f>F335+1</f>
        <v>43151</v>
      </c>
      <c r="H335" s="138"/>
      <c r="I335" s="115">
        <f>G335+1</f>
        <v>43152</v>
      </c>
      <c r="J335" s="115">
        <f>I335+1</f>
        <v>43153</v>
      </c>
      <c r="K335" s="115">
        <f>J335+1</f>
        <v>43154</v>
      </c>
      <c r="L335" s="115">
        <f>K335+1</f>
        <v>43155</v>
      </c>
      <c r="M335" s="115">
        <f>B337</f>
        <v>43156</v>
      </c>
      <c r="N335" s="11"/>
      <c r="O335" s="126"/>
      <c r="P335" s="126"/>
      <c r="Q335" s="11"/>
      <c r="R335" s="12"/>
    </row>
    <row r="336" spans="1:19" s="1" customFormat="1" ht="20.100000000000001" customHeight="1">
      <c r="A336" s="139" t="str">
        <f>Data!$K49&amp;" - "&amp;Data!$L49</f>
        <v>2018 - 8</v>
      </c>
      <c r="B336" s="139"/>
      <c r="C336" s="140" t="s">
        <v>9</v>
      </c>
      <c r="D336" s="140"/>
      <c r="E336" s="141"/>
      <c r="F336" s="84"/>
      <c r="G336" s="136"/>
      <c r="H336" s="137"/>
      <c r="I336" s="84"/>
      <c r="J336" s="84"/>
      <c r="K336" s="84"/>
      <c r="L336" s="78"/>
      <c r="M336" s="78"/>
      <c r="N336" s="46">
        <f>SUM(F336:K336)</f>
        <v>0</v>
      </c>
      <c r="O336" s="17"/>
      <c r="P336" s="17"/>
      <c r="Q336" s="79"/>
      <c r="R336" s="129">
        <f>IF($P$4="X",Q337,Q337-O337)</f>
        <v>0</v>
      </c>
    </row>
    <row r="337" spans="1:19" s="1" customFormat="1" ht="20.100000000000001" customHeight="1">
      <c r="A337" s="55">
        <f>Data!M49</f>
        <v>43150</v>
      </c>
      <c r="B337" s="56">
        <f>Data!N49</f>
        <v>43156</v>
      </c>
      <c r="C337" s="134" t="s">
        <v>27</v>
      </c>
      <c r="D337" s="134"/>
      <c r="E337" s="134"/>
      <c r="F337" s="8"/>
      <c r="G337" s="8"/>
      <c r="H337" s="8"/>
      <c r="I337" s="8"/>
      <c r="J337" s="8"/>
      <c r="K337" s="8"/>
      <c r="L337" s="85"/>
      <c r="M337" s="85"/>
      <c r="N337" s="46"/>
      <c r="O337" s="17">
        <f>L337+M337</f>
        <v>0</v>
      </c>
      <c r="P337" s="17"/>
      <c r="Q337" s="81">
        <f>N336+O337+P338</f>
        <v>0</v>
      </c>
      <c r="R337" s="82">
        <f>IF(R336=0,0,MIN(R336-$K$4,$K$5-$K$4))</f>
        <v>0</v>
      </c>
      <c r="S337" s="3">
        <f>R337</f>
        <v>0</v>
      </c>
    </row>
    <row r="338" spans="1:19" s="1" customFormat="1" ht="20.100000000000001" customHeight="1">
      <c r="C338" s="134" t="s">
        <v>28</v>
      </c>
      <c r="D338" s="134"/>
      <c r="E338" s="135"/>
      <c r="F338" s="84"/>
      <c r="G338" s="136"/>
      <c r="H338" s="137"/>
      <c r="I338" s="84"/>
      <c r="J338" s="84"/>
      <c r="K338" s="84"/>
      <c r="L338" s="32"/>
      <c r="M338" s="33"/>
      <c r="N338" s="17"/>
      <c r="O338" s="17"/>
      <c r="P338" s="17">
        <f>SUM(F338:K338)</f>
        <v>0</v>
      </c>
      <c r="Q338" s="80"/>
      <c r="R338" s="51"/>
    </row>
    <row r="339" spans="1:19" s="1" customFormat="1" ht="20.100000000000001" hidden="1" customHeight="1">
      <c r="C339" s="30"/>
      <c r="D339" s="30"/>
      <c r="E339" s="30"/>
      <c r="F339" s="87" t="s">
        <v>45</v>
      </c>
      <c r="G339" s="88"/>
      <c r="H339" s="88"/>
      <c r="I339" s="88"/>
      <c r="J339" s="88"/>
      <c r="K339" s="88"/>
      <c r="L339" s="89"/>
      <c r="M339" s="90">
        <f>IF(L337&gt;0,L337,0)</f>
        <v>0</v>
      </c>
      <c r="N339" s="8"/>
      <c r="P339" s="50"/>
      <c r="Q339" s="8"/>
      <c r="R339" s="37"/>
    </row>
    <row r="340" spans="1:19" s="1" customFormat="1" ht="20.100000000000001" hidden="1" customHeight="1">
      <c r="C340" s="30"/>
      <c r="D340" s="30"/>
      <c r="E340" s="30"/>
      <c r="F340" s="91" t="s">
        <v>46</v>
      </c>
      <c r="G340" s="92"/>
      <c r="H340" s="92"/>
      <c r="I340" s="92"/>
      <c r="J340" s="92"/>
      <c r="K340" s="92"/>
      <c r="L340" s="93"/>
      <c r="M340" s="90">
        <f>IF(L337&gt;0,L337*Data!$B$35,0)</f>
        <v>0</v>
      </c>
      <c r="N340" s="8"/>
      <c r="P340" s="8"/>
      <c r="Q340" s="8"/>
      <c r="R340" s="37"/>
    </row>
    <row r="341" spans="1:19" s="1" customFormat="1" ht="20.100000000000001" customHeight="1"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</row>
    <row r="342" spans="1:19" s="1" customFormat="1" ht="20.100000000000001" customHeight="1">
      <c r="A342" s="12"/>
      <c r="B342" s="10"/>
      <c r="C342" s="10"/>
      <c r="D342" s="10"/>
      <c r="E342" s="10"/>
      <c r="F342" s="115">
        <f>A344</f>
        <v>43157</v>
      </c>
      <c r="G342" s="138">
        <f>F342+1</f>
        <v>43158</v>
      </c>
      <c r="H342" s="138"/>
      <c r="I342" s="115">
        <f>G342+1</f>
        <v>43159</v>
      </c>
      <c r="J342" s="115">
        <f>I342+1</f>
        <v>43160</v>
      </c>
      <c r="K342" s="115">
        <f>J342+1</f>
        <v>43161</v>
      </c>
      <c r="L342" s="115">
        <f>K342+1</f>
        <v>43162</v>
      </c>
      <c r="M342" s="115">
        <f>B344</f>
        <v>43163</v>
      </c>
      <c r="N342" s="11"/>
      <c r="O342" s="126"/>
      <c r="P342" s="126"/>
      <c r="Q342" s="11"/>
      <c r="R342" s="12"/>
    </row>
    <row r="343" spans="1:19" s="1" customFormat="1" ht="20.100000000000001" customHeight="1">
      <c r="A343" s="139" t="str">
        <f>Data!$K50&amp;" - "&amp;Data!$L50</f>
        <v>2018 - 9</v>
      </c>
      <c r="B343" s="139"/>
      <c r="C343" s="140" t="s">
        <v>9</v>
      </c>
      <c r="D343" s="140"/>
      <c r="E343" s="141"/>
      <c r="F343" s="84"/>
      <c r="G343" s="136"/>
      <c r="H343" s="137"/>
      <c r="I343" s="84"/>
      <c r="J343" s="84"/>
      <c r="K343" s="84"/>
      <c r="L343" s="78"/>
      <c r="M343" s="78"/>
      <c r="N343" s="46">
        <f>SUM(F343:K343)</f>
        <v>0</v>
      </c>
      <c r="O343" s="17"/>
      <c r="P343" s="17"/>
      <c r="Q343" s="79"/>
      <c r="R343" s="129">
        <f>IF($P$4="X",Q344,Q344-O344)</f>
        <v>0</v>
      </c>
    </row>
    <row r="344" spans="1:19" s="1" customFormat="1" ht="20.100000000000001" customHeight="1">
      <c r="A344" s="55">
        <f>Data!M50</f>
        <v>43157</v>
      </c>
      <c r="B344" s="56">
        <f>Data!N50</f>
        <v>43163</v>
      </c>
      <c r="C344" s="134" t="s">
        <v>27</v>
      </c>
      <c r="D344" s="134"/>
      <c r="E344" s="134"/>
      <c r="F344" s="8"/>
      <c r="G344" s="8"/>
      <c r="H344" s="8"/>
      <c r="I344" s="8"/>
      <c r="J344" s="8"/>
      <c r="K344" s="8"/>
      <c r="L344" s="85"/>
      <c r="M344" s="85"/>
      <c r="N344" s="46"/>
      <c r="O344" s="17">
        <f>L344+M344</f>
        <v>0</v>
      </c>
      <c r="P344" s="17"/>
      <c r="Q344" s="81">
        <f>N343+O344+P345</f>
        <v>0</v>
      </c>
      <c r="R344" s="82">
        <f>IF(R343=0,0,MIN(R343-$K$4,$K$5-$K$4))</f>
        <v>0</v>
      </c>
      <c r="S344" s="3">
        <f>R344</f>
        <v>0</v>
      </c>
    </row>
    <row r="345" spans="1:19" s="1" customFormat="1" ht="20.100000000000001" customHeight="1">
      <c r="C345" s="134" t="s">
        <v>28</v>
      </c>
      <c r="D345" s="134"/>
      <c r="E345" s="135"/>
      <c r="F345" s="84"/>
      <c r="G345" s="136"/>
      <c r="H345" s="137"/>
      <c r="I345" s="84"/>
      <c r="J345" s="84"/>
      <c r="K345" s="84"/>
      <c r="L345" s="32"/>
      <c r="M345" s="33"/>
      <c r="N345" s="17"/>
      <c r="O345" s="17"/>
      <c r="P345" s="17">
        <f>SUM(F345:K345)</f>
        <v>0</v>
      </c>
      <c r="Q345" s="80"/>
      <c r="R345" s="51"/>
    </row>
    <row r="346" spans="1:19" s="1" customFormat="1" ht="20.100000000000001" hidden="1" customHeight="1">
      <c r="C346" s="30"/>
      <c r="D346" s="30"/>
      <c r="E346" s="30"/>
      <c r="F346" s="87" t="s">
        <v>45</v>
      </c>
      <c r="G346" s="88"/>
      <c r="H346" s="88"/>
      <c r="I346" s="88"/>
      <c r="J346" s="88"/>
      <c r="K346" s="88"/>
      <c r="L346" s="89"/>
      <c r="M346" s="90">
        <f>IF(L344&gt;0,L344,0)</f>
        <v>0</v>
      </c>
      <c r="N346" s="8"/>
      <c r="P346" s="50"/>
      <c r="Q346" s="8"/>
      <c r="R346" s="37"/>
    </row>
    <row r="347" spans="1:19" s="1" customFormat="1" ht="20.100000000000001" hidden="1" customHeight="1">
      <c r="C347" s="30"/>
      <c r="D347" s="30"/>
      <c r="E347" s="30"/>
      <c r="F347" s="91" t="s">
        <v>46</v>
      </c>
      <c r="G347" s="92"/>
      <c r="H347" s="92"/>
      <c r="I347" s="92"/>
      <c r="J347" s="92"/>
      <c r="K347" s="92"/>
      <c r="L347" s="93"/>
      <c r="M347" s="90">
        <f>IF(L344&gt;0,L344*Data!$B$35,0)</f>
        <v>0</v>
      </c>
      <c r="N347" s="8"/>
      <c r="P347" s="8"/>
      <c r="Q347" s="8"/>
      <c r="R347" s="37"/>
    </row>
    <row r="348" spans="1:19" s="1" customFormat="1" ht="20.100000000000001" customHeight="1"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</row>
    <row r="349" spans="1:19" s="1" customFormat="1" ht="20.100000000000001" customHeight="1">
      <c r="A349" s="12"/>
      <c r="B349" s="10"/>
      <c r="C349" s="10"/>
      <c r="D349" s="10"/>
      <c r="E349" s="10"/>
      <c r="F349" s="115">
        <f>A351</f>
        <v>43164</v>
      </c>
      <c r="G349" s="138">
        <f>F349+1</f>
        <v>43165</v>
      </c>
      <c r="H349" s="138"/>
      <c r="I349" s="115">
        <f>G349+1</f>
        <v>43166</v>
      </c>
      <c r="J349" s="115">
        <f>I349+1</f>
        <v>43167</v>
      </c>
      <c r="K349" s="115">
        <f>J349+1</f>
        <v>43168</v>
      </c>
      <c r="L349" s="115">
        <f>K349+1</f>
        <v>43169</v>
      </c>
      <c r="M349" s="115">
        <f>B351</f>
        <v>43170</v>
      </c>
      <c r="N349" s="11"/>
      <c r="O349" s="126"/>
      <c r="P349" s="126"/>
      <c r="Q349" s="11"/>
      <c r="R349" s="12"/>
    </row>
    <row r="350" spans="1:19" s="1" customFormat="1" ht="20.100000000000001" customHeight="1">
      <c r="A350" s="139" t="str">
        <f>Data!$K51&amp;" - "&amp;Data!$L51</f>
        <v>2018 - 10</v>
      </c>
      <c r="B350" s="139"/>
      <c r="C350" s="140" t="s">
        <v>9</v>
      </c>
      <c r="D350" s="140"/>
      <c r="E350" s="141"/>
      <c r="F350" s="84"/>
      <c r="G350" s="136"/>
      <c r="H350" s="137"/>
      <c r="I350" s="84"/>
      <c r="J350" s="84"/>
      <c r="K350" s="84"/>
      <c r="L350" s="78"/>
      <c r="M350" s="78"/>
      <c r="N350" s="46">
        <f>SUM(F350:K350)</f>
        <v>0</v>
      </c>
      <c r="O350" s="17"/>
      <c r="P350" s="17"/>
      <c r="Q350" s="79"/>
      <c r="R350" s="129">
        <f>IF($P$4="X",Q351,Q351-O351)</f>
        <v>0</v>
      </c>
    </row>
    <row r="351" spans="1:19" s="1" customFormat="1" ht="20.100000000000001" customHeight="1">
      <c r="A351" s="55">
        <f>Data!M51</f>
        <v>43164</v>
      </c>
      <c r="B351" s="56">
        <f>Data!N51</f>
        <v>43170</v>
      </c>
      <c r="C351" s="134" t="s">
        <v>27</v>
      </c>
      <c r="D351" s="134"/>
      <c r="E351" s="134"/>
      <c r="F351" s="8"/>
      <c r="G351" s="8"/>
      <c r="H351" s="8"/>
      <c r="I351" s="8"/>
      <c r="J351" s="8"/>
      <c r="K351" s="8"/>
      <c r="L351" s="85"/>
      <c r="M351" s="85"/>
      <c r="N351" s="46"/>
      <c r="O351" s="17">
        <f>L351+M351</f>
        <v>0</v>
      </c>
      <c r="P351" s="17"/>
      <c r="Q351" s="81">
        <f>N350+O351+P352</f>
        <v>0</v>
      </c>
      <c r="R351" s="82">
        <f>IF(R350=0,0,MIN(R350-$K$4,$K$5-$K$4))</f>
        <v>0</v>
      </c>
      <c r="S351" s="3">
        <f>R351</f>
        <v>0</v>
      </c>
    </row>
    <row r="352" spans="1:19" s="1" customFormat="1" ht="20.100000000000001" customHeight="1">
      <c r="C352" s="134" t="s">
        <v>28</v>
      </c>
      <c r="D352" s="134"/>
      <c r="E352" s="135"/>
      <c r="F352" s="84"/>
      <c r="G352" s="136"/>
      <c r="H352" s="137"/>
      <c r="I352" s="84"/>
      <c r="J352" s="84"/>
      <c r="K352" s="84"/>
      <c r="L352" s="32"/>
      <c r="M352" s="33"/>
      <c r="N352" s="17"/>
      <c r="O352" s="17"/>
      <c r="P352" s="17">
        <f>SUM(F352:K352)</f>
        <v>0</v>
      </c>
      <c r="Q352" s="80"/>
      <c r="R352" s="51"/>
    </row>
    <row r="353" spans="1:19" s="1" customFormat="1" ht="20.100000000000001" hidden="1" customHeight="1">
      <c r="C353" s="30"/>
      <c r="D353" s="30"/>
      <c r="E353" s="30"/>
      <c r="F353" s="87" t="s">
        <v>45</v>
      </c>
      <c r="G353" s="88"/>
      <c r="H353" s="88"/>
      <c r="I353" s="88"/>
      <c r="J353" s="88"/>
      <c r="K353" s="88"/>
      <c r="L353" s="89"/>
      <c r="M353" s="90">
        <f>IF(L351&gt;0,L351,0)</f>
        <v>0</v>
      </c>
      <c r="N353" s="8"/>
      <c r="P353" s="50"/>
      <c r="Q353" s="8"/>
      <c r="R353" s="37"/>
    </row>
    <row r="354" spans="1:19" s="1" customFormat="1" ht="20.100000000000001" hidden="1" customHeight="1">
      <c r="C354" s="30"/>
      <c r="D354" s="30"/>
      <c r="E354" s="30"/>
      <c r="F354" s="91" t="s">
        <v>46</v>
      </c>
      <c r="G354" s="92"/>
      <c r="H354" s="92"/>
      <c r="I354" s="92"/>
      <c r="J354" s="92"/>
      <c r="K354" s="92"/>
      <c r="L354" s="93"/>
      <c r="M354" s="90">
        <f>IF(L351&gt;0,L351*Data!$B$35,0)</f>
        <v>0</v>
      </c>
      <c r="N354" s="8"/>
      <c r="P354" s="8"/>
      <c r="Q354" s="8"/>
      <c r="R354" s="37"/>
    </row>
    <row r="355" spans="1:19" s="1" customFormat="1" ht="20.100000000000001" customHeight="1"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</row>
    <row r="356" spans="1:19" s="1" customFormat="1" ht="20.100000000000001" customHeight="1">
      <c r="A356" s="12"/>
      <c r="B356" s="10"/>
      <c r="C356" s="10"/>
      <c r="D356" s="10"/>
      <c r="E356" s="10"/>
      <c r="F356" s="115">
        <f>A358</f>
        <v>43171</v>
      </c>
      <c r="G356" s="138">
        <f>F356+1</f>
        <v>43172</v>
      </c>
      <c r="H356" s="138"/>
      <c r="I356" s="115">
        <f>G356+1</f>
        <v>43173</v>
      </c>
      <c r="J356" s="115">
        <f>I356+1</f>
        <v>43174</v>
      </c>
      <c r="K356" s="115">
        <f>J356+1</f>
        <v>43175</v>
      </c>
      <c r="L356" s="115">
        <f>K356+1</f>
        <v>43176</v>
      </c>
      <c r="M356" s="115">
        <f>B358</f>
        <v>43177</v>
      </c>
      <c r="N356" s="11"/>
      <c r="O356" s="126"/>
      <c r="P356" s="126"/>
      <c r="Q356" s="11"/>
      <c r="R356" s="12"/>
    </row>
    <row r="357" spans="1:19" s="1" customFormat="1" ht="20.100000000000001" customHeight="1">
      <c r="A357" s="139" t="str">
        <f>Data!$K52&amp;" - "&amp;Data!$L52</f>
        <v>2018 - 11</v>
      </c>
      <c r="B357" s="139"/>
      <c r="C357" s="140" t="s">
        <v>9</v>
      </c>
      <c r="D357" s="140"/>
      <c r="E357" s="141"/>
      <c r="F357" s="84"/>
      <c r="G357" s="136"/>
      <c r="H357" s="137"/>
      <c r="I357" s="84"/>
      <c r="J357" s="84"/>
      <c r="K357" s="84"/>
      <c r="L357" s="78"/>
      <c r="M357" s="78"/>
      <c r="N357" s="46">
        <f>SUM(F357:K357)</f>
        <v>0</v>
      </c>
      <c r="O357" s="17"/>
      <c r="P357" s="17"/>
      <c r="Q357" s="79"/>
      <c r="R357" s="129">
        <f>IF($P$4="X",Q358,Q358-O358)</f>
        <v>0</v>
      </c>
    </row>
    <row r="358" spans="1:19" s="1" customFormat="1" ht="20.100000000000001" customHeight="1">
      <c r="A358" s="55">
        <f>Data!M52</f>
        <v>43171</v>
      </c>
      <c r="B358" s="56">
        <f>Data!N52</f>
        <v>43177</v>
      </c>
      <c r="C358" s="134" t="s">
        <v>27</v>
      </c>
      <c r="D358" s="134"/>
      <c r="E358" s="134"/>
      <c r="F358" s="8"/>
      <c r="G358" s="8"/>
      <c r="H358" s="8"/>
      <c r="I358" s="8"/>
      <c r="J358" s="8"/>
      <c r="K358" s="8"/>
      <c r="L358" s="85"/>
      <c r="M358" s="85"/>
      <c r="N358" s="46"/>
      <c r="O358" s="17">
        <f>L358+M358</f>
        <v>0</v>
      </c>
      <c r="P358" s="17"/>
      <c r="Q358" s="81">
        <f>N357+O358+P359</f>
        <v>0</v>
      </c>
      <c r="R358" s="82">
        <f>IF(R357=0,0,MIN(R357-$K$4,$K$5-$K$4))</f>
        <v>0</v>
      </c>
      <c r="S358" s="3">
        <f>R358</f>
        <v>0</v>
      </c>
    </row>
    <row r="359" spans="1:19" s="1" customFormat="1" ht="20.100000000000001" customHeight="1">
      <c r="C359" s="134" t="s">
        <v>28</v>
      </c>
      <c r="D359" s="134"/>
      <c r="E359" s="135"/>
      <c r="F359" s="84"/>
      <c r="G359" s="136"/>
      <c r="H359" s="137"/>
      <c r="I359" s="84"/>
      <c r="J359" s="84"/>
      <c r="K359" s="84"/>
      <c r="L359" s="32"/>
      <c r="M359" s="33"/>
      <c r="N359" s="17"/>
      <c r="O359" s="17"/>
      <c r="P359" s="17">
        <f>SUM(F359:K359)</f>
        <v>0</v>
      </c>
      <c r="Q359" s="80"/>
      <c r="R359" s="51"/>
    </row>
    <row r="360" spans="1:19" s="1" customFormat="1" ht="20.100000000000001" hidden="1" customHeight="1">
      <c r="C360" s="30"/>
      <c r="D360" s="30"/>
      <c r="E360" s="30"/>
      <c r="F360" s="87" t="s">
        <v>45</v>
      </c>
      <c r="G360" s="88"/>
      <c r="H360" s="88"/>
      <c r="I360" s="88"/>
      <c r="J360" s="88"/>
      <c r="K360" s="88"/>
      <c r="L360" s="89"/>
      <c r="M360" s="90">
        <f>IF(L358&gt;0,L358,0)</f>
        <v>0</v>
      </c>
      <c r="N360" s="8"/>
      <c r="P360" s="50"/>
      <c r="Q360" s="8"/>
      <c r="R360" s="37"/>
    </row>
    <row r="361" spans="1:19" s="1" customFormat="1" ht="20.100000000000001" hidden="1" customHeight="1">
      <c r="C361" s="30"/>
      <c r="D361" s="30"/>
      <c r="E361" s="30"/>
      <c r="F361" s="91" t="s">
        <v>46</v>
      </c>
      <c r="G361" s="92"/>
      <c r="H361" s="92"/>
      <c r="I361" s="92"/>
      <c r="J361" s="92"/>
      <c r="K361" s="92"/>
      <c r="L361" s="93"/>
      <c r="M361" s="90">
        <f>IF(L358&gt;0,L358*Data!$B$35,0)</f>
        <v>0</v>
      </c>
      <c r="N361" s="8"/>
      <c r="P361" s="8"/>
      <c r="Q361" s="8"/>
      <c r="R361" s="37"/>
    </row>
    <row r="362" spans="1:19" s="1" customFormat="1" ht="20.100000000000001" customHeight="1"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</row>
    <row r="363" spans="1:19" s="1" customFormat="1" ht="20.100000000000001" customHeight="1">
      <c r="A363" s="12"/>
      <c r="B363" s="10"/>
      <c r="C363" s="10"/>
      <c r="D363" s="10"/>
      <c r="E363" s="10"/>
      <c r="F363" s="115">
        <f>A365</f>
        <v>43178</v>
      </c>
      <c r="G363" s="138">
        <f>F363+1</f>
        <v>43179</v>
      </c>
      <c r="H363" s="138"/>
      <c r="I363" s="115">
        <f>G363+1</f>
        <v>43180</v>
      </c>
      <c r="J363" s="115">
        <f>I363+1</f>
        <v>43181</v>
      </c>
      <c r="K363" s="115">
        <f>J363+1</f>
        <v>43182</v>
      </c>
      <c r="L363" s="115">
        <f>K363+1</f>
        <v>43183</v>
      </c>
      <c r="M363" s="115">
        <f>B365</f>
        <v>43184</v>
      </c>
      <c r="N363" s="11"/>
      <c r="O363" s="126"/>
      <c r="P363" s="126"/>
      <c r="Q363" s="11"/>
      <c r="R363" s="12"/>
    </row>
    <row r="364" spans="1:19" s="1" customFormat="1" ht="20.100000000000001" customHeight="1">
      <c r="A364" s="139" t="str">
        <f>Data!$K53&amp;" - "&amp;Data!$L53</f>
        <v>2018 - 12</v>
      </c>
      <c r="B364" s="139"/>
      <c r="C364" s="140" t="s">
        <v>9</v>
      </c>
      <c r="D364" s="140"/>
      <c r="E364" s="141"/>
      <c r="F364" s="84"/>
      <c r="G364" s="136"/>
      <c r="H364" s="137"/>
      <c r="I364" s="84"/>
      <c r="J364" s="84"/>
      <c r="K364" s="84"/>
      <c r="L364" s="78"/>
      <c r="M364" s="78"/>
      <c r="N364" s="46">
        <f>SUM(F364:K364)</f>
        <v>0</v>
      </c>
      <c r="O364" s="17"/>
      <c r="P364" s="17"/>
      <c r="Q364" s="79"/>
      <c r="R364" s="129">
        <f>IF($P$4="X",Q365,Q365-O365)</f>
        <v>0</v>
      </c>
    </row>
    <row r="365" spans="1:19" s="1" customFormat="1" ht="20.100000000000001" customHeight="1">
      <c r="A365" s="55">
        <f>Data!M53</f>
        <v>43178</v>
      </c>
      <c r="B365" s="56">
        <f>Data!N53</f>
        <v>43184</v>
      </c>
      <c r="C365" s="134" t="s">
        <v>27</v>
      </c>
      <c r="D365" s="134"/>
      <c r="E365" s="134"/>
      <c r="F365" s="8"/>
      <c r="G365" s="8"/>
      <c r="H365" s="8"/>
      <c r="I365" s="8"/>
      <c r="J365" s="8"/>
      <c r="K365" s="8"/>
      <c r="L365" s="85"/>
      <c r="M365" s="85"/>
      <c r="N365" s="46"/>
      <c r="O365" s="17">
        <f>L365+M365</f>
        <v>0</v>
      </c>
      <c r="P365" s="17"/>
      <c r="Q365" s="81">
        <f>N364+O365+P366</f>
        <v>0</v>
      </c>
      <c r="R365" s="82">
        <f>IF(R364=0,0,MIN(R364-$K$4,$K$5-$K$4))</f>
        <v>0</v>
      </c>
      <c r="S365" s="3">
        <f>R365</f>
        <v>0</v>
      </c>
    </row>
    <row r="366" spans="1:19" s="1" customFormat="1" ht="20.100000000000001" customHeight="1">
      <c r="C366" s="134" t="s">
        <v>28</v>
      </c>
      <c r="D366" s="134"/>
      <c r="E366" s="135"/>
      <c r="F366" s="84"/>
      <c r="G366" s="136"/>
      <c r="H366" s="137"/>
      <c r="I366" s="84"/>
      <c r="J366" s="84"/>
      <c r="K366" s="84"/>
      <c r="L366" s="32"/>
      <c r="M366" s="33"/>
      <c r="N366" s="17"/>
      <c r="O366" s="17"/>
      <c r="P366" s="17">
        <f>SUM(F366:K366)</f>
        <v>0</v>
      </c>
      <c r="Q366" s="80"/>
      <c r="R366" s="51"/>
    </row>
    <row r="367" spans="1:19" s="1" customFormat="1" ht="20.100000000000001" hidden="1" customHeight="1">
      <c r="C367" s="30"/>
      <c r="D367" s="30"/>
      <c r="E367" s="30"/>
      <c r="F367" s="87" t="s">
        <v>45</v>
      </c>
      <c r="G367" s="88"/>
      <c r="H367" s="88"/>
      <c r="I367" s="88"/>
      <c r="J367" s="88"/>
      <c r="K367" s="88"/>
      <c r="L367" s="89"/>
      <c r="M367" s="90">
        <f>IF(L365&gt;0,L365,0)</f>
        <v>0</v>
      </c>
      <c r="N367" s="8"/>
      <c r="P367" s="50"/>
      <c r="Q367" s="8"/>
      <c r="R367" s="37"/>
    </row>
    <row r="368" spans="1:19" s="1" customFormat="1" ht="20.100000000000001" hidden="1" customHeight="1">
      <c r="C368" s="30"/>
      <c r="D368" s="30"/>
      <c r="E368" s="30"/>
      <c r="F368" s="91" t="s">
        <v>46</v>
      </c>
      <c r="G368" s="92"/>
      <c r="H368" s="92"/>
      <c r="I368" s="92"/>
      <c r="J368" s="92"/>
      <c r="K368" s="92"/>
      <c r="L368" s="93"/>
      <c r="M368" s="90">
        <f>IF(L365&gt;0,L365*Data!$B$35,0)</f>
        <v>0</v>
      </c>
      <c r="N368" s="8"/>
      <c r="P368" s="8"/>
      <c r="Q368" s="8"/>
      <c r="R368" s="37"/>
    </row>
    <row r="369" spans="1:19" s="1" customFormat="1" ht="20.100000000000001" customHeight="1"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</row>
    <row r="370" spans="1:19" s="1" customFormat="1" ht="20.100000000000001" customHeight="1">
      <c r="A370" s="12"/>
      <c r="B370" s="10"/>
      <c r="C370" s="10"/>
      <c r="D370" s="10"/>
      <c r="E370" s="10"/>
      <c r="F370" s="115">
        <f>A372</f>
        <v>43185</v>
      </c>
      <c r="G370" s="138">
        <f>F370+1</f>
        <v>43186</v>
      </c>
      <c r="H370" s="138"/>
      <c r="I370" s="115">
        <f>G370+1</f>
        <v>43187</v>
      </c>
      <c r="J370" s="115">
        <f>I370+1</f>
        <v>43188</v>
      </c>
      <c r="K370" s="115">
        <f>J370+1</f>
        <v>43189</v>
      </c>
      <c r="L370" s="115">
        <f>K370+1</f>
        <v>43190</v>
      </c>
      <c r="M370" s="115">
        <f>B372</f>
        <v>43191</v>
      </c>
      <c r="N370" s="11"/>
      <c r="O370" s="126"/>
      <c r="P370" s="126"/>
      <c r="Q370" s="11"/>
      <c r="R370" s="12"/>
    </row>
    <row r="371" spans="1:19" s="1" customFormat="1" ht="20.100000000000001" customHeight="1">
      <c r="A371" s="139" t="str">
        <f>Data!$K54&amp;" - "&amp;Data!$L54</f>
        <v>2018 - 13</v>
      </c>
      <c r="B371" s="139"/>
      <c r="C371" s="140" t="s">
        <v>9</v>
      </c>
      <c r="D371" s="140"/>
      <c r="E371" s="141"/>
      <c r="F371" s="84"/>
      <c r="G371" s="136"/>
      <c r="H371" s="137"/>
      <c r="I371" s="84"/>
      <c r="J371" s="84"/>
      <c r="K371" s="84"/>
      <c r="L371" s="78"/>
      <c r="M371" s="78"/>
      <c r="N371" s="46">
        <f>SUM(F371:K371)</f>
        <v>0</v>
      </c>
      <c r="O371" s="17"/>
      <c r="P371" s="17"/>
      <c r="Q371" s="79"/>
      <c r="R371" s="129">
        <f>IF($P$4="X",Q372,Q372-O372)</f>
        <v>0</v>
      </c>
    </row>
    <row r="372" spans="1:19" s="1" customFormat="1" ht="20.100000000000001" customHeight="1">
      <c r="A372" s="55">
        <f>Data!M54</f>
        <v>43185</v>
      </c>
      <c r="B372" s="56">
        <f>Data!N54</f>
        <v>43191</v>
      </c>
      <c r="C372" s="134" t="s">
        <v>27</v>
      </c>
      <c r="D372" s="134"/>
      <c r="E372" s="134"/>
      <c r="F372" s="8"/>
      <c r="G372" s="8"/>
      <c r="H372" s="8"/>
      <c r="I372" s="8"/>
      <c r="J372" s="8"/>
      <c r="K372" s="8"/>
      <c r="L372" s="85"/>
      <c r="M372" s="85"/>
      <c r="N372" s="46"/>
      <c r="O372" s="17">
        <f>L372+M372</f>
        <v>0</v>
      </c>
      <c r="P372" s="17"/>
      <c r="Q372" s="81">
        <f>N371+O372+P373</f>
        <v>0</v>
      </c>
      <c r="R372" s="82">
        <f>IF(R371=0,0,MIN(R371-$K$4,$K$5-$K$4))</f>
        <v>0</v>
      </c>
      <c r="S372" s="3">
        <f>R372</f>
        <v>0</v>
      </c>
    </row>
    <row r="373" spans="1:19" s="1" customFormat="1" ht="20.100000000000001" customHeight="1">
      <c r="C373" s="134" t="s">
        <v>28</v>
      </c>
      <c r="D373" s="134"/>
      <c r="E373" s="135"/>
      <c r="F373" s="84"/>
      <c r="G373" s="136"/>
      <c r="H373" s="137"/>
      <c r="I373" s="84"/>
      <c r="J373" s="84"/>
      <c r="K373" s="84"/>
      <c r="L373" s="32"/>
      <c r="M373" s="33"/>
      <c r="N373" s="17"/>
      <c r="O373" s="17"/>
      <c r="P373" s="17">
        <f>SUM(F373:K373)</f>
        <v>0</v>
      </c>
      <c r="Q373" s="80"/>
      <c r="R373" s="51"/>
    </row>
    <row r="374" spans="1:19" s="1" customFormat="1" ht="20.100000000000001" hidden="1" customHeight="1">
      <c r="C374" s="30"/>
      <c r="D374" s="30"/>
      <c r="E374" s="30"/>
      <c r="F374" s="87" t="s">
        <v>45</v>
      </c>
      <c r="G374" s="88"/>
      <c r="H374" s="88"/>
      <c r="I374" s="88"/>
      <c r="J374" s="88"/>
      <c r="K374" s="88"/>
      <c r="L374" s="89"/>
      <c r="M374" s="90">
        <f>IF(L372&gt;0,L372,0)</f>
        <v>0</v>
      </c>
      <c r="N374" s="8"/>
      <c r="P374" s="50"/>
      <c r="Q374" s="8"/>
      <c r="R374" s="37"/>
    </row>
    <row r="375" spans="1:19" s="1" customFormat="1" ht="20.100000000000001" hidden="1" customHeight="1">
      <c r="C375" s="30"/>
      <c r="D375" s="30"/>
      <c r="E375" s="30"/>
      <c r="F375" s="91" t="s">
        <v>46</v>
      </c>
      <c r="G375" s="92"/>
      <c r="H375" s="92"/>
      <c r="I375" s="92"/>
      <c r="J375" s="92"/>
      <c r="K375" s="92"/>
      <c r="L375" s="93"/>
      <c r="M375" s="90">
        <f>IF(L372&gt;0,L372*Data!$B$35,0)</f>
        <v>0</v>
      </c>
      <c r="N375" s="8"/>
      <c r="P375" s="8"/>
      <c r="Q375" s="8"/>
      <c r="R375" s="37"/>
    </row>
    <row r="376" spans="1:19" s="1" customFormat="1" ht="20.100000000000001" customHeight="1"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</row>
    <row r="377" spans="1:19" s="1" customFormat="1" ht="20.100000000000001" customHeight="1">
      <c r="A377" s="12"/>
      <c r="B377" s="10"/>
      <c r="C377" s="10"/>
      <c r="D377" s="10"/>
      <c r="E377" s="10"/>
      <c r="F377" s="115">
        <f>A379</f>
        <v>0</v>
      </c>
      <c r="G377" s="138">
        <f>F377+1</f>
        <v>1</v>
      </c>
      <c r="H377" s="138"/>
      <c r="I377" s="115">
        <f>G377+1</f>
        <v>2</v>
      </c>
      <c r="J377" s="115">
        <f>I377+1</f>
        <v>3</v>
      </c>
      <c r="K377" s="115">
        <f>J377+1</f>
        <v>4</v>
      </c>
      <c r="L377" s="115">
        <f>K377+1</f>
        <v>5</v>
      </c>
      <c r="M377" s="115">
        <f>B379</f>
        <v>0</v>
      </c>
      <c r="N377" s="11"/>
      <c r="O377" s="126"/>
      <c r="P377" s="126"/>
      <c r="Q377" s="11"/>
      <c r="R377" s="12"/>
    </row>
    <row r="378" spans="1:19" s="1" customFormat="1" ht="20.100000000000001" customHeight="1">
      <c r="A378" s="139" t="str">
        <f>Data!$K55&amp;" - "&amp;Data!$L55</f>
        <v xml:space="preserve"> - </v>
      </c>
      <c r="B378" s="139"/>
      <c r="C378" s="140" t="s">
        <v>9</v>
      </c>
      <c r="D378" s="140"/>
      <c r="E378" s="141"/>
      <c r="F378" s="84"/>
      <c r="G378" s="136"/>
      <c r="H378" s="137"/>
      <c r="I378" s="84"/>
      <c r="J378" s="84"/>
      <c r="K378" s="84"/>
      <c r="L378" s="78"/>
      <c r="M378" s="78"/>
      <c r="N378" s="46">
        <f>SUM(F378:K378)</f>
        <v>0</v>
      </c>
      <c r="O378" s="17"/>
      <c r="P378" s="17"/>
      <c r="Q378" s="79"/>
      <c r="R378" s="129">
        <f>IF($P$4="X",Q379,Q379-O379)</f>
        <v>0</v>
      </c>
    </row>
    <row r="379" spans="1:19" s="1" customFormat="1" ht="20.100000000000001" customHeight="1">
      <c r="A379" s="55">
        <f>Data!M55</f>
        <v>0</v>
      </c>
      <c r="B379" s="56">
        <f>Data!N55</f>
        <v>0</v>
      </c>
      <c r="C379" s="134" t="s">
        <v>27</v>
      </c>
      <c r="D379" s="134"/>
      <c r="E379" s="134"/>
      <c r="F379" s="8"/>
      <c r="G379" s="8"/>
      <c r="H379" s="8"/>
      <c r="I379" s="8"/>
      <c r="J379" s="8"/>
      <c r="K379" s="8"/>
      <c r="L379" s="85"/>
      <c r="M379" s="85"/>
      <c r="N379" s="46"/>
      <c r="O379" s="17">
        <f>L379+M379</f>
        <v>0</v>
      </c>
      <c r="P379" s="17"/>
      <c r="Q379" s="81">
        <f>N378+O379+P380</f>
        <v>0</v>
      </c>
      <c r="R379" s="82">
        <f>IF(R378=0,0,MIN(R378-$K$4,$K$5-$K$4))</f>
        <v>0</v>
      </c>
      <c r="S379" s="3">
        <f>R379</f>
        <v>0</v>
      </c>
    </row>
    <row r="380" spans="1:19" s="1" customFormat="1" ht="20.100000000000001" customHeight="1">
      <c r="C380" s="134" t="s">
        <v>28</v>
      </c>
      <c r="D380" s="134"/>
      <c r="E380" s="135"/>
      <c r="F380" s="84"/>
      <c r="G380" s="136"/>
      <c r="H380" s="137"/>
      <c r="I380" s="84"/>
      <c r="J380" s="84"/>
      <c r="K380" s="84"/>
      <c r="L380" s="32"/>
      <c r="M380" s="33"/>
      <c r="N380" s="17"/>
      <c r="O380" s="17"/>
      <c r="P380" s="17">
        <f>SUM(F380:K380)</f>
        <v>0</v>
      </c>
      <c r="Q380" s="80"/>
      <c r="R380" s="51"/>
    </row>
    <row r="381" spans="1:19" s="1" customFormat="1" ht="20.100000000000001" hidden="1" customHeight="1">
      <c r="C381" s="30"/>
      <c r="D381" s="30"/>
      <c r="E381" s="30"/>
      <c r="F381" s="87" t="s">
        <v>45</v>
      </c>
      <c r="G381" s="88"/>
      <c r="H381" s="88"/>
      <c r="I381" s="88"/>
      <c r="J381" s="88"/>
      <c r="K381" s="88"/>
      <c r="L381" s="89"/>
      <c r="M381" s="90">
        <f>IF(L379&gt;0,L379,0)</f>
        <v>0</v>
      </c>
      <c r="N381" s="8"/>
      <c r="P381" s="50"/>
      <c r="Q381" s="8"/>
      <c r="R381" s="37"/>
    </row>
    <row r="382" spans="1:19" s="1" customFormat="1" ht="20.100000000000001" hidden="1" customHeight="1">
      <c r="C382" s="30"/>
      <c r="D382" s="30"/>
      <c r="E382" s="30"/>
      <c r="F382" s="91" t="s">
        <v>46</v>
      </c>
      <c r="G382" s="92"/>
      <c r="H382" s="92"/>
      <c r="I382" s="92"/>
      <c r="J382" s="92"/>
      <c r="K382" s="92"/>
      <c r="L382" s="93"/>
      <c r="M382" s="90">
        <f>IF(L379&gt;0,L379*Data!$B$35,0)</f>
        <v>0</v>
      </c>
      <c r="N382" s="8"/>
      <c r="P382" s="8"/>
      <c r="Q382" s="8"/>
      <c r="R382" s="37"/>
    </row>
    <row r="383" spans="1:19" s="1" customFormat="1" ht="20.100000000000001" customHeight="1"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</row>
    <row r="384" spans="1:19" s="1" customFormat="1" ht="20.100000000000001" customHeight="1"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</row>
    <row r="385" spans="6:17" s="1" customFormat="1" ht="20.100000000000001" customHeight="1"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</row>
    <row r="386" spans="6:17" s="1" customFormat="1" ht="20.100000000000001" customHeight="1"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</row>
    <row r="387" spans="6:17" s="1" customFormat="1" ht="20.100000000000001" customHeight="1"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</row>
    <row r="388" spans="6:17" s="1" customFormat="1" ht="20.100000000000001" customHeight="1"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</row>
    <row r="389" spans="6:17" s="1" customFormat="1" ht="20.100000000000001" customHeight="1"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</row>
    <row r="390" spans="6:17" s="1" customFormat="1" ht="20.100000000000001" customHeight="1"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</row>
    <row r="391" spans="6:17" s="1" customFormat="1" ht="20.100000000000001" customHeight="1"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</row>
    <row r="392" spans="6:17" s="1" customFormat="1" ht="20.100000000000001" customHeight="1"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</row>
    <row r="393" spans="6:17" s="1" customFormat="1" ht="20.100000000000001" customHeight="1"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</row>
    <row r="394" spans="6:17" s="1" customFormat="1" ht="20.100000000000001" customHeight="1"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</row>
    <row r="395" spans="6:17" s="1" customFormat="1" ht="20.100000000000001" customHeight="1"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</row>
    <row r="396" spans="6:17" s="1" customFormat="1" ht="20.100000000000001" customHeight="1"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</row>
    <row r="397" spans="6:17" s="1" customFormat="1" ht="20.100000000000001" customHeight="1"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</row>
    <row r="398" spans="6:17" s="1" customFormat="1" ht="20.100000000000001" customHeight="1"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</row>
    <row r="399" spans="6:17" s="1" customFormat="1" ht="20.100000000000001" customHeight="1"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</row>
    <row r="400" spans="6:17" s="1" customFormat="1" ht="20.100000000000001" customHeight="1"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</row>
    <row r="401" spans="6:17" s="1" customFormat="1" ht="20.100000000000001" customHeight="1"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</row>
    <row r="402" spans="6:17" s="1" customFormat="1" ht="20.100000000000001" customHeight="1"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</row>
    <row r="403" spans="6:17" s="1" customFormat="1" ht="20.100000000000001" customHeight="1"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</row>
    <row r="404" spans="6:17" s="1" customFormat="1" ht="20.100000000000001" customHeight="1"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</row>
    <row r="405" spans="6:17" s="1" customFormat="1" ht="20.100000000000001" customHeight="1"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</row>
    <row r="406" spans="6:17" s="1" customFormat="1" ht="20.100000000000001" customHeight="1"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</row>
    <row r="407" spans="6:17" s="1" customFormat="1" ht="20.100000000000001" customHeight="1"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</row>
    <row r="408" spans="6:17" s="1" customFormat="1" ht="20.100000000000001" customHeight="1"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</row>
    <row r="409" spans="6:17" s="1" customFormat="1" ht="20.100000000000001" customHeight="1"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</row>
    <row r="410" spans="6:17" s="1" customFormat="1" ht="20.100000000000001" customHeight="1"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</row>
    <row r="411" spans="6:17" s="1" customFormat="1" ht="20.100000000000001" customHeight="1"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</row>
    <row r="412" spans="6:17" s="1" customFormat="1" ht="20.100000000000001" customHeight="1"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</row>
    <row r="413" spans="6:17" s="1" customFormat="1" ht="20.100000000000001" customHeight="1"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</row>
    <row r="414" spans="6:17" s="1" customFormat="1" ht="20.100000000000001" customHeight="1"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</row>
    <row r="415" spans="6:17" s="1" customFormat="1" ht="20.100000000000001" customHeight="1"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</row>
    <row r="416" spans="6:17" s="1" customFormat="1" ht="20.100000000000001" customHeight="1"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</row>
    <row r="417" spans="6:17" s="1" customFormat="1" ht="20.100000000000001" customHeight="1"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</row>
    <row r="418" spans="6:17" s="1" customFormat="1" ht="20.100000000000001" customHeight="1"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</row>
    <row r="419" spans="6:17" s="1" customFormat="1" ht="20.100000000000001" customHeight="1"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</row>
    <row r="420" spans="6:17" s="1" customFormat="1" ht="20.100000000000001" customHeight="1"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</row>
    <row r="421" spans="6:17" s="1" customFormat="1" ht="20.100000000000001" customHeight="1"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</row>
    <row r="422" spans="6:17" s="1" customFormat="1" ht="20.100000000000001" customHeight="1"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</row>
    <row r="423" spans="6:17" s="1" customFormat="1" ht="20.100000000000001" customHeight="1"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</row>
    <row r="424" spans="6:17" s="1" customFormat="1" ht="20.100000000000001" customHeight="1"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</row>
    <row r="425" spans="6:17" s="1" customFormat="1" ht="20.100000000000001" customHeight="1"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</row>
    <row r="426" spans="6:17" s="1" customFormat="1" ht="20.100000000000001" customHeight="1"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</row>
    <row r="427" spans="6:17" s="1" customFormat="1" ht="20.100000000000001" customHeight="1"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</row>
    <row r="428" spans="6:17" s="1" customFormat="1" ht="20.100000000000001" customHeight="1"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</row>
    <row r="429" spans="6:17" s="1" customFormat="1" ht="20.100000000000001" customHeight="1"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</row>
    <row r="430" spans="6:17" s="1" customFormat="1" ht="20.100000000000001" customHeight="1"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</row>
    <row r="431" spans="6:17" s="1" customFormat="1" ht="20.100000000000001" customHeight="1"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</row>
    <row r="432" spans="6:17" s="1" customFormat="1" ht="20.100000000000001" customHeight="1"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</row>
    <row r="433" spans="6:17" s="1" customFormat="1" ht="20.100000000000001" customHeight="1"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</row>
    <row r="434" spans="6:17" s="1" customFormat="1" ht="20.100000000000001" customHeight="1"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</row>
    <row r="435" spans="6:17" s="1" customFormat="1" ht="20.100000000000001" customHeight="1"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</row>
    <row r="436" spans="6:17" s="1" customFormat="1" ht="20.100000000000001" customHeight="1"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</row>
    <row r="437" spans="6:17" s="1" customFormat="1" ht="20.100000000000001" customHeight="1"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</row>
    <row r="438" spans="6:17" s="1" customFormat="1" ht="20.100000000000001" customHeight="1"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</row>
    <row r="439" spans="6:17" s="1" customFormat="1" ht="20.100000000000001" customHeight="1"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</row>
    <row r="440" spans="6:17" s="1" customFormat="1" ht="20.100000000000001" customHeight="1"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</row>
    <row r="441" spans="6:17" s="1" customFormat="1" ht="20.100000000000001" customHeight="1"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</row>
    <row r="442" spans="6:17" s="1" customFormat="1" ht="20.100000000000001" customHeight="1"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</row>
    <row r="443" spans="6:17" s="1" customFormat="1" ht="20.100000000000001" customHeight="1"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</row>
    <row r="444" spans="6:17" s="1" customFormat="1" ht="20.100000000000001" customHeight="1"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</row>
    <row r="445" spans="6:17" s="1" customFormat="1" ht="20.100000000000001" customHeight="1"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</row>
    <row r="446" spans="6:17" s="1" customFormat="1" ht="20.100000000000001" customHeight="1"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</row>
    <row r="447" spans="6:17" s="1" customFormat="1" ht="20.100000000000001" customHeight="1"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</row>
    <row r="448" spans="6:17" s="1" customFormat="1" ht="20.100000000000001" customHeight="1"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</row>
    <row r="449" spans="6:17" s="1" customFormat="1" ht="20.100000000000001" customHeight="1"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</row>
    <row r="450" spans="6:17" s="1" customFormat="1" ht="20.100000000000001" customHeight="1"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</row>
    <row r="451" spans="6:17" s="1" customFormat="1" ht="20.100000000000001" customHeight="1"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</row>
    <row r="452" spans="6:17" s="1" customFormat="1" ht="20.100000000000001" customHeight="1"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</row>
    <row r="453" spans="6:17" s="1" customFormat="1" ht="20.100000000000001" customHeight="1"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</row>
    <row r="454" spans="6:17" s="1" customFormat="1" ht="20.100000000000001" customHeight="1"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</row>
    <row r="455" spans="6:17" s="1" customFormat="1" ht="20.100000000000001" customHeight="1"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</row>
    <row r="456" spans="6:17" s="1" customFormat="1" ht="20.100000000000001" customHeight="1"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</row>
    <row r="457" spans="6:17" s="1" customFormat="1" ht="20.100000000000001" customHeight="1"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</row>
    <row r="458" spans="6:17" s="1" customFormat="1" ht="20.100000000000001" customHeight="1"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</row>
    <row r="459" spans="6:17" s="1" customFormat="1" ht="20.100000000000001" customHeight="1"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</row>
    <row r="460" spans="6:17" s="1" customFormat="1" ht="20.100000000000001" customHeight="1"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</row>
    <row r="461" spans="6:17" s="1" customFormat="1" ht="20.100000000000001" customHeight="1"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</row>
    <row r="462" spans="6:17" s="1" customFormat="1" ht="20.100000000000001" customHeight="1"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</row>
    <row r="463" spans="6:17" s="1" customFormat="1" ht="20.100000000000001" customHeight="1"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</row>
    <row r="464" spans="6:17" s="1" customFormat="1" ht="20.100000000000001" customHeight="1"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</row>
    <row r="465" spans="6:17" s="1" customFormat="1" ht="20.100000000000001" customHeight="1"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</row>
    <row r="466" spans="6:17" s="1" customFormat="1" ht="20.100000000000001" customHeight="1"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</row>
    <row r="467" spans="6:17" s="1" customFormat="1" ht="20.100000000000001" customHeight="1"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</row>
    <row r="468" spans="6:17" s="1" customFormat="1" ht="20.100000000000001" customHeight="1"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</row>
    <row r="469" spans="6:17" s="1" customFormat="1" ht="20.100000000000001" customHeight="1"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</row>
    <row r="470" spans="6:17" s="1" customFormat="1" ht="20.100000000000001" customHeight="1"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</row>
    <row r="471" spans="6:17" s="1" customFormat="1" ht="20.100000000000001" customHeight="1"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</row>
    <row r="472" spans="6:17" s="1" customFormat="1" ht="20.100000000000001" customHeight="1"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</row>
    <row r="473" spans="6:17" s="1" customFormat="1" ht="20.100000000000001" customHeight="1"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</row>
    <row r="474" spans="6:17" s="1" customFormat="1" ht="20.100000000000001" customHeight="1"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</row>
    <row r="475" spans="6:17" s="1" customFormat="1" ht="20.100000000000001" customHeight="1"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</row>
    <row r="476" spans="6:17" s="1" customFormat="1" ht="20.100000000000001" customHeight="1"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</row>
    <row r="477" spans="6:17" s="1" customFormat="1" ht="20.100000000000001" customHeight="1"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</row>
    <row r="478" spans="6:17" s="1" customFormat="1" ht="20.100000000000001" customHeight="1"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</row>
    <row r="479" spans="6:17" s="1" customFormat="1" ht="20.100000000000001" customHeight="1"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</row>
    <row r="480" spans="6:17" s="1" customFormat="1" ht="20.100000000000001" customHeight="1"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</row>
    <row r="481" spans="6:17" s="1" customFormat="1" ht="20.100000000000001" customHeight="1"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</row>
    <row r="482" spans="6:17" s="1" customFormat="1" ht="20.100000000000001" customHeight="1"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</row>
    <row r="483" spans="6:17" s="1" customFormat="1" ht="20.100000000000001" customHeight="1"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</row>
    <row r="484" spans="6:17" s="1" customFormat="1" ht="20.100000000000001" customHeight="1"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</row>
    <row r="485" spans="6:17" s="1" customFormat="1" ht="20.100000000000001" customHeight="1"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</row>
    <row r="486" spans="6:17" s="1" customFormat="1" ht="20.100000000000001" customHeight="1"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</row>
    <row r="487" spans="6:17" s="1" customFormat="1" ht="20.100000000000001" customHeight="1"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</row>
    <row r="488" spans="6:17" s="1" customFormat="1" ht="20.100000000000001" customHeight="1"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</row>
    <row r="489" spans="6:17" s="1" customFormat="1" ht="20.100000000000001" customHeight="1"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</row>
    <row r="490" spans="6:17" s="1" customFormat="1" ht="20.100000000000001" customHeight="1"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</row>
    <row r="491" spans="6:17" s="1" customFormat="1" ht="20.100000000000001" customHeight="1"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</row>
    <row r="492" spans="6:17" s="1" customFormat="1" ht="20.100000000000001" customHeight="1"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</row>
    <row r="493" spans="6:17" s="1" customFormat="1" ht="20.100000000000001" customHeight="1"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</row>
    <row r="494" spans="6:17" s="1" customFormat="1" ht="20.100000000000001" customHeight="1"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</row>
    <row r="495" spans="6:17" s="1" customFormat="1" ht="20.100000000000001" customHeight="1"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</row>
    <row r="496" spans="6:17" s="1" customFormat="1" ht="20.100000000000001" customHeight="1"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</row>
    <row r="497" spans="6:17" s="1" customFormat="1" ht="20.100000000000001" customHeight="1"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</row>
    <row r="498" spans="6:17" s="1" customFormat="1" ht="20.100000000000001" customHeight="1"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</row>
    <row r="499" spans="6:17" s="1" customFormat="1" ht="20.100000000000001" customHeight="1"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</row>
    <row r="500" spans="6:17" s="1" customFormat="1" ht="20.100000000000001" customHeight="1"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</row>
    <row r="501" spans="6:17" s="1" customFormat="1" ht="20.100000000000001" customHeight="1"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</row>
    <row r="502" spans="6:17" s="1" customFormat="1" ht="20.100000000000001" customHeight="1"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</row>
    <row r="503" spans="6:17" s="1" customFormat="1" ht="20.100000000000001" customHeight="1"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</row>
    <row r="504" spans="6:17" s="1" customFormat="1" ht="20.100000000000001" customHeight="1"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</row>
    <row r="505" spans="6:17" s="1" customFormat="1" ht="20.100000000000001" customHeight="1"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</row>
    <row r="506" spans="6:17" s="1" customFormat="1" ht="20.100000000000001" customHeight="1"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</row>
    <row r="507" spans="6:17" s="1" customFormat="1" ht="20.100000000000001" customHeight="1"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</row>
    <row r="508" spans="6:17" s="1" customFormat="1" ht="20.100000000000001" customHeight="1"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</row>
    <row r="509" spans="6:17" s="1" customFormat="1" ht="20.100000000000001" customHeight="1"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</row>
    <row r="510" spans="6:17" s="1" customFormat="1" ht="20.100000000000001" customHeight="1"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</row>
    <row r="511" spans="6:17" s="1" customFormat="1" ht="20.100000000000001" customHeight="1"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</row>
    <row r="512" spans="6:17" s="1" customFormat="1" ht="20.100000000000001" customHeight="1"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</row>
    <row r="513" spans="6:17" s="1" customFormat="1" ht="20.100000000000001" customHeight="1"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</row>
    <row r="514" spans="6:17" s="1" customFormat="1" ht="20.100000000000001" customHeight="1"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</row>
    <row r="515" spans="6:17" s="1" customFormat="1" ht="20.100000000000001" customHeight="1"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</row>
    <row r="516" spans="6:17" s="1" customFormat="1" ht="20.100000000000001" customHeight="1"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</row>
    <row r="517" spans="6:17" s="1" customFormat="1" ht="20.100000000000001" customHeight="1"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</row>
    <row r="518" spans="6:17" s="1" customFormat="1" ht="20.100000000000001" customHeight="1"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</row>
    <row r="519" spans="6:17" s="1" customFormat="1" ht="20.100000000000001" customHeight="1"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</row>
    <row r="520" spans="6:17" s="1" customFormat="1" ht="20.100000000000001" customHeight="1"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</row>
    <row r="521" spans="6:17" s="1" customFormat="1" ht="20.100000000000001" customHeight="1"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</row>
    <row r="522" spans="6:17" s="1" customFormat="1" ht="20.100000000000001" customHeight="1"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</row>
    <row r="523" spans="6:17" s="1" customFormat="1" ht="20.100000000000001" customHeight="1"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</row>
    <row r="524" spans="6:17" s="1" customFormat="1" ht="20.100000000000001" customHeight="1"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</row>
    <row r="525" spans="6:17" s="1" customFormat="1" ht="20.100000000000001" customHeight="1"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</row>
    <row r="526" spans="6:17" s="1" customFormat="1" ht="20.100000000000001" customHeight="1"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</row>
    <row r="527" spans="6:17" s="1" customFormat="1" ht="20.100000000000001" customHeight="1"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</row>
    <row r="528" spans="6:17" s="1" customFormat="1" ht="20.100000000000001" customHeight="1"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</row>
    <row r="529" spans="6:17" s="1" customFormat="1" ht="20.100000000000001" customHeight="1"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</row>
    <row r="530" spans="6:17" s="1" customFormat="1" ht="20.100000000000001" customHeight="1"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</row>
    <row r="531" spans="6:17" s="1" customFormat="1" ht="20.100000000000001" customHeight="1"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</row>
    <row r="532" spans="6:17" s="1" customFormat="1" ht="20.100000000000001" customHeight="1"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</row>
    <row r="533" spans="6:17" s="1" customFormat="1" ht="20.100000000000001" customHeight="1"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</row>
    <row r="534" spans="6:17" s="1" customFormat="1" ht="20.100000000000001" customHeight="1"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</row>
    <row r="535" spans="6:17" s="1" customFormat="1" ht="20.100000000000001" customHeight="1"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</row>
    <row r="536" spans="6:17" s="1" customFormat="1" ht="20.100000000000001" customHeight="1"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</row>
    <row r="537" spans="6:17" s="1" customFormat="1" ht="20.100000000000001" customHeight="1"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</row>
    <row r="538" spans="6:17" s="1" customFormat="1" ht="20.100000000000001" customHeight="1"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</row>
    <row r="539" spans="6:17" s="1" customFormat="1" ht="20.100000000000001" customHeight="1"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</row>
    <row r="540" spans="6:17" s="1" customFormat="1" ht="20.100000000000001" customHeight="1"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</row>
    <row r="541" spans="6:17" s="1" customFormat="1" ht="20.100000000000001" customHeight="1"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</row>
    <row r="542" spans="6:17" s="1" customFormat="1" ht="20.100000000000001" customHeight="1"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</row>
    <row r="543" spans="6:17" s="1" customFormat="1" ht="20.100000000000001" customHeight="1"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</row>
    <row r="544" spans="6:17" s="1" customFormat="1" ht="20.100000000000001" customHeight="1"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</row>
    <row r="545" spans="6:17" s="1" customFormat="1" ht="20.100000000000001" customHeight="1"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</row>
    <row r="546" spans="6:17" s="1" customFormat="1" ht="20.100000000000001" customHeight="1"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</row>
    <row r="547" spans="6:17" s="1" customFormat="1" ht="20.100000000000001" customHeight="1"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</row>
    <row r="548" spans="6:17" s="1" customFormat="1" ht="20.100000000000001" customHeight="1"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</row>
    <row r="549" spans="6:17" s="1" customFormat="1" ht="20.100000000000001" customHeight="1"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</row>
    <row r="550" spans="6:17" s="1" customFormat="1" ht="20.100000000000001" customHeight="1"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</row>
    <row r="551" spans="6:17" s="1" customFormat="1" ht="20.100000000000001" customHeight="1"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</row>
    <row r="552" spans="6:17" s="1" customFormat="1" ht="20.100000000000001" customHeight="1"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</row>
    <row r="553" spans="6:17" s="1" customFormat="1" ht="20.100000000000001" customHeight="1"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</row>
    <row r="554" spans="6:17" s="1" customFormat="1" ht="20.100000000000001" customHeight="1"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</row>
    <row r="555" spans="6:17" s="1" customFormat="1" ht="20.100000000000001" customHeight="1"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</row>
    <row r="556" spans="6:17" s="1" customFormat="1" ht="20.100000000000001" customHeight="1"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</row>
    <row r="557" spans="6:17" s="1" customFormat="1" ht="20.100000000000001" customHeight="1"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</row>
    <row r="558" spans="6:17" s="1" customFormat="1" ht="20.100000000000001" customHeight="1"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</row>
    <row r="559" spans="6:17" s="1" customFormat="1" ht="20.100000000000001" customHeight="1"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</row>
    <row r="560" spans="6:17" s="1" customFormat="1" ht="20.100000000000001" customHeight="1"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</row>
    <row r="561" spans="6:17" s="1" customFormat="1" ht="20.100000000000001" customHeight="1"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</row>
    <row r="562" spans="6:17" s="1" customFormat="1" ht="20.100000000000001" customHeight="1"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</row>
    <row r="563" spans="6:17" s="1" customFormat="1" ht="20.100000000000001" customHeight="1"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</row>
    <row r="564" spans="6:17" s="1" customFormat="1" ht="20.100000000000001" customHeight="1"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</row>
    <row r="565" spans="6:17" s="1" customFormat="1" ht="20.100000000000001" customHeight="1"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</row>
    <row r="566" spans="6:17" s="1" customFormat="1" ht="20.100000000000001" customHeight="1"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</row>
    <row r="567" spans="6:17" s="1" customFormat="1" ht="20.100000000000001" customHeight="1"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</row>
    <row r="568" spans="6:17" s="1" customFormat="1" ht="20.100000000000001" customHeight="1"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</row>
    <row r="569" spans="6:17" s="1" customFormat="1" ht="20.100000000000001" customHeight="1"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</row>
    <row r="570" spans="6:17" s="1" customFormat="1" ht="20.100000000000001" customHeight="1"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</row>
    <row r="571" spans="6:17" s="1" customFormat="1" ht="20.100000000000001" customHeight="1"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</row>
    <row r="572" spans="6:17" s="1" customFormat="1" ht="20.100000000000001" customHeight="1"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</row>
    <row r="573" spans="6:17" s="1" customFormat="1" ht="20.100000000000001" customHeight="1"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</row>
    <row r="574" spans="6:17" s="1" customFormat="1" ht="20.100000000000001" customHeight="1"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</row>
    <row r="575" spans="6:17" s="1" customFormat="1" ht="20.100000000000001" customHeight="1"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</row>
    <row r="576" spans="6:17" s="1" customFormat="1" ht="20.100000000000001" customHeight="1"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</row>
    <row r="577" spans="6:17" s="1" customFormat="1" ht="20.100000000000001" customHeight="1"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</row>
    <row r="578" spans="6:17" s="1" customFormat="1" ht="20.100000000000001" customHeight="1"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</row>
    <row r="579" spans="6:17" s="1" customFormat="1" ht="20.100000000000001" customHeight="1"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</row>
    <row r="580" spans="6:17" s="1" customFormat="1" ht="20.100000000000001" customHeight="1"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</row>
    <row r="581" spans="6:17" s="1" customFormat="1" ht="20.100000000000001" customHeight="1"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</row>
    <row r="582" spans="6:17" s="1" customFormat="1" ht="20.100000000000001" customHeight="1"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</row>
    <row r="583" spans="6:17" s="1" customFormat="1" ht="20.100000000000001" customHeight="1"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</row>
    <row r="584" spans="6:17" s="1" customFormat="1" ht="20.100000000000001" customHeight="1"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</row>
    <row r="585" spans="6:17" s="1" customFormat="1" ht="20.100000000000001" customHeight="1"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</row>
    <row r="586" spans="6:17" s="1" customFormat="1" ht="20.100000000000001" customHeight="1"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</row>
    <row r="587" spans="6:17" s="1" customFormat="1" ht="20.100000000000001" customHeight="1"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</row>
    <row r="588" spans="6:17" s="1" customFormat="1" ht="20.100000000000001" customHeight="1"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</row>
    <row r="589" spans="6:17" s="1" customFormat="1" ht="20.100000000000001" customHeight="1"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</row>
    <row r="590" spans="6:17" s="1" customFormat="1" ht="20.100000000000001" customHeight="1"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</row>
    <row r="591" spans="6:17" s="1" customFormat="1" ht="20.100000000000001" customHeight="1"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</row>
    <row r="592" spans="6:17" s="1" customFormat="1" ht="20.100000000000001" customHeight="1"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</row>
    <row r="593" spans="6:17" s="1" customFormat="1" ht="20.100000000000001" customHeight="1"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</row>
    <row r="594" spans="6:17" s="1" customFormat="1" ht="20.100000000000001" customHeight="1"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</row>
    <row r="595" spans="6:17" s="1" customFormat="1" ht="20.100000000000001" customHeight="1"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</row>
    <row r="596" spans="6:17" s="1" customFormat="1" ht="20.100000000000001" customHeight="1"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</row>
    <row r="597" spans="6:17" s="1" customFormat="1" ht="20.100000000000001" customHeight="1"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</row>
    <row r="598" spans="6:17" s="1" customFormat="1" ht="20.100000000000001" customHeight="1"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</row>
    <row r="599" spans="6:17" s="1" customFormat="1" ht="20.100000000000001" customHeight="1"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</row>
    <row r="600" spans="6:17" s="1" customFormat="1" ht="20.100000000000001" customHeight="1"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</row>
    <row r="601" spans="6:17" s="1" customFormat="1" ht="20.100000000000001" customHeight="1"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</row>
    <row r="602" spans="6:17" s="1" customFormat="1" ht="20.100000000000001" customHeight="1"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</row>
    <row r="603" spans="6:17" s="1" customFormat="1" ht="20.100000000000001" customHeight="1"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</row>
    <row r="604" spans="6:17" s="1" customFormat="1" ht="20.100000000000001" customHeight="1"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</row>
    <row r="605" spans="6:17" s="1" customFormat="1" ht="20.100000000000001" customHeight="1"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</row>
    <row r="606" spans="6:17" s="1" customFormat="1" ht="20.100000000000001" customHeight="1"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</row>
    <row r="607" spans="6:17" s="1" customFormat="1" ht="20.100000000000001" customHeight="1"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</row>
    <row r="608" spans="6:17" s="1" customFormat="1" ht="20.100000000000001" customHeight="1"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</row>
    <row r="609" spans="6:17" s="1" customFormat="1" ht="20.100000000000001" customHeight="1"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</row>
    <row r="610" spans="6:17" s="1" customFormat="1" ht="20.100000000000001" customHeight="1"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</row>
    <row r="611" spans="6:17" s="1" customFormat="1" ht="20.100000000000001" customHeight="1"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</row>
    <row r="612" spans="6:17" s="1" customFormat="1" ht="20.100000000000001" customHeight="1"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</row>
    <row r="613" spans="6:17" s="1" customFormat="1" ht="20.100000000000001" customHeight="1"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</row>
    <row r="614" spans="6:17" s="1" customFormat="1" ht="20.100000000000001" customHeight="1"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</row>
    <row r="615" spans="6:17" s="1" customFormat="1" ht="20.100000000000001" customHeight="1"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</row>
    <row r="616" spans="6:17" s="1" customFormat="1" ht="20.100000000000001" customHeight="1"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</row>
    <row r="617" spans="6:17" s="1" customFormat="1" ht="20.100000000000001" customHeight="1"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</row>
    <row r="618" spans="6:17" s="1" customFormat="1" ht="20.100000000000001" customHeight="1"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</row>
    <row r="619" spans="6:17" s="1" customFormat="1" ht="20.100000000000001" customHeight="1"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</row>
    <row r="620" spans="6:17" s="1" customFormat="1" ht="20.100000000000001" customHeight="1"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</row>
    <row r="621" spans="6:17" s="1" customFormat="1" ht="20.100000000000001" customHeight="1"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</row>
    <row r="622" spans="6:17" s="1" customFormat="1" ht="20.100000000000001" customHeight="1"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</row>
    <row r="623" spans="6:17" s="1" customFormat="1" ht="20.100000000000001" customHeight="1"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</row>
    <row r="624" spans="6:17" s="1" customFormat="1" ht="20.100000000000001" customHeight="1"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</row>
    <row r="625" spans="6:17" s="1" customFormat="1" ht="20.100000000000001" customHeight="1"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</row>
    <row r="626" spans="6:17" s="1" customFormat="1" ht="20.100000000000001" customHeight="1"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</row>
    <row r="627" spans="6:17" s="1" customFormat="1" ht="20.100000000000001" customHeight="1"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</row>
    <row r="628" spans="6:17" s="1" customFormat="1" ht="20.100000000000001" customHeight="1"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</row>
    <row r="629" spans="6:17" s="1" customFormat="1" ht="20.100000000000001" customHeight="1"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</row>
    <row r="630" spans="6:17" s="1" customFormat="1" ht="20.100000000000001" customHeight="1"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</row>
    <row r="631" spans="6:17" s="1" customFormat="1" ht="20.100000000000001" customHeight="1"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</row>
    <row r="632" spans="6:17" s="1" customFormat="1" ht="20.100000000000001" customHeight="1"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</row>
    <row r="633" spans="6:17" s="1" customFormat="1" ht="20.100000000000001" customHeight="1"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</row>
    <row r="634" spans="6:17" s="1" customFormat="1" ht="20.100000000000001" customHeight="1"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</row>
    <row r="635" spans="6:17" s="1" customFormat="1" ht="20.100000000000001" customHeight="1"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</row>
    <row r="636" spans="6:17" s="1" customFormat="1" ht="20.100000000000001" customHeight="1"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</row>
    <row r="637" spans="6:17" s="1" customFormat="1" ht="20.100000000000001" customHeight="1"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</row>
    <row r="638" spans="6:17" s="1" customFormat="1" ht="20.100000000000001" customHeight="1"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</row>
    <row r="639" spans="6:17" s="1" customFormat="1" ht="20.100000000000001" customHeight="1"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</row>
    <row r="640" spans="6:17" s="1" customFormat="1" ht="20.100000000000001" customHeight="1"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</row>
    <row r="641" spans="6:17" s="1" customFormat="1" ht="20.100000000000001" customHeight="1"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</row>
    <row r="642" spans="6:17" s="1" customFormat="1" ht="20.100000000000001" customHeight="1"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</row>
    <row r="643" spans="6:17" s="1" customFormat="1" ht="20.100000000000001" customHeight="1"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</row>
    <row r="644" spans="6:17" s="1" customFormat="1" ht="20.100000000000001" customHeight="1"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</row>
    <row r="645" spans="6:17" s="1" customFormat="1" ht="20.100000000000001" customHeight="1"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</row>
    <row r="646" spans="6:17" s="1" customFormat="1" ht="20.100000000000001" customHeight="1"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</row>
    <row r="647" spans="6:17" s="1" customFormat="1" ht="20.100000000000001" customHeight="1"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</row>
    <row r="648" spans="6:17" s="1" customFormat="1" ht="20.100000000000001" customHeight="1"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</row>
    <row r="649" spans="6:17" s="1" customFormat="1" ht="20.100000000000001" customHeight="1"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</row>
    <row r="650" spans="6:17" s="1" customFormat="1" ht="20.100000000000001" customHeight="1"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</row>
    <row r="651" spans="6:17" s="1" customFormat="1" ht="20.100000000000001" customHeight="1"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</row>
    <row r="652" spans="6:17" s="1" customFormat="1" ht="20.100000000000001" customHeight="1"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</row>
    <row r="653" spans="6:17" s="1" customFormat="1" ht="20.100000000000001" customHeight="1"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</row>
    <row r="654" spans="6:17" s="1" customFormat="1" ht="20.100000000000001" customHeight="1"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</row>
    <row r="655" spans="6:17" s="1" customFormat="1" ht="20.100000000000001" customHeight="1"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</row>
    <row r="656" spans="6:17" s="1" customFormat="1" ht="20.100000000000001" customHeight="1"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</row>
    <row r="657" spans="6:17" s="1" customFormat="1" ht="20.100000000000001" customHeight="1"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</row>
    <row r="658" spans="6:17" s="1" customFormat="1" ht="20.100000000000001" customHeight="1"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</row>
    <row r="659" spans="6:17" s="1" customFormat="1" ht="20.100000000000001" customHeight="1"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</row>
    <row r="660" spans="6:17" s="1" customFormat="1" ht="20.100000000000001" customHeight="1"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</row>
    <row r="661" spans="6:17" s="1" customFormat="1" ht="20.100000000000001" customHeight="1"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</row>
    <row r="662" spans="6:17" s="1" customFormat="1" ht="20.100000000000001" customHeight="1"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</row>
    <row r="663" spans="6:17" s="1" customFormat="1" ht="20.100000000000001" customHeight="1"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</row>
    <row r="664" spans="6:17" s="1" customFormat="1" ht="20.100000000000001" customHeight="1"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</row>
    <row r="665" spans="6:17" s="1" customFormat="1" ht="20.100000000000001" customHeight="1"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</row>
    <row r="666" spans="6:17" s="1" customFormat="1" ht="20.100000000000001" customHeight="1"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</row>
    <row r="667" spans="6:17" s="1" customFormat="1" ht="20.100000000000001" customHeight="1"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</row>
    <row r="668" spans="6:17" s="1" customFormat="1" ht="20.100000000000001" customHeight="1"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</row>
    <row r="669" spans="6:17" s="1" customFormat="1" ht="20.100000000000001" customHeight="1"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</row>
    <row r="670" spans="6:17" s="1" customFormat="1" ht="20.100000000000001" customHeight="1"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</row>
    <row r="671" spans="6:17" s="1" customFormat="1" ht="20.100000000000001" customHeight="1"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</row>
    <row r="672" spans="6:17" s="1" customFormat="1" ht="20.100000000000001" customHeight="1"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</row>
    <row r="673" spans="6:17" s="1" customFormat="1" ht="20.100000000000001" customHeight="1"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</row>
    <row r="674" spans="6:17" s="1" customFormat="1" ht="20.100000000000001" customHeight="1"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</row>
    <row r="675" spans="6:17" s="1" customFormat="1" ht="20.100000000000001" customHeight="1"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</row>
    <row r="676" spans="6:17" s="1" customFormat="1" ht="20.100000000000001" customHeight="1"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</row>
    <row r="677" spans="6:17" s="1" customFormat="1" ht="20.100000000000001" customHeight="1"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</row>
    <row r="678" spans="6:17" s="1" customFormat="1" ht="20.100000000000001" customHeight="1"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</row>
    <row r="679" spans="6:17" s="1" customFormat="1" ht="20.100000000000001" customHeight="1"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</row>
    <row r="680" spans="6:17" s="1" customFormat="1" ht="20.100000000000001" customHeight="1"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</row>
    <row r="681" spans="6:17" s="1" customFormat="1" ht="20.100000000000001" customHeight="1"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</row>
    <row r="682" spans="6:17" s="1" customFormat="1" ht="20.100000000000001" customHeight="1"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</row>
    <row r="683" spans="6:17" s="1" customFormat="1" ht="20.100000000000001" customHeight="1"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</row>
    <row r="684" spans="6:17" s="1" customFormat="1" ht="20.100000000000001" customHeight="1"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</row>
    <row r="685" spans="6:17" s="1" customFormat="1" ht="20.100000000000001" customHeight="1"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</row>
    <row r="686" spans="6:17" s="1" customFormat="1" ht="20.100000000000001" customHeight="1"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</row>
    <row r="687" spans="6:17" s="1" customFormat="1" ht="20.100000000000001" customHeight="1"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</row>
    <row r="688" spans="6:17" s="1" customFormat="1" ht="20.100000000000001" customHeight="1"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</row>
    <row r="689" spans="6:17" s="1" customFormat="1" ht="20.100000000000001" customHeight="1"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</row>
    <row r="690" spans="6:17" s="1" customFormat="1" ht="20.100000000000001" customHeight="1"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</row>
    <row r="691" spans="6:17" s="1" customFormat="1" ht="20.100000000000001" customHeight="1"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</row>
    <row r="692" spans="6:17" s="1" customFormat="1" ht="20.100000000000001" customHeight="1"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</row>
    <row r="693" spans="6:17" s="1" customFormat="1" ht="20.100000000000001" customHeight="1"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</row>
    <row r="694" spans="6:17" s="1" customFormat="1" ht="20.100000000000001" customHeight="1"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</row>
    <row r="695" spans="6:17" s="1" customFormat="1" ht="20.100000000000001" customHeight="1"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</row>
    <row r="696" spans="6:17" s="1" customFormat="1" ht="20.100000000000001" customHeight="1"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</row>
    <row r="697" spans="6:17" s="1" customFormat="1" ht="20.100000000000001" customHeight="1"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</row>
    <row r="698" spans="6:17" s="1" customFormat="1" ht="20.100000000000001" customHeight="1"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</row>
    <row r="699" spans="6:17" s="1" customFormat="1" ht="20.100000000000001" customHeight="1"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</row>
    <row r="700" spans="6:17" s="1" customFormat="1" ht="20.100000000000001" customHeight="1"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</row>
    <row r="701" spans="6:17" s="1" customFormat="1" ht="20.100000000000001" customHeight="1"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</row>
    <row r="702" spans="6:17" s="1" customFormat="1" ht="20.100000000000001" customHeight="1"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</row>
    <row r="703" spans="6:17" s="1" customFormat="1" ht="20.100000000000001" customHeight="1"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</row>
    <row r="704" spans="6:17" s="1" customFormat="1" ht="20.100000000000001" customHeight="1"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</row>
    <row r="705" spans="6:17" s="1" customFormat="1" ht="20.100000000000001" customHeight="1"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</row>
    <row r="706" spans="6:17" s="1" customFormat="1" ht="20.100000000000001" customHeight="1"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</row>
    <row r="707" spans="6:17" s="1" customFormat="1" ht="20.100000000000001" customHeight="1"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</row>
    <row r="708" spans="6:17" s="1" customFormat="1" ht="20.100000000000001" customHeight="1"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</row>
    <row r="709" spans="6:17" s="1" customFormat="1" ht="20.100000000000001" customHeight="1"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</row>
    <row r="710" spans="6:17" s="1" customFormat="1" ht="20.100000000000001" customHeight="1"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</row>
    <row r="711" spans="6:17" s="1" customFormat="1" ht="20.100000000000001" customHeight="1"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</row>
    <row r="712" spans="6:17" s="1" customFormat="1" ht="20.100000000000001" customHeight="1"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</row>
    <row r="713" spans="6:17" s="1" customFormat="1" ht="20.100000000000001" customHeight="1"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</row>
    <row r="714" spans="6:17" s="1" customFormat="1" ht="20.100000000000001" customHeight="1"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</row>
    <row r="715" spans="6:17" s="1" customFormat="1" ht="20.100000000000001" customHeight="1"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</row>
    <row r="716" spans="6:17" s="1" customFormat="1" ht="20.100000000000001" customHeight="1"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</row>
    <row r="717" spans="6:17" s="1" customFormat="1" ht="20.100000000000001" customHeight="1"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</row>
    <row r="718" spans="6:17" s="1" customFormat="1" ht="20.100000000000001" customHeight="1"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</row>
    <row r="719" spans="6:17" s="1" customFormat="1" ht="20.100000000000001" customHeight="1"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</row>
    <row r="720" spans="6:17" s="1" customFormat="1" ht="20.100000000000001" customHeight="1"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</row>
    <row r="721" spans="6:17" s="1" customFormat="1" ht="20.100000000000001" customHeight="1"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</row>
    <row r="722" spans="6:17" s="1" customFormat="1" ht="20.100000000000001" customHeight="1"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</row>
    <row r="723" spans="6:17" s="1" customFormat="1" ht="20.100000000000001" customHeight="1"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</row>
    <row r="724" spans="6:17" s="1" customFormat="1" ht="20.100000000000001" customHeight="1"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</row>
    <row r="725" spans="6:17" s="1" customFormat="1" ht="20.100000000000001" customHeight="1"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</row>
    <row r="726" spans="6:17" s="1" customFormat="1" ht="20.100000000000001" customHeight="1"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</row>
    <row r="727" spans="6:17" s="1" customFormat="1" ht="20.100000000000001" customHeight="1"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</row>
    <row r="728" spans="6:17" s="1" customFormat="1" ht="20.100000000000001" customHeight="1"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</row>
    <row r="729" spans="6:17" s="1" customFormat="1" ht="20.100000000000001" customHeight="1"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</row>
    <row r="730" spans="6:17" s="1" customFormat="1" ht="20.100000000000001" customHeight="1"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</row>
    <row r="731" spans="6:17" s="1" customFormat="1" ht="20.100000000000001" customHeight="1"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</row>
    <row r="732" spans="6:17" s="1" customFormat="1" ht="20.100000000000001" customHeight="1"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</row>
    <row r="733" spans="6:17" s="1" customFormat="1" ht="20.100000000000001" customHeight="1"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</row>
    <row r="734" spans="6:17" s="1" customFormat="1" ht="20.100000000000001" customHeight="1"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</row>
    <row r="735" spans="6:17" s="1" customFormat="1" ht="20.100000000000001" customHeight="1"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</row>
    <row r="736" spans="6:17" s="1" customFormat="1" ht="20.100000000000001" customHeight="1"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</row>
    <row r="737" spans="6:17" s="1" customFormat="1" ht="20.100000000000001" customHeight="1"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</row>
    <row r="738" spans="6:17" s="1" customFormat="1" ht="20.100000000000001" customHeight="1"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</row>
    <row r="739" spans="6:17" s="1" customFormat="1" ht="20.100000000000001" customHeight="1"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</row>
    <row r="740" spans="6:17" s="1" customFormat="1" ht="20.100000000000001" customHeight="1"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</row>
    <row r="741" spans="6:17" s="1" customFormat="1" ht="20.100000000000001" customHeight="1"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</row>
    <row r="742" spans="6:17" s="1" customFormat="1" ht="20.100000000000001" customHeight="1"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</row>
    <row r="743" spans="6:17" s="1" customFormat="1" ht="20.100000000000001" customHeight="1"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</row>
    <row r="744" spans="6:17" s="1" customFormat="1" ht="20.100000000000001" customHeight="1"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</row>
    <row r="745" spans="6:17" s="1" customFormat="1" ht="20.100000000000001" customHeight="1"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</row>
    <row r="746" spans="6:17" s="1" customFormat="1" ht="20.100000000000001" customHeight="1"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</row>
    <row r="747" spans="6:17" s="1" customFormat="1" ht="20.100000000000001" customHeight="1"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</row>
    <row r="748" spans="6:17" s="1" customFormat="1" ht="20.100000000000001" customHeight="1"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</row>
    <row r="749" spans="6:17" s="1" customFormat="1" ht="20.100000000000001" customHeight="1"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</row>
    <row r="750" spans="6:17" s="1" customFormat="1" ht="20.100000000000001" customHeight="1"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</row>
    <row r="751" spans="6:17" s="1" customFormat="1" ht="20.100000000000001" customHeight="1"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</row>
    <row r="752" spans="6:17" s="1" customFormat="1" ht="20.100000000000001" customHeight="1"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</row>
    <row r="753" spans="6:17" s="1" customFormat="1" ht="20.100000000000001" customHeight="1"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</row>
    <row r="754" spans="6:17" s="1" customFormat="1" ht="20.100000000000001" customHeight="1"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</row>
    <row r="755" spans="6:17" s="1" customFormat="1" ht="20.100000000000001" customHeight="1"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</row>
    <row r="756" spans="6:17" s="1" customFormat="1" ht="20.100000000000001" customHeight="1"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</row>
    <row r="757" spans="6:17" s="1" customFormat="1" ht="20.100000000000001" customHeight="1"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</row>
    <row r="758" spans="6:17" s="1" customFormat="1" ht="20.100000000000001" customHeight="1"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</row>
    <row r="759" spans="6:17" s="1" customFormat="1" ht="20.100000000000001" customHeight="1"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</row>
    <row r="760" spans="6:17" s="1" customFormat="1" ht="20.100000000000001" customHeight="1"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</row>
    <row r="761" spans="6:17" s="1" customFormat="1" ht="20.100000000000001" customHeight="1"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</row>
    <row r="762" spans="6:17" s="1" customFormat="1" ht="20.100000000000001" customHeight="1"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</row>
    <row r="763" spans="6:17" s="1" customFormat="1" ht="20.100000000000001" customHeight="1"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</row>
    <row r="764" spans="6:17" s="1" customFormat="1" ht="20.100000000000001" customHeight="1"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</row>
    <row r="765" spans="6:17" s="1" customFormat="1" ht="20.100000000000001" customHeight="1"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</row>
    <row r="766" spans="6:17" s="1" customFormat="1" ht="20.100000000000001" customHeight="1"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</row>
    <row r="767" spans="6:17" s="1" customFormat="1" ht="20.100000000000001" customHeight="1"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</row>
    <row r="768" spans="6:17" s="1" customFormat="1" ht="20.100000000000001" customHeight="1"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</row>
    <row r="769" spans="6:17" s="1" customFormat="1" ht="20.100000000000001" customHeight="1"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</row>
    <row r="770" spans="6:17" s="1" customFormat="1" ht="20.100000000000001" customHeight="1"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</row>
    <row r="771" spans="6:17" s="1" customFormat="1" ht="20.100000000000001" customHeight="1"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</row>
    <row r="772" spans="6:17" s="1" customFormat="1" ht="20.100000000000001" customHeight="1"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</row>
    <row r="773" spans="6:17" s="1" customFormat="1" ht="20.100000000000001" customHeight="1"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</row>
    <row r="774" spans="6:17" s="1" customFormat="1" ht="20.100000000000001" customHeight="1"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</row>
    <row r="775" spans="6:17" s="1" customFormat="1" ht="20.100000000000001" customHeight="1"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</row>
    <row r="776" spans="6:17" s="1" customFormat="1" ht="20.100000000000001" customHeight="1"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</row>
    <row r="777" spans="6:17" s="1" customFormat="1" ht="20.100000000000001" customHeight="1"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</row>
    <row r="778" spans="6:17" s="1" customFormat="1" ht="20.100000000000001" customHeight="1"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</row>
    <row r="779" spans="6:17" s="1" customFormat="1" ht="20.100000000000001" customHeight="1"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</row>
    <row r="780" spans="6:17" s="1" customFormat="1" ht="20.100000000000001" customHeight="1"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</row>
    <row r="781" spans="6:17" s="1" customFormat="1" ht="20.100000000000001" customHeight="1"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</row>
    <row r="782" spans="6:17" s="1" customFormat="1" ht="20.100000000000001" customHeight="1"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</row>
    <row r="783" spans="6:17" s="1" customFormat="1" ht="20.100000000000001" customHeight="1"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</row>
    <row r="784" spans="6:17" s="1" customFormat="1" ht="20.100000000000001" customHeight="1"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</row>
    <row r="785" spans="6:17" s="1" customFormat="1" ht="20.100000000000001" customHeight="1"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</row>
    <row r="786" spans="6:17" s="1" customFormat="1" ht="20.100000000000001" customHeight="1"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</row>
    <row r="787" spans="6:17" s="1" customFormat="1" ht="20.100000000000001" customHeight="1"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</row>
    <row r="788" spans="6:17" s="1" customFormat="1" ht="20.100000000000001" customHeight="1"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</row>
    <row r="789" spans="6:17" s="1" customFormat="1" ht="20.100000000000001" customHeight="1"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</row>
    <row r="790" spans="6:17" s="1" customFormat="1" ht="20.100000000000001" customHeight="1"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</row>
    <row r="791" spans="6:17" s="1" customFormat="1" ht="20.100000000000001" customHeight="1"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</row>
    <row r="792" spans="6:17" s="1" customFormat="1" ht="20.100000000000001" customHeight="1"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</row>
    <row r="793" spans="6:17" s="1" customFormat="1" ht="20.100000000000001" customHeight="1"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</row>
    <row r="794" spans="6:17" s="1" customFormat="1" ht="20.100000000000001" customHeight="1"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</row>
    <row r="795" spans="6:17" s="1" customFormat="1" ht="20.100000000000001" customHeight="1"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</row>
    <row r="796" spans="6:17" s="1" customFormat="1" ht="20.100000000000001" customHeight="1"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</row>
    <row r="797" spans="6:17" s="1" customFormat="1" ht="20.100000000000001" customHeight="1"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</row>
    <row r="798" spans="6:17" s="1" customFormat="1" ht="20.100000000000001" customHeight="1"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</row>
    <row r="799" spans="6:17" s="1" customFormat="1" ht="20.100000000000001" customHeight="1"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</row>
    <row r="800" spans="6:17" s="1" customFormat="1" ht="20.100000000000001" customHeight="1"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</row>
    <row r="801" spans="6:17" s="1" customFormat="1" ht="20.100000000000001" customHeight="1"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</row>
    <row r="802" spans="6:17" s="1" customFormat="1" ht="20.100000000000001" customHeight="1"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</row>
    <row r="803" spans="6:17" s="1" customFormat="1" ht="20.100000000000001" customHeight="1"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</row>
    <row r="804" spans="6:17" s="1" customFormat="1" ht="20.100000000000001" customHeight="1"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</row>
    <row r="805" spans="6:17" s="1" customFormat="1" ht="20.100000000000001" customHeight="1"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</row>
    <row r="806" spans="6:17" s="1" customFormat="1" ht="20.100000000000001" customHeight="1"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</row>
    <row r="807" spans="6:17" s="1" customFormat="1" ht="20.100000000000001" customHeight="1"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</row>
    <row r="808" spans="6:17" s="1" customFormat="1" ht="20.100000000000001" customHeight="1"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</row>
    <row r="809" spans="6:17" s="1" customFormat="1" ht="20.100000000000001" customHeight="1"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</row>
    <row r="810" spans="6:17" s="1" customFormat="1" ht="20.100000000000001" customHeight="1"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</row>
    <row r="811" spans="6:17" s="1" customFormat="1" ht="20.100000000000001" customHeight="1"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</row>
    <row r="812" spans="6:17" s="1" customFormat="1" ht="20.100000000000001" customHeight="1"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</row>
    <row r="813" spans="6:17" s="1" customFormat="1" ht="20.100000000000001" customHeight="1"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</row>
    <row r="814" spans="6:17" s="1" customFormat="1" ht="20.100000000000001" customHeight="1"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</row>
    <row r="815" spans="6:17" s="1" customFormat="1" ht="20.100000000000001" customHeight="1"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</row>
    <row r="816" spans="6:17" s="1" customFormat="1" ht="20.100000000000001" customHeight="1"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</row>
    <row r="817" spans="6:17" s="1" customFormat="1" ht="20.100000000000001" customHeight="1"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</row>
    <row r="818" spans="6:17" s="1" customFormat="1" ht="20.100000000000001" customHeight="1"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</row>
    <row r="819" spans="6:17" s="1" customFormat="1" ht="20.100000000000001" customHeight="1"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</row>
    <row r="820" spans="6:17" s="1" customFormat="1" ht="20.100000000000001" customHeight="1"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</row>
    <row r="821" spans="6:17" s="1" customFormat="1" ht="20.100000000000001" customHeight="1"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</row>
    <row r="822" spans="6:17" s="1" customFormat="1" ht="20.100000000000001" customHeight="1"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</row>
    <row r="823" spans="6:17" s="1" customFormat="1" ht="20.100000000000001" customHeight="1"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</row>
    <row r="824" spans="6:17" s="1" customFormat="1" ht="20.100000000000001" customHeight="1"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</row>
    <row r="825" spans="6:17" s="1" customFormat="1" ht="20.100000000000001" customHeight="1"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</row>
    <row r="826" spans="6:17" s="1" customFormat="1" ht="20.100000000000001" customHeight="1"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</row>
    <row r="827" spans="6:17" s="1" customFormat="1" ht="20.100000000000001" customHeight="1"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</row>
    <row r="828" spans="6:17" s="1" customFormat="1" ht="20.100000000000001" customHeight="1"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</row>
    <row r="829" spans="6:17" s="1" customFormat="1" ht="20.100000000000001" customHeight="1"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</row>
    <row r="830" spans="6:17" s="1" customFormat="1" ht="20.100000000000001" customHeight="1"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</row>
    <row r="831" spans="6:17" s="1" customFormat="1" ht="20.100000000000001" customHeight="1"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</row>
    <row r="832" spans="6:17" s="1" customFormat="1" ht="20.100000000000001" customHeight="1"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</row>
    <row r="833" spans="6:17" s="1" customFormat="1" ht="20.100000000000001" customHeight="1"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</row>
    <row r="834" spans="6:17" s="1" customFormat="1" ht="20.100000000000001" customHeight="1"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</row>
    <row r="835" spans="6:17" s="1" customFormat="1" ht="20.100000000000001" customHeight="1"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</row>
    <row r="836" spans="6:17" s="1" customFormat="1" ht="20.100000000000001" customHeight="1"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</row>
    <row r="837" spans="6:17" s="1" customFormat="1" ht="20.100000000000001" customHeight="1"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</row>
    <row r="838" spans="6:17" s="1" customFormat="1" ht="20.100000000000001" customHeight="1"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</row>
    <row r="839" spans="6:17" s="1" customFormat="1" ht="20.100000000000001" customHeight="1"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</row>
    <row r="840" spans="6:17" s="1" customFormat="1" ht="20.100000000000001" customHeight="1"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</row>
    <row r="841" spans="6:17" s="1" customFormat="1" ht="20.100000000000001" customHeight="1"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</row>
    <row r="842" spans="6:17" s="1" customFormat="1" ht="20.100000000000001" customHeight="1"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</row>
    <row r="843" spans="6:17" s="1" customFormat="1" ht="20.100000000000001" customHeight="1"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</row>
    <row r="844" spans="6:17" s="1" customFormat="1" ht="20.100000000000001" customHeight="1"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</row>
    <row r="845" spans="6:17" s="1" customFormat="1" ht="20.100000000000001" customHeight="1"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</row>
    <row r="846" spans="6:17" s="1" customFormat="1" ht="20.100000000000001" customHeight="1"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</row>
    <row r="847" spans="6:17" s="1" customFormat="1" ht="20.100000000000001" customHeight="1"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</row>
    <row r="848" spans="6:17" s="1" customFormat="1" ht="20.100000000000001" customHeight="1"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</row>
    <row r="849" spans="6:17" s="1" customFormat="1" ht="20.100000000000001" customHeight="1"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</row>
    <row r="850" spans="6:17" s="1" customFormat="1" ht="20.100000000000001" customHeight="1"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</row>
    <row r="851" spans="6:17" s="1" customFormat="1" ht="20.100000000000001" customHeight="1"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</row>
    <row r="852" spans="6:17" s="1" customFormat="1" ht="20.100000000000001" customHeight="1"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</row>
    <row r="853" spans="6:17" s="1" customFormat="1" ht="20.100000000000001" customHeight="1"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</row>
    <row r="854" spans="6:17" s="1" customFormat="1" ht="20.100000000000001" customHeight="1"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</row>
    <row r="855" spans="6:17" s="1" customFormat="1" ht="20.100000000000001" customHeight="1"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</row>
    <row r="856" spans="6:17" s="1" customFormat="1" ht="20.100000000000001" customHeight="1"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</row>
    <row r="857" spans="6:17" s="1" customFormat="1" ht="20.100000000000001" customHeight="1"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</row>
    <row r="858" spans="6:17" s="1" customFormat="1" ht="20.100000000000001" customHeight="1"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</row>
    <row r="859" spans="6:17" s="1" customFormat="1" ht="20.100000000000001" customHeight="1"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</row>
    <row r="860" spans="6:17" s="1" customFormat="1" ht="20.100000000000001" customHeight="1"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</row>
    <row r="861" spans="6:17" s="1" customFormat="1" ht="20.100000000000001" customHeight="1"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</row>
    <row r="862" spans="6:17" s="1" customFormat="1" ht="20.100000000000001" customHeight="1"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</row>
    <row r="863" spans="6:17" s="1" customFormat="1" ht="20.100000000000001" customHeight="1"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</row>
    <row r="864" spans="6:17" s="1" customFormat="1" ht="20.100000000000001" customHeight="1"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</row>
    <row r="865" spans="6:17" s="1" customFormat="1" ht="20.100000000000001" customHeight="1"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</row>
    <row r="866" spans="6:17" s="1" customFormat="1" ht="20.100000000000001" customHeight="1"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</row>
    <row r="867" spans="6:17" s="1" customFormat="1" ht="20.100000000000001" customHeight="1"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</row>
    <row r="868" spans="6:17" s="1" customFormat="1" ht="20.100000000000001" customHeight="1"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</row>
    <row r="869" spans="6:17" s="1" customFormat="1" ht="20.100000000000001" customHeight="1"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</row>
    <row r="870" spans="6:17" s="1" customFormat="1" ht="20.100000000000001" customHeight="1"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</row>
    <row r="871" spans="6:17" s="1" customFormat="1" ht="20.100000000000001" customHeight="1"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</row>
    <row r="872" spans="6:17" s="1" customFormat="1" ht="20.100000000000001" customHeight="1"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</row>
    <row r="873" spans="6:17" s="1" customFormat="1" ht="20.100000000000001" customHeight="1"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</row>
    <row r="874" spans="6:17" s="1" customFormat="1" ht="20.100000000000001" customHeight="1"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</row>
    <row r="875" spans="6:17" s="1" customFormat="1" ht="20.100000000000001" customHeight="1"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</row>
    <row r="876" spans="6:17" s="1" customFormat="1" ht="20.100000000000001" customHeight="1"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</row>
    <row r="877" spans="6:17" s="1" customFormat="1" ht="20.100000000000001" customHeight="1"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</row>
    <row r="878" spans="6:17" s="1" customFormat="1" ht="20.100000000000001" customHeight="1"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</row>
    <row r="879" spans="6:17" s="1" customFormat="1" ht="20.100000000000001" customHeight="1"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</row>
    <row r="880" spans="6:17" s="1" customFormat="1" ht="20.100000000000001" customHeight="1"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</row>
    <row r="881" spans="6:17" s="1" customFormat="1" ht="20.100000000000001" customHeight="1"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</row>
    <row r="882" spans="6:17" s="1" customFormat="1" ht="20.100000000000001" customHeight="1"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</row>
    <row r="883" spans="6:17" s="1" customFormat="1" ht="20.100000000000001" customHeight="1"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</row>
    <row r="884" spans="6:17" s="1" customFormat="1" ht="20.100000000000001" customHeight="1"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</row>
    <row r="885" spans="6:17" s="1" customFormat="1" ht="20.100000000000001" customHeight="1"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</row>
    <row r="886" spans="6:17" s="1" customFormat="1" ht="20.100000000000001" customHeight="1"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</row>
    <row r="887" spans="6:17" s="1" customFormat="1" ht="20.100000000000001" customHeight="1"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</row>
    <row r="888" spans="6:17" s="1" customFormat="1" ht="20.100000000000001" customHeight="1"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</row>
    <row r="889" spans="6:17" s="1" customFormat="1" ht="20.100000000000001" customHeight="1"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</row>
    <row r="890" spans="6:17" s="1" customFormat="1" ht="20.100000000000001" customHeight="1"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</row>
    <row r="891" spans="6:17" s="1" customFormat="1" ht="20.100000000000001" customHeight="1"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</row>
    <row r="892" spans="6:17" s="1" customFormat="1" ht="20.100000000000001" customHeight="1"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</row>
    <row r="893" spans="6:17" s="1" customFormat="1" ht="20.100000000000001" customHeight="1"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</row>
    <row r="894" spans="6:17" s="1" customFormat="1" ht="20.100000000000001" customHeight="1"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</row>
    <row r="895" spans="6:17" s="1" customFormat="1" ht="20.100000000000001" customHeight="1"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</row>
    <row r="896" spans="6:17" s="1" customFormat="1" ht="20.100000000000001" customHeight="1"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</row>
    <row r="897" spans="6:17" s="1" customFormat="1" ht="20.100000000000001" customHeight="1"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</row>
    <row r="898" spans="6:17" s="1" customFormat="1" ht="20.100000000000001" customHeight="1"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</row>
    <row r="899" spans="6:17" s="1" customFormat="1" ht="20.100000000000001" customHeight="1"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</row>
    <row r="900" spans="6:17" s="1" customFormat="1" ht="20.100000000000001" customHeight="1"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</row>
    <row r="901" spans="6:17" s="1" customFormat="1" ht="20.100000000000001" customHeight="1"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</row>
    <row r="902" spans="6:17" s="1" customFormat="1" ht="20.100000000000001" customHeight="1"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</row>
    <row r="903" spans="6:17" s="1" customFormat="1" ht="20.100000000000001" customHeight="1"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</row>
    <row r="904" spans="6:17" s="1" customFormat="1" ht="20.100000000000001" customHeight="1"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</row>
    <row r="905" spans="6:17" s="1" customFormat="1" ht="20.100000000000001" customHeight="1"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</row>
    <row r="906" spans="6:17" s="1" customFormat="1" ht="20.100000000000001" customHeight="1"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</row>
    <row r="907" spans="6:17" s="1" customFormat="1" ht="20.100000000000001" customHeight="1"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</row>
    <row r="908" spans="6:17" s="1" customFormat="1" ht="20.100000000000001" customHeight="1"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</row>
    <row r="909" spans="6:17" s="1" customFormat="1" ht="20.100000000000001" customHeight="1"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</row>
    <row r="910" spans="6:17" s="1" customFormat="1" ht="20.100000000000001" customHeight="1"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</row>
    <row r="911" spans="6:17" s="1" customFormat="1" ht="20.100000000000001" customHeight="1"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</row>
    <row r="912" spans="6:17" s="1" customFormat="1" ht="20.100000000000001" customHeight="1"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</row>
    <row r="913" spans="6:17" s="1" customFormat="1" ht="20.100000000000001" customHeight="1"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</row>
    <row r="914" spans="6:17" s="1" customFormat="1" ht="20.100000000000001" customHeight="1"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</row>
    <row r="915" spans="6:17" s="1" customFormat="1" ht="20.100000000000001" customHeight="1"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</row>
    <row r="916" spans="6:17" s="1" customFormat="1" ht="20.100000000000001" customHeight="1"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</row>
    <row r="917" spans="6:17" s="1" customFormat="1" ht="20.100000000000001" customHeight="1"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</row>
    <row r="918" spans="6:17" s="1" customFormat="1" ht="20.100000000000001" customHeight="1"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</row>
    <row r="919" spans="6:17" s="1" customFormat="1" ht="20.100000000000001" customHeight="1"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</row>
    <row r="920" spans="6:17" s="1" customFormat="1" ht="20.100000000000001" customHeight="1"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</row>
    <row r="921" spans="6:17" s="1" customFormat="1" ht="20.100000000000001" customHeight="1"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</row>
    <row r="922" spans="6:17" s="1" customFormat="1" ht="20.100000000000001" customHeight="1"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</row>
    <row r="923" spans="6:17" s="1" customFormat="1" ht="20.100000000000001" customHeight="1"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</row>
    <row r="924" spans="6:17" s="1" customFormat="1" ht="20.100000000000001" customHeight="1"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</row>
    <row r="925" spans="6:17" s="1" customFormat="1" ht="20.100000000000001" customHeight="1"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</row>
    <row r="926" spans="6:17" s="1" customFormat="1" ht="20.100000000000001" customHeight="1"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</row>
    <row r="927" spans="6:17" s="1" customFormat="1" ht="20.100000000000001" customHeight="1"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</row>
    <row r="928" spans="6:17" s="1" customFormat="1" ht="20.100000000000001" customHeight="1"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</row>
    <row r="929" spans="6:17" s="1" customFormat="1" ht="20.100000000000001" customHeight="1"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</row>
    <row r="930" spans="6:17" s="1" customFormat="1" ht="20.100000000000001" customHeight="1"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</row>
    <row r="931" spans="6:17" s="1" customFormat="1" ht="20.100000000000001" customHeight="1"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</row>
    <row r="932" spans="6:17" s="1" customFormat="1" ht="20.100000000000001" customHeight="1"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</row>
    <row r="933" spans="6:17" s="1" customFormat="1" ht="20.100000000000001" customHeight="1"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</row>
    <row r="934" spans="6:17" s="1" customFormat="1" ht="20.100000000000001" customHeight="1"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</row>
    <row r="935" spans="6:17" s="1" customFormat="1" ht="20.100000000000001" customHeight="1"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</row>
    <row r="936" spans="6:17" s="1" customFormat="1" ht="20.100000000000001" customHeight="1"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</row>
    <row r="937" spans="6:17" s="1" customFormat="1" ht="20.100000000000001" customHeight="1"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</row>
    <row r="938" spans="6:17" s="1" customFormat="1" ht="20.100000000000001" customHeight="1"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</row>
    <row r="939" spans="6:17" s="1" customFormat="1" ht="20.100000000000001" customHeight="1"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</row>
    <row r="940" spans="6:17" s="1" customFormat="1" ht="20.100000000000001" customHeight="1"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</row>
    <row r="941" spans="6:17" s="1" customFormat="1" ht="20.100000000000001" customHeight="1"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</row>
    <row r="942" spans="6:17" s="1" customFormat="1" ht="20.100000000000001" customHeight="1"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</row>
    <row r="943" spans="6:17" s="1" customFormat="1" ht="20.100000000000001" customHeight="1"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</row>
    <row r="944" spans="6:17" s="1" customFormat="1" ht="20.100000000000001" customHeight="1"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</row>
    <row r="945" spans="6:17" s="1" customFormat="1" ht="20.100000000000001" customHeight="1"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</row>
    <row r="946" spans="6:17" s="1" customFormat="1" ht="20.100000000000001" customHeight="1"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</row>
    <row r="947" spans="6:17" s="1" customFormat="1" ht="20.100000000000001" customHeight="1"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</row>
    <row r="948" spans="6:17" s="1" customFormat="1" ht="20.100000000000001" customHeight="1"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</row>
    <row r="949" spans="6:17" s="1" customFormat="1" ht="20.100000000000001" customHeight="1"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</row>
    <row r="950" spans="6:17" s="1" customFormat="1" ht="20.100000000000001" customHeight="1"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</row>
    <row r="951" spans="6:17" s="1" customFormat="1" ht="20.100000000000001" customHeight="1"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</row>
    <row r="952" spans="6:17" s="1" customFormat="1" ht="20.100000000000001" customHeight="1"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</row>
    <row r="953" spans="6:17" s="1" customFormat="1" ht="20.100000000000001" customHeight="1"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</row>
    <row r="954" spans="6:17" s="1" customFormat="1" ht="20.100000000000001" customHeight="1"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</row>
    <row r="955" spans="6:17" s="1" customFormat="1" ht="20.100000000000001" customHeight="1"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</row>
    <row r="956" spans="6:17" s="1" customFormat="1" ht="20.100000000000001" customHeight="1"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</row>
    <row r="957" spans="6:17" s="1" customFormat="1" ht="20.100000000000001" customHeight="1"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</row>
    <row r="958" spans="6:17" s="1" customFormat="1" ht="20.100000000000001" customHeight="1"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</row>
    <row r="959" spans="6:17" s="1" customFormat="1" ht="20.100000000000001" customHeight="1"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</row>
    <row r="960" spans="6:17" s="1" customFormat="1" ht="20.100000000000001" customHeight="1"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</row>
    <row r="961" spans="6:17" s="1" customFormat="1" ht="20.100000000000001" customHeight="1"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</row>
    <row r="962" spans="6:17" s="1" customFormat="1" ht="20.100000000000001" customHeight="1"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</row>
    <row r="963" spans="6:17" s="1" customFormat="1" ht="20.100000000000001" customHeight="1"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</row>
    <row r="964" spans="6:17" s="1" customFormat="1" ht="20.100000000000001" customHeight="1"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</row>
    <row r="965" spans="6:17" s="1" customFormat="1" ht="20.100000000000001" customHeight="1"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</row>
    <row r="966" spans="6:17" s="1" customFormat="1" ht="20.100000000000001" customHeight="1"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</row>
    <row r="967" spans="6:17" s="1" customFormat="1" ht="20.100000000000001" customHeight="1"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</row>
    <row r="968" spans="6:17" s="1" customFormat="1" ht="20.100000000000001" customHeight="1"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</row>
    <row r="969" spans="6:17" s="1" customFormat="1" ht="20.100000000000001" customHeight="1"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</row>
    <row r="970" spans="6:17" s="1" customFormat="1" ht="20.100000000000001" customHeight="1"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</row>
    <row r="971" spans="6:17" s="1" customFormat="1" ht="20.100000000000001" customHeight="1"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</row>
    <row r="972" spans="6:17" s="1" customFormat="1" ht="20.100000000000001" customHeight="1"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</row>
    <row r="973" spans="6:17" s="1" customFormat="1" ht="20.100000000000001" customHeight="1"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</row>
    <row r="974" spans="6:17" s="1" customFormat="1" ht="20.100000000000001" customHeight="1"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</row>
    <row r="975" spans="6:17" s="1" customFormat="1" ht="20.100000000000001" customHeight="1"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</row>
    <row r="976" spans="6:17" s="1" customFormat="1" ht="20.100000000000001" customHeight="1"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</row>
    <row r="977" spans="6:17" s="1" customFormat="1" ht="20.100000000000001" customHeight="1"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</row>
    <row r="978" spans="6:17" s="1" customFormat="1" ht="20.100000000000001" customHeight="1"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</row>
    <row r="979" spans="6:17" s="1" customFormat="1" ht="20.100000000000001" customHeight="1"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</row>
    <row r="980" spans="6:17" s="1" customFormat="1" ht="20.100000000000001" customHeight="1"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</row>
    <row r="981" spans="6:17" s="1" customFormat="1" ht="20.100000000000001" customHeight="1"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</row>
    <row r="982" spans="6:17" s="1" customFormat="1" ht="20.100000000000001" customHeight="1"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</row>
    <row r="983" spans="6:17" s="1" customFormat="1" ht="20.100000000000001" customHeight="1"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</row>
    <row r="984" spans="6:17" s="1" customFormat="1" ht="20.100000000000001" customHeight="1"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</row>
    <row r="985" spans="6:17" s="1" customFormat="1" ht="20.100000000000001" customHeight="1"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</row>
    <row r="986" spans="6:17" s="1" customFormat="1" ht="20.100000000000001" customHeight="1"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</row>
    <row r="987" spans="6:17" s="1" customFormat="1" ht="20.100000000000001" customHeight="1"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</row>
    <row r="988" spans="6:17" s="1" customFormat="1" ht="20.100000000000001" customHeight="1"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</row>
    <row r="989" spans="6:17" s="1" customFormat="1" ht="20.100000000000001" customHeight="1"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</row>
    <row r="990" spans="6:17" s="1" customFormat="1" ht="20.100000000000001" customHeight="1"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</row>
    <row r="991" spans="6:17" s="1" customFormat="1" ht="20.100000000000001" customHeight="1"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</row>
    <row r="992" spans="6:17" s="1" customFormat="1" ht="20.100000000000001" customHeight="1"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</row>
    <row r="993" spans="6:17" s="1" customFormat="1" ht="20.100000000000001" customHeight="1"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</row>
    <row r="994" spans="6:17" s="1" customFormat="1" ht="20.100000000000001" customHeight="1"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</row>
  </sheetData>
  <mergeCells count="390">
    <mergeCell ref="I2:K2"/>
    <mergeCell ref="E4:F4"/>
    <mergeCell ref="E5:F5"/>
    <mergeCell ref="E6:F6"/>
    <mergeCell ref="E7:F7"/>
    <mergeCell ref="E2:G2"/>
    <mergeCell ref="A14:B14"/>
    <mergeCell ref="A12:B12"/>
    <mergeCell ref="M4:O4"/>
    <mergeCell ref="N11:P11"/>
    <mergeCell ref="F11:M11"/>
    <mergeCell ref="I4:J4"/>
    <mergeCell ref="I5:J5"/>
    <mergeCell ref="G20:H20"/>
    <mergeCell ref="C22:E22"/>
    <mergeCell ref="C23:E23"/>
    <mergeCell ref="C12:E12"/>
    <mergeCell ref="E8:F8"/>
    <mergeCell ref="G12:H12"/>
    <mergeCell ref="G14:H14"/>
    <mergeCell ref="G13:H13"/>
    <mergeCell ref="G16:H16"/>
    <mergeCell ref="C14:E14"/>
    <mergeCell ref="C15:E15"/>
    <mergeCell ref="C16:E16"/>
    <mergeCell ref="A82:B82"/>
    <mergeCell ref="A26:B26"/>
    <mergeCell ref="G48:H48"/>
    <mergeCell ref="A49:B49"/>
    <mergeCell ref="C49:E49"/>
    <mergeCell ref="G49:H49"/>
    <mergeCell ref="C50:E50"/>
    <mergeCell ref="C51:E51"/>
    <mergeCell ref="G51:H51"/>
    <mergeCell ref="G55:H55"/>
    <mergeCell ref="C56:E56"/>
    <mergeCell ref="A35:B35"/>
    <mergeCell ref="C35:E35"/>
    <mergeCell ref="G35:H35"/>
    <mergeCell ref="C36:E36"/>
    <mergeCell ref="C44:E44"/>
    <mergeCell ref="G44:H44"/>
    <mergeCell ref="A42:B42"/>
    <mergeCell ref="G41:H41"/>
    <mergeCell ref="C42:E42"/>
    <mergeCell ref="G42:H42"/>
    <mergeCell ref="C43:E43"/>
    <mergeCell ref="C37:E37"/>
    <mergeCell ref="G37:H37"/>
    <mergeCell ref="A54:B54"/>
    <mergeCell ref="A70:B70"/>
    <mergeCell ref="A56:B56"/>
    <mergeCell ref="A63:B63"/>
    <mergeCell ref="C70:E70"/>
    <mergeCell ref="G70:H70"/>
    <mergeCell ref="A21:B21"/>
    <mergeCell ref="C21:E21"/>
    <mergeCell ref="G21:H21"/>
    <mergeCell ref="G23:H23"/>
    <mergeCell ref="G27:H27"/>
    <mergeCell ref="A28:B28"/>
    <mergeCell ref="C28:E28"/>
    <mergeCell ref="C29:E29"/>
    <mergeCell ref="G34:H34"/>
    <mergeCell ref="G28:H28"/>
    <mergeCell ref="C30:E30"/>
    <mergeCell ref="G30:H30"/>
    <mergeCell ref="C72:E72"/>
    <mergeCell ref="G72:H72"/>
    <mergeCell ref="C63:E63"/>
    <mergeCell ref="G63:H63"/>
    <mergeCell ref="C64:E64"/>
    <mergeCell ref="C65:E65"/>
    <mergeCell ref="G65:H65"/>
    <mergeCell ref="C92:E92"/>
    <mergeCell ref="G56:H56"/>
    <mergeCell ref="C57:E57"/>
    <mergeCell ref="C58:E58"/>
    <mergeCell ref="G58:H58"/>
    <mergeCell ref="G62:H62"/>
    <mergeCell ref="C93:E93"/>
    <mergeCell ref="G93:H93"/>
    <mergeCell ref="A2:C2"/>
    <mergeCell ref="G97:H97"/>
    <mergeCell ref="C85:E85"/>
    <mergeCell ref="C86:E86"/>
    <mergeCell ref="G86:H86"/>
    <mergeCell ref="G90:H90"/>
    <mergeCell ref="A91:B91"/>
    <mergeCell ref="C91:E91"/>
    <mergeCell ref="G91:H91"/>
    <mergeCell ref="C79:E79"/>
    <mergeCell ref="G79:H79"/>
    <mergeCell ref="G83:H83"/>
    <mergeCell ref="A84:B84"/>
    <mergeCell ref="C84:E84"/>
    <mergeCell ref="G84:H84"/>
    <mergeCell ref="G76:H76"/>
    <mergeCell ref="A77:B77"/>
    <mergeCell ref="C77:E77"/>
    <mergeCell ref="G77:H77"/>
    <mergeCell ref="C78:E78"/>
    <mergeCell ref="G69:H69"/>
    <mergeCell ref="C71:E71"/>
    <mergeCell ref="G104:H104"/>
    <mergeCell ref="A105:B105"/>
    <mergeCell ref="C105:E105"/>
    <mergeCell ref="G105:H105"/>
    <mergeCell ref="C106:E106"/>
    <mergeCell ref="A98:B98"/>
    <mergeCell ref="C98:E98"/>
    <mergeCell ref="G98:H98"/>
    <mergeCell ref="C99:E99"/>
    <mergeCell ref="C100:E100"/>
    <mergeCell ref="G100:H100"/>
    <mergeCell ref="C113:E113"/>
    <mergeCell ref="C114:E114"/>
    <mergeCell ref="G114:H114"/>
    <mergeCell ref="G118:H118"/>
    <mergeCell ref="A119:B119"/>
    <mergeCell ref="C119:E119"/>
    <mergeCell ref="G119:H119"/>
    <mergeCell ref="C107:E107"/>
    <mergeCell ref="G107:H107"/>
    <mergeCell ref="G111:H111"/>
    <mergeCell ref="A112:B112"/>
    <mergeCell ref="C112:E112"/>
    <mergeCell ref="G112:H112"/>
    <mergeCell ref="C127:E127"/>
    <mergeCell ref="C128:E128"/>
    <mergeCell ref="G128:H128"/>
    <mergeCell ref="G132:H132"/>
    <mergeCell ref="A133:B133"/>
    <mergeCell ref="C133:E133"/>
    <mergeCell ref="G133:H133"/>
    <mergeCell ref="C120:E120"/>
    <mergeCell ref="C121:E121"/>
    <mergeCell ref="G121:H121"/>
    <mergeCell ref="G125:H125"/>
    <mergeCell ref="A126:B126"/>
    <mergeCell ref="C126:E126"/>
    <mergeCell ref="G126:H126"/>
    <mergeCell ref="C141:E141"/>
    <mergeCell ref="C142:E142"/>
    <mergeCell ref="G142:H142"/>
    <mergeCell ref="G146:H146"/>
    <mergeCell ref="A147:B147"/>
    <mergeCell ref="C147:E147"/>
    <mergeCell ref="G147:H147"/>
    <mergeCell ref="C134:E134"/>
    <mergeCell ref="C135:E135"/>
    <mergeCell ref="G135:H135"/>
    <mergeCell ref="G139:H139"/>
    <mergeCell ref="A140:B140"/>
    <mergeCell ref="C140:E140"/>
    <mergeCell ref="G140:H140"/>
    <mergeCell ref="C155:E155"/>
    <mergeCell ref="C156:E156"/>
    <mergeCell ref="G156:H156"/>
    <mergeCell ref="G160:H160"/>
    <mergeCell ref="A161:B161"/>
    <mergeCell ref="C161:E161"/>
    <mergeCell ref="G161:H161"/>
    <mergeCell ref="C148:E148"/>
    <mergeCell ref="C149:E149"/>
    <mergeCell ref="G149:H149"/>
    <mergeCell ref="G153:H153"/>
    <mergeCell ref="A154:B154"/>
    <mergeCell ref="C154:E154"/>
    <mergeCell ref="G154:H154"/>
    <mergeCell ref="C169:E169"/>
    <mergeCell ref="C170:E170"/>
    <mergeCell ref="G170:H170"/>
    <mergeCell ref="G174:H174"/>
    <mergeCell ref="A175:B175"/>
    <mergeCell ref="C175:E175"/>
    <mergeCell ref="G175:H175"/>
    <mergeCell ref="C162:E162"/>
    <mergeCell ref="C163:E163"/>
    <mergeCell ref="G163:H163"/>
    <mergeCell ref="G167:H167"/>
    <mergeCell ref="A168:B168"/>
    <mergeCell ref="C168:E168"/>
    <mergeCell ref="G168:H168"/>
    <mergeCell ref="C183:E183"/>
    <mergeCell ref="C184:E184"/>
    <mergeCell ref="G184:H184"/>
    <mergeCell ref="G188:H188"/>
    <mergeCell ref="A189:B189"/>
    <mergeCell ref="C189:E189"/>
    <mergeCell ref="G189:H189"/>
    <mergeCell ref="C176:E176"/>
    <mergeCell ref="C177:E177"/>
    <mergeCell ref="G177:H177"/>
    <mergeCell ref="G181:H181"/>
    <mergeCell ref="A182:B182"/>
    <mergeCell ref="C182:E182"/>
    <mergeCell ref="G182:H182"/>
    <mergeCell ref="C197:E197"/>
    <mergeCell ref="C198:E198"/>
    <mergeCell ref="G198:H198"/>
    <mergeCell ref="G202:H202"/>
    <mergeCell ref="A203:B203"/>
    <mergeCell ref="C203:E203"/>
    <mergeCell ref="G203:H203"/>
    <mergeCell ref="C190:E190"/>
    <mergeCell ref="C191:E191"/>
    <mergeCell ref="G191:H191"/>
    <mergeCell ref="G195:H195"/>
    <mergeCell ref="A196:B196"/>
    <mergeCell ref="C196:E196"/>
    <mergeCell ref="G196:H196"/>
    <mergeCell ref="C211:E211"/>
    <mergeCell ref="C212:E212"/>
    <mergeCell ref="G212:H212"/>
    <mergeCell ref="G216:H216"/>
    <mergeCell ref="A217:B217"/>
    <mergeCell ref="C217:E217"/>
    <mergeCell ref="G217:H217"/>
    <mergeCell ref="C204:E204"/>
    <mergeCell ref="C205:E205"/>
    <mergeCell ref="G205:H205"/>
    <mergeCell ref="G209:H209"/>
    <mergeCell ref="A210:B210"/>
    <mergeCell ref="C210:E210"/>
    <mergeCell ref="G210:H210"/>
    <mergeCell ref="C225:E225"/>
    <mergeCell ref="C226:E226"/>
    <mergeCell ref="G226:H226"/>
    <mergeCell ref="G230:H230"/>
    <mergeCell ref="A231:B231"/>
    <mergeCell ref="C231:E231"/>
    <mergeCell ref="G231:H231"/>
    <mergeCell ref="C218:E218"/>
    <mergeCell ref="C219:E219"/>
    <mergeCell ref="G219:H219"/>
    <mergeCell ref="G223:H223"/>
    <mergeCell ref="A224:B224"/>
    <mergeCell ref="C224:E224"/>
    <mergeCell ref="G224:H224"/>
    <mergeCell ref="C239:E239"/>
    <mergeCell ref="C240:E240"/>
    <mergeCell ref="G240:H240"/>
    <mergeCell ref="G244:H244"/>
    <mergeCell ref="A245:B245"/>
    <mergeCell ref="C245:E245"/>
    <mergeCell ref="G245:H245"/>
    <mergeCell ref="C232:E232"/>
    <mergeCell ref="C233:E233"/>
    <mergeCell ref="G233:H233"/>
    <mergeCell ref="G237:H237"/>
    <mergeCell ref="A238:B238"/>
    <mergeCell ref="C238:E238"/>
    <mergeCell ref="G238:H238"/>
    <mergeCell ref="C253:E253"/>
    <mergeCell ref="C254:E254"/>
    <mergeCell ref="G254:H254"/>
    <mergeCell ref="G258:H258"/>
    <mergeCell ref="A259:B259"/>
    <mergeCell ref="C259:E259"/>
    <mergeCell ref="G259:H259"/>
    <mergeCell ref="C246:E246"/>
    <mergeCell ref="C247:E247"/>
    <mergeCell ref="G247:H247"/>
    <mergeCell ref="G251:H251"/>
    <mergeCell ref="A252:B252"/>
    <mergeCell ref="C252:E252"/>
    <mergeCell ref="G252:H252"/>
    <mergeCell ref="C267:E267"/>
    <mergeCell ref="C268:E268"/>
    <mergeCell ref="G268:H268"/>
    <mergeCell ref="G272:H272"/>
    <mergeCell ref="A273:B273"/>
    <mergeCell ref="C273:E273"/>
    <mergeCell ref="G273:H273"/>
    <mergeCell ref="C260:E260"/>
    <mergeCell ref="C261:E261"/>
    <mergeCell ref="G261:H261"/>
    <mergeCell ref="G265:H265"/>
    <mergeCell ref="A266:B266"/>
    <mergeCell ref="C266:E266"/>
    <mergeCell ref="G266:H266"/>
    <mergeCell ref="C281:E281"/>
    <mergeCell ref="C282:E282"/>
    <mergeCell ref="G282:H282"/>
    <mergeCell ref="G286:H286"/>
    <mergeCell ref="A287:B287"/>
    <mergeCell ref="C287:E287"/>
    <mergeCell ref="G287:H287"/>
    <mergeCell ref="C274:E274"/>
    <mergeCell ref="C275:E275"/>
    <mergeCell ref="G275:H275"/>
    <mergeCell ref="G279:H279"/>
    <mergeCell ref="A280:B280"/>
    <mergeCell ref="C280:E280"/>
    <mergeCell ref="G280:H280"/>
    <mergeCell ref="C295:E295"/>
    <mergeCell ref="C296:E296"/>
    <mergeCell ref="G296:H296"/>
    <mergeCell ref="G300:H300"/>
    <mergeCell ref="A301:B301"/>
    <mergeCell ref="C301:E301"/>
    <mergeCell ref="G301:H301"/>
    <mergeCell ref="C288:E288"/>
    <mergeCell ref="C289:E289"/>
    <mergeCell ref="G289:H289"/>
    <mergeCell ref="G293:H293"/>
    <mergeCell ref="A294:B294"/>
    <mergeCell ref="C294:E294"/>
    <mergeCell ref="G294:H294"/>
    <mergeCell ref="C309:E309"/>
    <mergeCell ref="C310:E310"/>
    <mergeCell ref="G310:H310"/>
    <mergeCell ref="G314:H314"/>
    <mergeCell ref="A315:B315"/>
    <mergeCell ref="C315:E315"/>
    <mergeCell ref="G315:H315"/>
    <mergeCell ref="C302:E302"/>
    <mergeCell ref="C303:E303"/>
    <mergeCell ref="G303:H303"/>
    <mergeCell ref="G307:H307"/>
    <mergeCell ref="A308:B308"/>
    <mergeCell ref="C308:E308"/>
    <mergeCell ref="G308:H308"/>
    <mergeCell ref="C323:E323"/>
    <mergeCell ref="C324:E324"/>
    <mergeCell ref="G324:H324"/>
    <mergeCell ref="G328:H328"/>
    <mergeCell ref="A329:B329"/>
    <mergeCell ref="C329:E329"/>
    <mergeCell ref="G329:H329"/>
    <mergeCell ref="C316:E316"/>
    <mergeCell ref="C317:E317"/>
    <mergeCell ref="G317:H317"/>
    <mergeCell ref="G321:H321"/>
    <mergeCell ref="A322:B322"/>
    <mergeCell ref="C322:E322"/>
    <mergeCell ref="G322:H322"/>
    <mergeCell ref="C337:E337"/>
    <mergeCell ref="C338:E338"/>
    <mergeCell ref="G338:H338"/>
    <mergeCell ref="G342:H342"/>
    <mergeCell ref="A343:B343"/>
    <mergeCell ref="C343:E343"/>
    <mergeCell ref="G343:H343"/>
    <mergeCell ref="C330:E330"/>
    <mergeCell ref="C331:E331"/>
    <mergeCell ref="G331:H331"/>
    <mergeCell ref="G335:H335"/>
    <mergeCell ref="A336:B336"/>
    <mergeCell ref="C336:E336"/>
    <mergeCell ref="G336:H336"/>
    <mergeCell ref="C351:E351"/>
    <mergeCell ref="C352:E352"/>
    <mergeCell ref="G352:H352"/>
    <mergeCell ref="G356:H356"/>
    <mergeCell ref="A357:B357"/>
    <mergeCell ref="C357:E357"/>
    <mergeCell ref="G357:H357"/>
    <mergeCell ref="C344:E344"/>
    <mergeCell ref="C345:E345"/>
    <mergeCell ref="G345:H345"/>
    <mergeCell ref="G349:H349"/>
    <mergeCell ref="A350:B350"/>
    <mergeCell ref="C350:E350"/>
    <mergeCell ref="G350:H350"/>
    <mergeCell ref="C365:E365"/>
    <mergeCell ref="C366:E366"/>
    <mergeCell ref="G366:H366"/>
    <mergeCell ref="G370:H370"/>
    <mergeCell ref="A371:B371"/>
    <mergeCell ref="C371:E371"/>
    <mergeCell ref="G371:H371"/>
    <mergeCell ref="C358:E358"/>
    <mergeCell ref="C359:E359"/>
    <mergeCell ref="G359:H359"/>
    <mergeCell ref="G363:H363"/>
    <mergeCell ref="A364:B364"/>
    <mergeCell ref="C364:E364"/>
    <mergeCell ref="G364:H364"/>
    <mergeCell ref="C379:E379"/>
    <mergeCell ref="C380:E380"/>
    <mergeCell ref="G380:H380"/>
    <mergeCell ref="C372:E372"/>
    <mergeCell ref="C373:E373"/>
    <mergeCell ref="G373:H373"/>
    <mergeCell ref="G377:H377"/>
    <mergeCell ref="A378:B378"/>
    <mergeCell ref="C378:E378"/>
    <mergeCell ref="G378:H378"/>
  </mergeCells>
  <conditionalFormatting sqref="L15:M15">
    <cfRule type="expression" dxfId="215" priority="439">
      <formula>"&gt;0"</formula>
    </cfRule>
  </conditionalFormatting>
  <conditionalFormatting sqref="F15:M15 F14:G14 I14:M14 F16:G16 I16:M16">
    <cfRule type="cellIs" dxfId="214" priority="438" operator="greaterThan">
      <formula>0</formula>
    </cfRule>
  </conditionalFormatting>
  <conditionalFormatting sqref="F82:M82">
    <cfRule type="cellIs" dxfId="213" priority="217" operator="greaterThan">
      <formula>0</formula>
    </cfRule>
  </conditionalFormatting>
  <conditionalFormatting sqref="L47:M47">
    <cfRule type="expression" dxfId="212" priority="242">
      <formula>"&gt;0"</formula>
    </cfRule>
  </conditionalFormatting>
  <conditionalFormatting sqref="F47:M47">
    <cfRule type="cellIs" dxfId="211" priority="241" operator="greaterThan">
      <formula>0</formula>
    </cfRule>
  </conditionalFormatting>
  <conditionalFormatting sqref="F26:M26">
    <cfRule type="cellIs" dxfId="210" priority="251" operator="greaterThan">
      <formula>0</formula>
    </cfRule>
  </conditionalFormatting>
  <conditionalFormatting sqref="F40:M40">
    <cfRule type="cellIs" dxfId="209" priority="245" operator="greaterThan">
      <formula>0</formula>
    </cfRule>
  </conditionalFormatting>
  <conditionalFormatting sqref="F54:M54">
    <cfRule type="cellIs" dxfId="208" priority="237" operator="greaterThan">
      <formula>0</formula>
    </cfRule>
  </conditionalFormatting>
  <conditionalFormatting sqref="F68:M68">
    <cfRule type="cellIs" dxfId="207" priority="231" operator="greaterThan">
      <formula>0</formula>
    </cfRule>
  </conditionalFormatting>
  <conditionalFormatting sqref="L75:M75">
    <cfRule type="expression" dxfId="206" priority="228">
      <formula>"&gt;0"</formula>
    </cfRule>
  </conditionalFormatting>
  <conditionalFormatting sqref="F75:M75">
    <cfRule type="cellIs" dxfId="205" priority="227" operator="greaterThan">
      <formula>0</formula>
    </cfRule>
  </conditionalFormatting>
  <conditionalFormatting sqref="F13:M96 F103:M103 F110:M110 F117:M117 F124:M124 F131:M131 F138:M138 F145:M145 F152:M152 F159:M159 F166:M166 F173:M173 F180:M180 F187:M187 F194:M194 F201:M201 F208:M208 F215:M215 F222:M222 F229:M229 F236:M236 F243:M243 F250:M250 F257:M257 F264:M264 F271:M271 F278:M278 F285:M285 F292:M292 F299:M299 F306:M306 F313:M313 F320:M320 F327:M327 F334:M334 F341:M341 F348:M348 F355:M355 F362:M362 F369:M369 F376:M376 F383:M999">
    <cfRule type="expression" dxfId="204" priority="198">
      <formula>COUNTIF(Fériés,F13)</formula>
    </cfRule>
  </conditionalFormatting>
  <conditionalFormatting sqref="F41:M46">
    <cfRule type="expression" dxfId="203" priority="186">
      <formula>COUNTIF(Fériés,F41)</formula>
    </cfRule>
  </conditionalFormatting>
  <conditionalFormatting sqref="L22:M22">
    <cfRule type="expression" dxfId="202" priority="197">
      <formula>"&gt;0"</formula>
    </cfRule>
  </conditionalFormatting>
  <conditionalFormatting sqref="F22:M22 F21:G21 I21:M21 F23:G23 I23:M23">
    <cfRule type="cellIs" dxfId="201" priority="196" operator="greaterThan">
      <formula>0</formula>
    </cfRule>
  </conditionalFormatting>
  <conditionalFormatting sqref="F20:M25">
    <cfRule type="expression" dxfId="200" priority="195">
      <formula>COUNTIF(Fériés,F20)</formula>
    </cfRule>
  </conditionalFormatting>
  <conditionalFormatting sqref="L29:M29">
    <cfRule type="expression" dxfId="199" priority="194">
      <formula>"&gt;0"</formula>
    </cfRule>
  </conditionalFormatting>
  <conditionalFormatting sqref="F29:M29 F28:G28 I28:M28 F30:G30 I30:M30">
    <cfRule type="cellIs" dxfId="198" priority="193" operator="greaterThan">
      <formula>0</formula>
    </cfRule>
  </conditionalFormatting>
  <conditionalFormatting sqref="F27:M32">
    <cfRule type="expression" dxfId="197" priority="192">
      <formula>COUNTIF(Fériés,F27)</formula>
    </cfRule>
  </conditionalFormatting>
  <conditionalFormatting sqref="L36:M36">
    <cfRule type="expression" dxfId="196" priority="191">
      <formula>"&gt;0"</formula>
    </cfRule>
  </conditionalFormatting>
  <conditionalFormatting sqref="F36:M36 F35:G35 I35:M35 F37:G37 I37:M37">
    <cfRule type="cellIs" dxfId="195" priority="190" operator="greaterThan">
      <formula>0</formula>
    </cfRule>
  </conditionalFormatting>
  <conditionalFormatting sqref="F34:M39">
    <cfRule type="expression" dxfId="194" priority="189">
      <formula>COUNTIF(Fériés,F34)</formula>
    </cfRule>
  </conditionalFormatting>
  <conditionalFormatting sqref="L43:M43">
    <cfRule type="expression" dxfId="193" priority="188">
      <formula>"&gt;0"</formula>
    </cfRule>
  </conditionalFormatting>
  <conditionalFormatting sqref="F43:M43 F42:G42 I42:M42 F44:G44 I44:M44">
    <cfRule type="cellIs" dxfId="192" priority="187" operator="greaterThan">
      <formula>0</formula>
    </cfRule>
  </conditionalFormatting>
  <conditionalFormatting sqref="F48:M53">
    <cfRule type="expression" dxfId="191" priority="183">
      <formula>COUNTIF(Fériés,F48)</formula>
    </cfRule>
  </conditionalFormatting>
  <conditionalFormatting sqref="L50:M50">
    <cfRule type="expression" dxfId="190" priority="185">
      <formula>"&gt;0"</formula>
    </cfRule>
  </conditionalFormatting>
  <conditionalFormatting sqref="F50:M50 F49:G49 I49:M49 F51:G51 I51:M51">
    <cfRule type="cellIs" dxfId="189" priority="184" operator="greaterThan">
      <formula>0</formula>
    </cfRule>
  </conditionalFormatting>
  <conditionalFormatting sqref="F90:M95">
    <cfRule type="expression" dxfId="188" priority="165">
      <formula>COUNTIF(Fériés,F90)</formula>
    </cfRule>
  </conditionalFormatting>
  <conditionalFormatting sqref="F55:M60">
    <cfRule type="expression" dxfId="187" priority="180">
      <formula>COUNTIF(Fériés,F55)</formula>
    </cfRule>
  </conditionalFormatting>
  <conditionalFormatting sqref="L57:M57">
    <cfRule type="expression" dxfId="186" priority="182">
      <formula>"&gt;0"</formula>
    </cfRule>
  </conditionalFormatting>
  <conditionalFormatting sqref="F57:M57 F56:G56 I56:M56 F58:G58 I58:M58">
    <cfRule type="cellIs" dxfId="185" priority="181" operator="greaterThan">
      <formula>0</formula>
    </cfRule>
  </conditionalFormatting>
  <conditionalFormatting sqref="F62:M67">
    <cfRule type="expression" dxfId="184" priority="177">
      <formula>COUNTIF(Fériés,F62)</formula>
    </cfRule>
  </conditionalFormatting>
  <conditionalFormatting sqref="L64:M64">
    <cfRule type="expression" dxfId="183" priority="179">
      <formula>"&gt;0"</formula>
    </cfRule>
  </conditionalFormatting>
  <conditionalFormatting sqref="F64:M64 F63:G63 I63:M63 F65:G65 I65:M65">
    <cfRule type="cellIs" dxfId="182" priority="178" operator="greaterThan">
      <formula>0</formula>
    </cfRule>
  </conditionalFormatting>
  <conditionalFormatting sqref="F69:M74">
    <cfRule type="expression" dxfId="181" priority="174">
      <formula>COUNTIF(Fériés,F69)</formula>
    </cfRule>
  </conditionalFormatting>
  <conditionalFormatting sqref="L71:M71">
    <cfRule type="expression" dxfId="180" priority="176">
      <formula>"&gt;0"</formula>
    </cfRule>
  </conditionalFormatting>
  <conditionalFormatting sqref="F71:M71 F70:G70 I70:M70 F72:G72 I72:M72">
    <cfRule type="cellIs" dxfId="179" priority="175" operator="greaterThan">
      <formula>0</formula>
    </cfRule>
  </conditionalFormatting>
  <conditionalFormatting sqref="F76:M81">
    <cfRule type="expression" dxfId="178" priority="171">
      <formula>COUNTIF(Fériés,F76)</formula>
    </cfRule>
  </conditionalFormatting>
  <conditionalFormatting sqref="L78:M78">
    <cfRule type="expression" dxfId="177" priority="173">
      <formula>"&gt;0"</formula>
    </cfRule>
  </conditionalFormatting>
  <conditionalFormatting sqref="F78:M78 F77:G77 I77:M77 F79:G79 I79:M79">
    <cfRule type="cellIs" dxfId="176" priority="172" operator="greaterThan">
      <formula>0</formula>
    </cfRule>
  </conditionalFormatting>
  <conditionalFormatting sqref="F83:M88">
    <cfRule type="expression" dxfId="175" priority="168">
      <formula>COUNTIF(Fériés,F83)</formula>
    </cfRule>
  </conditionalFormatting>
  <conditionalFormatting sqref="L85:M85">
    <cfRule type="expression" dxfId="174" priority="170">
      <formula>"&gt;0"</formula>
    </cfRule>
  </conditionalFormatting>
  <conditionalFormatting sqref="F85:M85 F84:G84 I84:M84 F86:G86 I86:M86">
    <cfRule type="cellIs" dxfId="173" priority="169" operator="greaterThan">
      <formula>0</formula>
    </cfRule>
  </conditionalFormatting>
  <conditionalFormatting sqref="L92:M92">
    <cfRule type="expression" dxfId="172" priority="167">
      <formula>"&gt;0"</formula>
    </cfRule>
  </conditionalFormatting>
  <conditionalFormatting sqref="F92:M92 F91:G91 I91:M91 F93:G93 I93:M93">
    <cfRule type="cellIs" dxfId="171" priority="166" operator="greaterThan">
      <formula>0</formula>
    </cfRule>
  </conditionalFormatting>
  <conditionalFormatting sqref="F97:M102">
    <cfRule type="expression" dxfId="170" priority="164">
      <formula>COUNTIF(Fériés,F97)</formula>
    </cfRule>
  </conditionalFormatting>
  <conditionalFormatting sqref="F97:M102">
    <cfRule type="expression" dxfId="169" priority="161">
      <formula>COUNTIF(Fériés,F97)</formula>
    </cfRule>
  </conditionalFormatting>
  <conditionalFormatting sqref="L99:M99">
    <cfRule type="expression" dxfId="168" priority="163">
      <formula>"&gt;0"</formula>
    </cfRule>
  </conditionalFormatting>
  <conditionalFormatting sqref="F99:M99 F98:G98 I98:M98 F100:G100 I100:M100">
    <cfRule type="cellIs" dxfId="167" priority="162" operator="greaterThan">
      <formula>0</formula>
    </cfRule>
  </conditionalFormatting>
  <conditionalFormatting sqref="F104:M109">
    <cfRule type="expression" dxfId="166" priority="160">
      <formula>COUNTIF(Fériés,F104)</formula>
    </cfRule>
  </conditionalFormatting>
  <conditionalFormatting sqref="F104:M109">
    <cfRule type="expression" dxfId="165" priority="157">
      <formula>COUNTIF(Fériés,F104)</formula>
    </cfRule>
  </conditionalFormatting>
  <conditionalFormatting sqref="L106:M106">
    <cfRule type="expression" dxfId="164" priority="159">
      <formula>"&gt;0"</formula>
    </cfRule>
  </conditionalFormatting>
  <conditionalFormatting sqref="F106:M106 F105:G105 I105:M105 F107:G107 I107:M107">
    <cfRule type="cellIs" dxfId="163" priority="158" operator="greaterThan">
      <formula>0</formula>
    </cfRule>
  </conditionalFormatting>
  <conditionalFormatting sqref="F111:M116">
    <cfRule type="expression" dxfId="162" priority="156">
      <formula>COUNTIF(Fériés,F111)</formula>
    </cfRule>
  </conditionalFormatting>
  <conditionalFormatting sqref="F111:M116">
    <cfRule type="expression" dxfId="161" priority="153">
      <formula>COUNTIF(Fériés,F111)</formula>
    </cfRule>
  </conditionalFormatting>
  <conditionalFormatting sqref="L113:M113">
    <cfRule type="expression" dxfId="160" priority="155">
      <formula>"&gt;0"</formula>
    </cfRule>
  </conditionalFormatting>
  <conditionalFormatting sqref="F113:M113 F112:G112 I112:M112 F114:G114 I114:M114">
    <cfRule type="cellIs" dxfId="159" priority="154" operator="greaterThan">
      <formula>0</formula>
    </cfRule>
  </conditionalFormatting>
  <conditionalFormatting sqref="F118:M123">
    <cfRule type="expression" dxfId="158" priority="152">
      <formula>COUNTIF(Fériés,F118)</formula>
    </cfRule>
  </conditionalFormatting>
  <conditionalFormatting sqref="F118:M123">
    <cfRule type="expression" dxfId="157" priority="149">
      <formula>COUNTIF(Fériés,F118)</formula>
    </cfRule>
  </conditionalFormatting>
  <conditionalFormatting sqref="L120:M120">
    <cfRule type="expression" dxfId="156" priority="151">
      <formula>"&gt;0"</formula>
    </cfRule>
  </conditionalFormatting>
  <conditionalFormatting sqref="F120:M120 F119:G119 I119:M119 F121:G121 I121:M121">
    <cfRule type="cellIs" dxfId="155" priority="150" operator="greaterThan">
      <formula>0</formula>
    </cfRule>
  </conditionalFormatting>
  <conditionalFormatting sqref="F125:M130">
    <cfRule type="expression" dxfId="154" priority="148">
      <formula>COUNTIF(Fériés,F125)</formula>
    </cfRule>
  </conditionalFormatting>
  <conditionalFormatting sqref="F125:M130">
    <cfRule type="expression" dxfId="153" priority="145">
      <formula>COUNTIF(Fériés,F125)</formula>
    </cfRule>
  </conditionalFormatting>
  <conditionalFormatting sqref="L127:M127">
    <cfRule type="expression" dxfId="152" priority="147">
      <formula>"&gt;0"</formula>
    </cfRule>
  </conditionalFormatting>
  <conditionalFormatting sqref="F127:M127 F126:G126 I126:M126 F128:G128 I128:M128">
    <cfRule type="cellIs" dxfId="151" priority="146" operator="greaterThan">
      <formula>0</formula>
    </cfRule>
  </conditionalFormatting>
  <conditionalFormatting sqref="F132:M137">
    <cfRule type="expression" dxfId="150" priority="144">
      <formula>COUNTIF(Fériés,F132)</formula>
    </cfRule>
  </conditionalFormatting>
  <conditionalFormatting sqref="F132:M137">
    <cfRule type="expression" dxfId="149" priority="141">
      <formula>COUNTIF(Fériés,F132)</formula>
    </cfRule>
  </conditionalFormatting>
  <conditionalFormatting sqref="L134:M134">
    <cfRule type="expression" dxfId="148" priority="143">
      <formula>"&gt;0"</formula>
    </cfRule>
  </conditionalFormatting>
  <conditionalFormatting sqref="F134:M134 F133:G133 I133:M133 F135:G135 I135:M135">
    <cfRule type="cellIs" dxfId="147" priority="142" operator="greaterThan">
      <formula>0</formula>
    </cfRule>
  </conditionalFormatting>
  <conditionalFormatting sqref="F139:M144">
    <cfRule type="expression" dxfId="146" priority="140">
      <formula>COUNTIF(Fériés,F139)</formula>
    </cfRule>
  </conditionalFormatting>
  <conditionalFormatting sqref="F139:M144">
    <cfRule type="expression" dxfId="145" priority="137">
      <formula>COUNTIF(Fériés,F139)</formula>
    </cfRule>
  </conditionalFormatting>
  <conditionalFormatting sqref="L141:M141">
    <cfRule type="expression" dxfId="144" priority="139">
      <formula>"&gt;0"</formula>
    </cfRule>
  </conditionalFormatting>
  <conditionalFormatting sqref="F141:M141 F140:G140 I140:M140 F142:G142 I142:M142">
    <cfRule type="cellIs" dxfId="143" priority="138" operator="greaterThan">
      <formula>0</formula>
    </cfRule>
  </conditionalFormatting>
  <conditionalFormatting sqref="F146:M151">
    <cfRule type="expression" dxfId="142" priority="136">
      <formula>COUNTIF(Fériés,F146)</formula>
    </cfRule>
  </conditionalFormatting>
  <conditionalFormatting sqref="F146:M151">
    <cfRule type="expression" dxfId="141" priority="133">
      <formula>COUNTIF(Fériés,F146)</formula>
    </cfRule>
  </conditionalFormatting>
  <conditionalFormatting sqref="L148:M148">
    <cfRule type="expression" dxfId="140" priority="135">
      <formula>"&gt;0"</formula>
    </cfRule>
  </conditionalFormatting>
  <conditionalFormatting sqref="F148:M148 F147:G147 I147:M147 F149:G149 I149:M149">
    <cfRule type="cellIs" dxfId="139" priority="134" operator="greaterThan">
      <formula>0</formula>
    </cfRule>
  </conditionalFormatting>
  <conditionalFormatting sqref="F153:M158">
    <cfRule type="expression" dxfId="138" priority="132">
      <formula>COUNTIF(Fériés,F153)</formula>
    </cfRule>
  </conditionalFormatting>
  <conditionalFormatting sqref="F153:M158">
    <cfRule type="expression" dxfId="137" priority="129">
      <formula>COUNTIF(Fériés,F153)</formula>
    </cfRule>
  </conditionalFormatting>
  <conditionalFormatting sqref="L155:M155">
    <cfRule type="expression" dxfId="136" priority="131">
      <formula>"&gt;0"</formula>
    </cfRule>
  </conditionalFormatting>
  <conditionalFormatting sqref="F155:M155 F154:G154 I154:M154 F156:G156 I156:M156">
    <cfRule type="cellIs" dxfId="135" priority="130" operator="greaterThan">
      <formula>0</formula>
    </cfRule>
  </conditionalFormatting>
  <conditionalFormatting sqref="F160:M165">
    <cfRule type="expression" dxfId="134" priority="128">
      <formula>COUNTIF(Fériés,F160)</formula>
    </cfRule>
  </conditionalFormatting>
  <conditionalFormatting sqref="F160:M165">
    <cfRule type="expression" dxfId="133" priority="125">
      <formula>COUNTIF(Fériés,F160)</formula>
    </cfRule>
  </conditionalFormatting>
  <conditionalFormatting sqref="L162:M162">
    <cfRule type="expression" dxfId="132" priority="127">
      <formula>"&gt;0"</formula>
    </cfRule>
  </conditionalFormatting>
  <conditionalFormatting sqref="F162:M162 F161:G161 I161:M161 F163:G163 I163:M163">
    <cfRule type="cellIs" dxfId="131" priority="126" operator="greaterThan">
      <formula>0</formula>
    </cfRule>
  </conditionalFormatting>
  <conditionalFormatting sqref="F167:M172">
    <cfRule type="expression" dxfId="130" priority="124">
      <formula>COUNTIF(Fériés,F167)</formula>
    </cfRule>
  </conditionalFormatting>
  <conditionalFormatting sqref="F167:M172">
    <cfRule type="expression" dxfId="129" priority="121">
      <formula>COUNTIF(Fériés,F167)</formula>
    </cfRule>
  </conditionalFormatting>
  <conditionalFormatting sqref="L169:M169">
    <cfRule type="expression" dxfId="128" priority="123">
      <formula>"&gt;0"</formula>
    </cfRule>
  </conditionalFormatting>
  <conditionalFormatting sqref="F169:M169 F168:G168 I168:M168 F170:G170 I170:M170">
    <cfRule type="cellIs" dxfId="127" priority="122" operator="greaterThan">
      <formula>0</formula>
    </cfRule>
  </conditionalFormatting>
  <conditionalFormatting sqref="F174:M179">
    <cfRule type="expression" dxfId="126" priority="120">
      <formula>COUNTIF(Fériés,F174)</formula>
    </cfRule>
  </conditionalFormatting>
  <conditionalFormatting sqref="F174:M179">
    <cfRule type="expression" dxfId="125" priority="117">
      <formula>COUNTIF(Fériés,F174)</formula>
    </cfRule>
  </conditionalFormatting>
  <conditionalFormatting sqref="L176:M176">
    <cfRule type="expression" dxfId="124" priority="119">
      <formula>"&gt;0"</formula>
    </cfRule>
  </conditionalFormatting>
  <conditionalFormatting sqref="F176:M176 F175:G175 I175:M175 F177:G177 I177:M177">
    <cfRule type="cellIs" dxfId="123" priority="118" operator="greaterThan">
      <formula>0</formula>
    </cfRule>
  </conditionalFormatting>
  <conditionalFormatting sqref="F181:M186">
    <cfRule type="expression" dxfId="122" priority="116">
      <formula>COUNTIF(Fériés,F181)</formula>
    </cfRule>
  </conditionalFormatting>
  <conditionalFormatting sqref="F181:M186">
    <cfRule type="expression" dxfId="121" priority="113">
      <formula>COUNTIF(Fériés,F181)</formula>
    </cfRule>
  </conditionalFormatting>
  <conditionalFormatting sqref="L183:M183">
    <cfRule type="expression" dxfId="120" priority="115">
      <formula>"&gt;0"</formula>
    </cfRule>
  </conditionalFormatting>
  <conditionalFormatting sqref="F183:M183 F182:G182 I182:M182 F184:G184 I184:M184">
    <cfRule type="cellIs" dxfId="119" priority="114" operator="greaterThan">
      <formula>0</formula>
    </cfRule>
  </conditionalFormatting>
  <conditionalFormatting sqref="F188:M193">
    <cfRule type="expression" dxfId="118" priority="112">
      <formula>COUNTIF(Fériés,F188)</formula>
    </cfRule>
  </conditionalFormatting>
  <conditionalFormatting sqref="F188:M193">
    <cfRule type="expression" dxfId="117" priority="109">
      <formula>COUNTIF(Fériés,F188)</formula>
    </cfRule>
  </conditionalFormatting>
  <conditionalFormatting sqref="L190:M190">
    <cfRule type="expression" dxfId="116" priority="111">
      <formula>"&gt;0"</formula>
    </cfRule>
  </conditionalFormatting>
  <conditionalFormatting sqref="F190:M190 F189:G189 I189:M189 F191:G191 I191:M191">
    <cfRule type="cellIs" dxfId="115" priority="110" operator="greaterThan">
      <formula>0</formula>
    </cfRule>
  </conditionalFormatting>
  <conditionalFormatting sqref="F195:M200">
    <cfRule type="expression" dxfId="114" priority="108">
      <formula>COUNTIF(Fériés,F195)</formula>
    </cfRule>
  </conditionalFormatting>
  <conditionalFormatting sqref="F195:M200">
    <cfRule type="expression" dxfId="113" priority="105">
      <formula>COUNTIF(Fériés,F195)</formula>
    </cfRule>
  </conditionalFormatting>
  <conditionalFormatting sqref="L197:M197">
    <cfRule type="expression" dxfId="112" priority="107">
      <formula>"&gt;0"</formula>
    </cfRule>
  </conditionalFormatting>
  <conditionalFormatting sqref="F197:M197 F196:G196 I196:M196 F198:G198 I198:M198">
    <cfRule type="cellIs" dxfId="111" priority="106" operator="greaterThan">
      <formula>0</formula>
    </cfRule>
  </conditionalFormatting>
  <conditionalFormatting sqref="F202:M207">
    <cfRule type="expression" dxfId="110" priority="104">
      <formula>COUNTIF(Fériés,F202)</formula>
    </cfRule>
  </conditionalFormatting>
  <conditionalFormatting sqref="F202:M207">
    <cfRule type="expression" dxfId="109" priority="101">
      <formula>COUNTIF(Fériés,F202)</formula>
    </cfRule>
  </conditionalFormatting>
  <conditionalFormatting sqref="L204:M204">
    <cfRule type="expression" dxfId="108" priority="103">
      <formula>"&gt;0"</formula>
    </cfRule>
  </conditionalFormatting>
  <conditionalFormatting sqref="F204:M204 F203:G203 I203:M203 F205:G205 I205:M205">
    <cfRule type="cellIs" dxfId="107" priority="102" operator="greaterThan">
      <formula>0</formula>
    </cfRule>
  </conditionalFormatting>
  <conditionalFormatting sqref="F209:M214">
    <cfRule type="expression" dxfId="106" priority="100">
      <formula>COUNTIF(Fériés,F209)</formula>
    </cfRule>
  </conditionalFormatting>
  <conditionalFormatting sqref="F209:M214">
    <cfRule type="expression" dxfId="105" priority="97">
      <formula>COUNTIF(Fériés,F209)</formula>
    </cfRule>
  </conditionalFormatting>
  <conditionalFormatting sqref="L211:M211">
    <cfRule type="expression" dxfId="104" priority="99">
      <formula>"&gt;0"</formula>
    </cfRule>
  </conditionalFormatting>
  <conditionalFormatting sqref="F211:M211 F210:G210 I210:M210 F212:G212 I212:M212">
    <cfRule type="cellIs" dxfId="103" priority="98" operator="greaterThan">
      <formula>0</formula>
    </cfRule>
  </conditionalFormatting>
  <conditionalFormatting sqref="F216:M221">
    <cfRule type="expression" dxfId="102" priority="96">
      <formula>COUNTIF(Fériés,F216)</formula>
    </cfRule>
  </conditionalFormatting>
  <conditionalFormatting sqref="F216:M221">
    <cfRule type="expression" dxfId="101" priority="93">
      <formula>COUNTIF(Fériés,F216)</formula>
    </cfRule>
  </conditionalFormatting>
  <conditionalFormatting sqref="L218:M218">
    <cfRule type="expression" dxfId="100" priority="95">
      <formula>"&gt;0"</formula>
    </cfRule>
  </conditionalFormatting>
  <conditionalFormatting sqref="F218:M218 F217:G217 I217:M217 F219:G219 I219:M219">
    <cfRule type="cellIs" dxfId="99" priority="94" operator="greaterThan">
      <formula>0</formula>
    </cfRule>
  </conditionalFormatting>
  <conditionalFormatting sqref="F223:M228">
    <cfRule type="expression" dxfId="98" priority="92">
      <formula>COUNTIF(Fériés,F223)</formula>
    </cfRule>
  </conditionalFormatting>
  <conditionalFormatting sqref="F223:M228">
    <cfRule type="expression" dxfId="97" priority="89">
      <formula>COUNTIF(Fériés,F223)</formula>
    </cfRule>
  </conditionalFormatting>
  <conditionalFormatting sqref="L225:M225">
    <cfRule type="expression" dxfId="96" priority="91">
      <formula>"&gt;0"</formula>
    </cfRule>
  </conditionalFormatting>
  <conditionalFormatting sqref="F225:M225 F224:G224 I224:M224 F226:G226 I226:M226">
    <cfRule type="cellIs" dxfId="95" priority="90" operator="greaterThan">
      <formula>0</formula>
    </cfRule>
  </conditionalFormatting>
  <conditionalFormatting sqref="F230:M235">
    <cfRule type="expression" dxfId="94" priority="88">
      <formula>COUNTIF(Fériés,F230)</formula>
    </cfRule>
  </conditionalFormatting>
  <conditionalFormatting sqref="F230:M235">
    <cfRule type="expression" dxfId="93" priority="85">
      <formula>COUNTIF(Fériés,F230)</formula>
    </cfRule>
  </conditionalFormatting>
  <conditionalFormatting sqref="L232:M232">
    <cfRule type="expression" dxfId="92" priority="87">
      <formula>"&gt;0"</formula>
    </cfRule>
  </conditionalFormatting>
  <conditionalFormatting sqref="F232:M232 F231:G231 I231:M231 F233:G233 I233:M233">
    <cfRule type="cellIs" dxfId="91" priority="86" operator="greaterThan">
      <formula>0</formula>
    </cfRule>
  </conditionalFormatting>
  <conditionalFormatting sqref="F237:M242">
    <cfRule type="expression" dxfId="90" priority="84">
      <formula>COUNTIF(Fériés,F237)</formula>
    </cfRule>
  </conditionalFormatting>
  <conditionalFormatting sqref="F237:M242">
    <cfRule type="expression" dxfId="89" priority="81">
      <formula>COUNTIF(Fériés,F237)</formula>
    </cfRule>
  </conditionalFormatting>
  <conditionalFormatting sqref="L239:M239">
    <cfRule type="expression" dxfId="88" priority="83">
      <formula>"&gt;0"</formula>
    </cfRule>
  </conditionalFormatting>
  <conditionalFormatting sqref="F239:M239 F238:G238 I238:M238 F240:G240 I240:M240">
    <cfRule type="cellIs" dxfId="87" priority="82" operator="greaterThan">
      <formula>0</formula>
    </cfRule>
  </conditionalFormatting>
  <conditionalFormatting sqref="F244:M249">
    <cfRule type="expression" dxfId="86" priority="80">
      <formula>COUNTIF(Fériés,F244)</formula>
    </cfRule>
  </conditionalFormatting>
  <conditionalFormatting sqref="F244:M249">
    <cfRule type="expression" dxfId="85" priority="77">
      <formula>COUNTIF(Fériés,F244)</formula>
    </cfRule>
  </conditionalFormatting>
  <conditionalFormatting sqref="L246:M246">
    <cfRule type="expression" dxfId="84" priority="79">
      <formula>"&gt;0"</formula>
    </cfRule>
  </conditionalFormatting>
  <conditionalFormatting sqref="F246:M246 F245:G245 I245:M245 F247:G247 I247:M247">
    <cfRule type="cellIs" dxfId="83" priority="78" operator="greaterThan">
      <formula>0</formula>
    </cfRule>
  </conditionalFormatting>
  <conditionalFormatting sqref="F251:M256">
    <cfRule type="expression" dxfId="82" priority="76">
      <formula>COUNTIF(Fériés,F251)</formula>
    </cfRule>
  </conditionalFormatting>
  <conditionalFormatting sqref="F251:M256">
    <cfRule type="expression" dxfId="81" priority="73">
      <formula>COUNTIF(Fériés,F251)</formula>
    </cfRule>
  </conditionalFormatting>
  <conditionalFormatting sqref="L253:M253">
    <cfRule type="expression" dxfId="80" priority="75">
      <formula>"&gt;0"</formula>
    </cfRule>
  </conditionalFormatting>
  <conditionalFormatting sqref="F253:M253 F252:G252 I252:M252 F254:G254 I254:M254">
    <cfRule type="cellIs" dxfId="79" priority="74" operator="greaterThan">
      <formula>0</formula>
    </cfRule>
  </conditionalFormatting>
  <conditionalFormatting sqref="F258:M263">
    <cfRule type="expression" dxfId="78" priority="72">
      <formula>COUNTIF(Fériés,F258)</formula>
    </cfRule>
  </conditionalFormatting>
  <conditionalFormatting sqref="F258:M263">
    <cfRule type="expression" dxfId="77" priority="69">
      <formula>COUNTIF(Fériés,F258)</formula>
    </cfRule>
  </conditionalFormatting>
  <conditionalFormatting sqref="L260:M260">
    <cfRule type="expression" dxfId="76" priority="71">
      <formula>"&gt;0"</formula>
    </cfRule>
  </conditionalFormatting>
  <conditionalFormatting sqref="F260:M260 F259:G259 I259:M259 F261:G261 I261:M261">
    <cfRule type="cellIs" dxfId="75" priority="70" operator="greaterThan">
      <formula>0</formula>
    </cfRule>
  </conditionalFormatting>
  <conditionalFormatting sqref="F265:M270">
    <cfRule type="expression" dxfId="74" priority="68">
      <formula>COUNTIF(Fériés,F265)</formula>
    </cfRule>
  </conditionalFormatting>
  <conditionalFormatting sqref="F265:M270">
    <cfRule type="expression" dxfId="73" priority="65">
      <formula>COUNTIF(Fériés,F265)</formula>
    </cfRule>
  </conditionalFormatting>
  <conditionalFormatting sqref="L267:M267">
    <cfRule type="expression" dxfId="72" priority="67">
      <formula>"&gt;0"</formula>
    </cfRule>
  </conditionalFormatting>
  <conditionalFormatting sqref="F267:M267 F266:G266 I266:M266 F268:G268 I268:M268">
    <cfRule type="cellIs" dxfId="71" priority="66" operator="greaterThan">
      <formula>0</formula>
    </cfRule>
  </conditionalFormatting>
  <conditionalFormatting sqref="F272:M277">
    <cfRule type="expression" dxfId="70" priority="64">
      <formula>COUNTIF(Fériés,F272)</formula>
    </cfRule>
  </conditionalFormatting>
  <conditionalFormatting sqref="F272:M277">
    <cfRule type="expression" dxfId="69" priority="61">
      <formula>COUNTIF(Fériés,F272)</formula>
    </cfRule>
  </conditionalFormatting>
  <conditionalFormatting sqref="L274:M274">
    <cfRule type="expression" dxfId="68" priority="63">
      <formula>"&gt;0"</formula>
    </cfRule>
  </conditionalFormatting>
  <conditionalFormatting sqref="F274:M274 F273:G273 I273:M273 F275:G275 I275:M275">
    <cfRule type="cellIs" dxfId="67" priority="62" operator="greaterThan">
      <formula>0</formula>
    </cfRule>
  </conditionalFormatting>
  <conditionalFormatting sqref="F279:M284">
    <cfRule type="expression" dxfId="66" priority="60">
      <formula>COUNTIF(Fériés,F279)</formula>
    </cfRule>
  </conditionalFormatting>
  <conditionalFormatting sqref="F279:M284">
    <cfRule type="expression" dxfId="65" priority="57">
      <formula>COUNTIF(Fériés,F279)</formula>
    </cfRule>
  </conditionalFormatting>
  <conditionalFormatting sqref="L281:M281">
    <cfRule type="expression" dxfId="64" priority="59">
      <formula>"&gt;0"</formula>
    </cfRule>
  </conditionalFormatting>
  <conditionalFormatting sqref="F281:M281 F280:G280 I280:M280 F282:G282 I282:M282">
    <cfRule type="cellIs" dxfId="63" priority="58" operator="greaterThan">
      <formula>0</formula>
    </cfRule>
  </conditionalFormatting>
  <conditionalFormatting sqref="F286:M291">
    <cfRule type="expression" dxfId="62" priority="56">
      <formula>COUNTIF(Fériés,F286)</formula>
    </cfRule>
  </conditionalFormatting>
  <conditionalFormatting sqref="F286:M291">
    <cfRule type="expression" dxfId="61" priority="53">
      <formula>COUNTIF(Fériés,F286)</formula>
    </cfRule>
  </conditionalFormatting>
  <conditionalFormatting sqref="L288:M288">
    <cfRule type="expression" dxfId="60" priority="55">
      <formula>"&gt;0"</formula>
    </cfRule>
  </conditionalFormatting>
  <conditionalFormatting sqref="F288:M288 F287:G287 I287:M287 F289:G289 I289:M289">
    <cfRule type="cellIs" dxfId="59" priority="54" operator="greaterThan">
      <formula>0</formula>
    </cfRule>
  </conditionalFormatting>
  <conditionalFormatting sqref="F293:M298">
    <cfRule type="expression" dxfId="58" priority="52">
      <formula>COUNTIF(Fériés,F293)</formula>
    </cfRule>
  </conditionalFormatting>
  <conditionalFormatting sqref="F293:M298">
    <cfRule type="expression" dxfId="57" priority="49">
      <formula>COUNTIF(Fériés,F293)</formula>
    </cfRule>
  </conditionalFormatting>
  <conditionalFormatting sqref="L295:M295">
    <cfRule type="expression" dxfId="56" priority="51">
      <formula>"&gt;0"</formula>
    </cfRule>
  </conditionalFormatting>
  <conditionalFormatting sqref="F295:M295 F294:G294 I294:M294 F296:G296 I296:M296">
    <cfRule type="cellIs" dxfId="55" priority="50" operator="greaterThan">
      <formula>0</formula>
    </cfRule>
  </conditionalFormatting>
  <conditionalFormatting sqref="F300:M305">
    <cfRule type="expression" dxfId="54" priority="48">
      <formula>COUNTIF(Fériés,F300)</formula>
    </cfRule>
  </conditionalFormatting>
  <conditionalFormatting sqref="F300:M305">
    <cfRule type="expression" dxfId="53" priority="45">
      <formula>COUNTIF(Fériés,F300)</formula>
    </cfRule>
  </conditionalFormatting>
  <conditionalFormatting sqref="L302:M302">
    <cfRule type="expression" dxfId="52" priority="47">
      <formula>"&gt;0"</formula>
    </cfRule>
  </conditionalFormatting>
  <conditionalFormatting sqref="F302:M302 F301:G301 I301:M301 F303:G303 I303:M303">
    <cfRule type="cellIs" dxfId="51" priority="46" operator="greaterThan">
      <formula>0</formula>
    </cfRule>
  </conditionalFormatting>
  <conditionalFormatting sqref="F307:M312">
    <cfRule type="expression" dxfId="50" priority="44">
      <formula>COUNTIF(Fériés,F307)</formula>
    </cfRule>
  </conditionalFormatting>
  <conditionalFormatting sqref="F307:M312">
    <cfRule type="expression" dxfId="49" priority="41">
      <formula>COUNTIF(Fériés,F307)</formula>
    </cfRule>
  </conditionalFormatting>
  <conditionalFormatting sqref="L309:M309">
    <cfRule type="expression" dxfId="48" priority="43">
      <formula>"&gt;0"</formula>
    </cfRule>
  </conditionalFormatting>
  <conditionalFormatting sqref="F309:M309 F308:G308 I308:M308 F310:G310 I310:M310">
    <cfRule type="cellIs" dxfId="47" priority="42" operator="greaterThan">
      <formula>0</formula>
    </cfRule>
  </conditionalFormatting>
  <conditionalFormatting sqref="F314:M319">
    <cfRule type="expression" dxfId="46" priority="40">
      <formula>COUNTIF(Fériés,F314)</formula>
    </cfRule>
  </conditionalFormatting>
  <conditionalFormatting sqref="F314:M319">
    <cfRule type="expression" dxfId="45" priority="37">
      <formula>COUNTIF(Fériés,F314)</formula>
    </cfRule>
  </conditionalFormatting>
  <conditionalFormatting sqref="L316:M316">
    <cfRule type="expression" dxfId="44" priority="39">
      <formula>"&gt;0"</formula>
    </cfRule>
  </conditionalFormatting>
  <conditionalFormatting sqref="F316:M316 F315:G315 I315:M315 F317:G317 I317:M317">
    <cfRule type="cellIs" dxfId="43" priority="38" operator="greaterThan">
      <formula>0</formula>
    </cfRule>
  </conditionalFormatting>
  <conditionalFormatting sqref="F321:M326">
    <cfRule type="expression" dxfId="42" priority="36">
      <formula>COUNTIF(Fériés,F321)</formula>
    </cfRule>
  </conditionalFormatting>
  <conditionalFormatting sqref="F321:M326">
    <cfRule type="expression" dxfId="41" priority="33">
      <formula>COUNTIF(Fériés,F321)</formula>
    </cfRule>
  </conditionalFormatting>
  <conditionalFormatting sqref="L323:M323">
    <cfRule type="expression" dxfId="40" priority="35">
      <formula>"&gt;0"</formula>
    </cfRule>
  </conditionalFormatting>
  <conditionalFormatting sqref="F323:M323 F322:G322 I322:M322 F324:G324 I324:M324">
    <cfRule type="cellIs" dxfId="39" priority="34" operator="greaterThan">
      <formula>0</formula>
    </cfRule>
  </conditionalFormatting>
  <conditionalFormatting sqref="F328:M333">
    <cfRule type="expression" dxfId="38" priority="32">
      <formula>COUNTIF(Fériés,F328)</formula>
    </cfRule>
  </conditionalFormatting>
  <conditionalFormatting sqref="F328:M333">
    <cfRule type="expression" dxfId="37" priority="29">
      <formula>COUNTIF(Fériés,F328)</formula>
    </cfRule>
  </conditionalFormatting>
  <conditionalFormatting sqref="L330:M330">
    <cfRule type="expression" dxfId="36" priority="31">
      <formula>"&gt;0"</formula>
    </cfRule>
  </conditionalFormatting>
  <conditionalFormatting sqref="F330:M330 F329:G329 I329:M329 F331:G331 I331:M331">
    <cfRule type="cellIs" dxfId="35" priority="30" operator="greaterThan">
      <formula>0</formula>
    </cfRule>
  </conditionalFormatting>
  <conditionalFormatting sqref="F335:M340">
    <cfRule type="expression" dxfId="34" priority="28">
      <formula>COUNTIF(Fériés,F335)</formula>
    </cfRule>
  </conditionalFormatting>
  <conditionalFormatting sqref="F335:M340">
    <cfRule type="expression" dxfId="33" priority="25">
      <formula>COUNTIF(Fériés,F335)</formula>
    </cfRule>
  </conditionalFormatting>
  <conditionalFormatting sqref="L337:M337">
    <cfRule type="expression" dxfId="32" priority="27">
      <formula>"&gt;0"</formula>
    </cfRule>
  </conditionalFormatting>
  <conditionalFormatting sqref="F337:M337 F336:G336 I336:M336 F338:G338 I338:M338">
    <cfRule type="cellIs" dxfId="31" priority="26" operator="greaterThan">
      <formula>0</formula>
    </cfRule>
  </conditionalFormatting>
  <conditionalFormatting sqref="F342:M347">
    <cfRule type="expression" dxfId="30" priority="24">
      <formula>COUNTIF(Fériés,F342)</formula>
    </cfRule>
  </conditionalFormatting>
  <conditionalFormatting sqref="F342:M347">
    <cfRule type="expression" dxfId="29" priority="21">
      <formula>COUNTIF(Fériés,F342)</formula>
    </cfRule>
  </conditionalFormatting>
  <conditionalFormatting sqref="L344:M344">
    <cfRule type="expression" dxfId="28" priority="23">
      <formula>"&gt;0"</formula>
    </cfRule>
  </conditionalFormatting>
  <conditionalFormatting sqref="F344:M344 F343:G343 I343:M343 F345:G345 I345:M345">
    <cfRule type="cellIs" dxfId="27" priority="22" operator="greaterThan">
      <formula>0</formula>
    </cfRule>
  </conditionalFormatting>
  <conditionalFormatting sqref="F349:M354">
    <cfRule type="expression" dxfId="26" priority="20">
      <formula>COUNTIF(Fériés,F349)</formula>
    </cfRule>
  </conditionalFormatting>
  <conditionalFormatting sqref="F349:M354">
    <cfRule type="expression" dxfId="25" priority="17">
      <formula>COUNTIF(Fériés,F349)</formula>
    </cfRule>
  </conditionalFormatting>
  <conditionalFormatting sqref="L351:M351">
    <cfRule type="expression" dxfId="24" priority="19">
      <formula>"&gt;0"</formula>
    </cfRule>
  </conditionalFormatting>
  <conditionalFormatting sqref="F351:M351 F350:G350 I350:M350 F352:G352 I352:M352">
    <cfRule type="cellIs" dxfId="23" priority="18" operator="greaterThan">
      <formula>0</formula>
    </cfRule>
  </conditionalFormatting>
  <conditionalFormatting sqref="F356:M361">
    <cfRule type="expression" dxfId="22" priority="16">
      <formula>COUNTIF(Fériés,F356)</formula>
    </cfRule>
  </conditionalFormatting>
  <conditionalFormatting sqref="F356:M361">
    <cfRule type="expression" dxfId="21" priority="13">
      <formula>COUNTIF(Fériés,F356)</formula>
    </cfRule>
  </conditionalFormatting>
  <conditionalFormatting sqref="L358:M358">
    <cfRule type="expression" dxfId="20" priority="15">
      <formula>"&gt;0"</formula>
    </cfRule>
  </conditionalFormatting>
  <conditionalFormatting sqref="F358:M358 F357:G357 I357:M357 F359:G359 I359:M359">
    <cfRule type="cellIs" dxfId="19" priority="14" operator="greaterThan">
      <formula>0</formula>
    </cfRule>
  </conditionalFormatting>
  <conditionalFormatting sqref="F363:M368">
    <cfRule type="expression" dxfId="18" priority="12">
      <formula>COUNTIF(Fériés,F363)</formula>
    </cfRule>
  </conditionalFormatting>
  <conditionalFormatting sqref="F363:M368">
    <cfRule type="expression" dxfId="17" priority="9">
      <formula>COUNTIF(Fériés,F363)</formula>
    </cfRule>
  </conditionalFormatting>
  <conditionalFormatting sqref="L365:M365">
    <cfRule type="expression" dxfId="16" priority="11">
      <formula>"&gt;0"</formula>
    </cfRule>
  </conditionalFormatting>
  <conditionalFormatting sqref="F365:M365 F364:G364 I364:M364 F366:G366 I366:M366">
    <cfRule type="cellIs" dxfId="15" priority="10" operator="greaterThan">
      <formula>0</formula>
    </cfRule>
  </conditionalFormatting>
  <conditionalFormatting sqref="F370:M375">
    <cfRule type="expression" dxfId="14" priority="8">
      <formula>COUNTIF(Fériés,F370)</formula>
    </cfRule>
  </conditionalFormatting>
  <conditionalFormatting sqref="F370:M375">
    <cfRule type="expression" dxfId="13" priority="5">
      <formula>COUNTIF(Fériés,F370)</formula>
    </cfRule>
  </conditionalFormatting>
  <conditionalFormatting sqref="L372:M372">
    <cfRule type="expression" dxfId="12" priority="7">
      <formula>"&gt;0"</formula>
    </cfRule>
  </conditionalFormatting>
  <conditionalFormatting sqref="F372:M372 F371:G371 I371:M371 F373:G373 I373:M373">
    <cfRule type="cellIs" dxfId="11" priority="6" operator="greaterThan">
      <formula>0</formula>
    </cfRule>
  </conditionalFormatting>
  <conditionalFormatting sqref="F377:M382">
    <cfRule type="expression" dxfId="10" priority="4">
      <formula>COUNTIF(Fériés,F377)</formula>
    </cfRule>
  </conditionalFormatting>
  <conditionalFormatting sqref="F377:M382">
    <cfRule type="expression" dxfId="9" priority="1">
      <formula>COUNTIF(Fériés,F377)</formula>
    </cfRule>
  </conditionalFormatting>
  <conditionalFormatting sqref="L379:M379">
    <cfRule type="expression" dxfId="8" priority="3">
      <formula>"&gt;0"</formula>
    </cfRule>
  </conditionalFormatting>
  <conditionalFormatting sqref="F379:M379 F378:G378 I378:M378 F380:G380 I380:M380">
    <cfRule type="cellIs" dxfId="7" priority="2" operator="greaterThan">
      <formula>0</formula>
    </cfRule>
  </conditionalFormatting>
  <pageMargins left="0.31496062992125984" right="0.31496062992125984" top="0.35433070866141736" bottom="0.35433070866141736" header="0" footer="0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32"/>
  <sheetViews>
    <sheetView showGridLines="0" zoomScaleNormal="100" workbookViewId="0">
      <selection activeCell="R27" sqref="R27"/>
    </sheetView>
  </sheetViews>
  <sheetFormatPr baseColWidth="10" defaultRowHeight="15"/>
  <cols>
    <col min="4" max="4" width="13.85546875" customWidth="1"/>
    <col min="5" max="5" width="19.42578125" customWidth="1"/>
    <col min="6" max="6" width="13.140625" customWidth="1"/>
    <col min="9" max="9" width="13.28515625" customWidth="1"/>
    <col min="19" max="19" width="6" customWidth="1"/>
    <col min="20" max="20" width="3.42578125" customWidth="1"/>
    <col min="21" max="21" width="6.42578125" customWidth="1"/>
    <col min="22" max="22" width="7.42578125" customWidth="1"/>
  </cols>
  <sheetData>
    <row r="1" spans="1:22" ht="15.75" thickBot="1">
      <c r="D1" s="118"/>
      <c r="H1" s="120"/>
      <c r="L1" s="4"/>
      <c r="M1" s="4"/>
      <c r="N1" s="4"/>
      <c r="O1" s="4"/>
      <c r="P1" s="4"/>
    </row>
    <row r="2" spans="1:22">
      <c r="A2" s="57"/>
      <c r="B2" s="163" t="s">
        <v>18</v>
      </c>
      <c r="C2" s="164"/>
      <c r="D2" s="22"/>
      <c r="E2" s="165" t="s">
        <v>31</v>
      </c>
      <c r="F2" s="166"/>
      <c r="G2" s="167"/>
      <c r="H2" s="18"/>
      <c r="I2" s="168" t="s">
        <v>59</v>
      </c>
      <c r="J2" s="169"/>
      <c r="K2" s="170"/>
      <c r="L2" s="4"/>
      <c r="M2" s="4"/>
      <c r="N2" s="4"/>
      <c r="O2" s="4"/>
      <c r="P2" s="4"/>
    </row>
    <row r="3" spans="1:22">
      <c r="A3" s="58"/>
      <c r="B3" s="22"/>
      <c r="C3" s="59"/>
      <c r="D3" s="119"/>
      <c r="E3" s="23"/>
      <c r="F3" s="18"/>
      <c r="G3" s="24"/>
      <c r="H3" s="121"/>
      <c r="I3" s="39"/>
      <c r="J3" s="40"/>
      <c r="K3" s="41"/>
      <c r="L3" s="4"/>
      <c r="M3" s="160" t="s">
        <v>62</v>
      </c>
      <c r="N3" s="160"/>
      <c r="O3" s="160"/>
      <c r="P3" s="116" t="s">
        <v>57</v>
      </c>
    </row>
    <row r="4" spans="1:22">
      <c r="A4" s="58"/>
      <c r="B4" s="117" t="s">
        <v>19</v>
      </c>
      <c r="C4" s="63">
        <v>43192</v>
      </c>
      <c r="D4" s="119"/>
      <c r="E4" s="148" t="s">
        <v>25</v>
      </c>
      <c r="F4" s="149"/>
      <c r="G4" s="25">
        <f>DATEDIF(C4,C5,"d")+1</f>
        <v>364</v>
      </c>
      <c r="H4" s="122"/>
      <c r="I4" s="148" t="s">
        <v>60</v>
      </c>
      <c r="J4" s="149"/>
      <c r="K4" s="64">
        <v>35.549999999999997</v>
      </c>
      <c r="L4" s="4"/>
      <c r="M4" s="4"/>
      <c r="N4" s="4"/>
      <c r="O4" s="4"/>
      <c r="P4" s="4"/>
    </row>
    <row r="5" spans="1:22">
      <c r="A5" s="58"/>
      <c r="B5" s="117" t="s">
        <v>20</v>
      </c>
      <c r="C5" s="63">
        <v>43555</v>
      </c>
      <c r="D5" s="22"/>
      <c r="E5" s="148" t="s">
        <v>24</v>
      </c>
      <c r="F5" s="149"/>
      <c r="G5" s="26">
        <f ca="1">SUMPRODUCT((WEEKDAY(ROW(INDIRECT(C4&amp;":"&amp;C5)),2)&gt;5)*1)</f>
        <v>104</v>
      </c>
      <c r="H5" s="122"/>
      <c r="I5" s="148" t="s">
        <v>61</v>
      </c>
      <c r="J5" s="149"/>
      <c r="K5" s="42">
        <f>K4+2</f>
        <v>37.549999999999997</v>
      </c>
      <c r="L5" s="4"/>
      <c r="M5" s="4"/>
      <c r="N5" s="4"/>
      <c r="O5" s="4"/>
      <c r="P5" s="4"/>
    </row>
    <row r="6" spans="1:22" ht="15.75" thickBot="1">
      <c r="A6" s="60"/>
      <c r="B6" s="61"/>
      <c r="C6" s="62"/>
      <c r="D6" s="22"/>
      <c r="E6" s="148" t="s">
        <v>23</v>
      </c>
      <c r="F6" s="149"/>
      <c r="G6" s="26">
        <f>Data!D31</f>
        <v>10</v>
      </c>
      <c r="H6" s="122"/>
      <c r="I6" s="43"/>
      <c r="J6" s="44"/>
      <c r="K6" s="45"/>
      <c r="L6" s="4"/>
      <c r="M6" s="4"/>
      <c r="N6" s="4"/>
      <c r="O6" s="4"/>
      <c r="P6" s="4"/>
    </row>
    <row r="7" spans="1:22">
      <c r="A7" s="2"/>
      <c r="B7" s="2"/>
      <c r="C7" s="2"/>
      <c r="D7" s="2"/>
      <c r="E7" s="148" t="s">
        <v>22</v>
      </c>
      <c r="F7" s="149"/>
      <c r="G7" s="26">
        <v>25</v>
      </c>
      <c r="H7" s="123"/>
      <c r="I7" s="4"/>
      <c r="J7" s="4"/>
      <c r="K7" s="4"/>
      <c r="L7" s="4"/>
      <c r="M7" s="4"/>
      <c r="N7" s="4"/>
      <c r="O7" s="4"/>
      <c r="P7" s="4"/>
    </row>
    <row r="8" spans="1:22">
      <c r="A8" s="2"/>
      <c r="B8" s="2"/>
      <c r="C8" s="9"/>
      <c r="D8" s="9"/>
      <c r="E8" s="148" t="s">
        <v>21</v>
      </c>
      <c r="F8" s="149"/>
      <c r="G8" s="38">
        <f ca="1">G4-G5-G6-G7</f>
        <v>225</v>
      </c>
      <c r="H8" s="40"/>
      <c r="I8" s="4"/>
      <c r="J8" s="4"/>
      <c r="K8" s="52"/>
      <c r="L8" s="4"/>
      <c r="M8" s="4"/>
      <c r="N8" s="4"/>
      <c r="O8" s="4"/>
      <c r="P8" s="4"/>
    </row>
    <row r="9" spans="1:22" ht="15.75" thickBot="1">
      <c r="B9" s="2"/>
      <c r="C9" s="2"/>
      <c r="D9" s="9"/>
      <c r="E9" s="27"/>
      <c r="F9" s="28"/>
      <c r="G9" s="29"/>
      <c r="H9" s="4"/>
      <c r="I9" s="4"/>
      <c r="J9" s="52"/>
    </row>
    <row r="15" spans="1:22" ht="15.75" thickBot="1"/>
    <row r="16" spans="1:22">
      <c r="O16" s="66"/>
      <c r="P16" s="67"/>
      <c r="Q16" s="67"/>
      <c r="R16" s="67"/>
      <c r="S16" s="67"/>
      <c r="T16" s="67"/>
      <c r="U16" s="67"/>
      <c r="V16" s="68"/>
    </row>
    <row r="17" spans="1:22">
      <c r="O17" s="69"/>
      <c r="P17" s="70" t="s">
        <v>36</v>
      </c>
      <c r="Q17" s="70"/>
      <c r="R17" s="70"/>
      <c r="S17" s="71" t="s">
        <v>35</v>
      </c>
      <c r="T17" s="70" t="s">
        <v>40</v>
      </c>
      <c r="U17" s="77" t="s">
        <v>41</v>
      </c>
      <c r="V17" s="72"/>
    </row>
    <row r="18" spans="1:22">
      <c r="O18" s="69"/>
      <c r="P18" s="73" t="s">
        <v>37</v>
      </c>
      <c r="Q18" s="73"/>
      <c r="R18" s="73"/>
      <c r="S18" s="73"/>
      <c r="T18" s="73"/>
      <c r="U18" s="73"/>
      <c r="V18" s="72"/>
    </row>
    <row r="19" spans="1:22">
      <c r="O19" s="69"/>
      <c r="P19" s="73"/>
      <c r="Q19" s="73"/>
      <c r="R19" s="73"/>
      <c r="S19" s="73"/>
      <c r="T19" s="73"/>
      <c r="U19" s="73"/>
      <c r="V19" s="72"/>
    </row>
    <row r="20" spans="1:22">
      <c r="O20" s="69"/>
      <c r="P20" s="73" t="s">
        <v>38</v>
      </c>
      <c r="Q20" s="73"/>
      <c r="R20" s="73"/>
      <c r="S20" s="73"/>
      <c r="T20" s="73"/>
      <c r="U20" s="73"/>
      <c r="V20" s="72"/>
    </row>
    <row r="21" spans="1:22">
      <c r="O21" s="69"/>
      <c r="P21" s="73" t="s">
        <v>39</v>
      </c>
      <c r="Q21" s="73"/>
      <c r="R21" s="73"/>
      <c r="S21" s="73"/>
      <c r="T21" s="73"/>
      <c r="U21" s="73"/>
      <c r="V21" s="72"/>
    </row>
    <row r="22" spans="1:22" ht="15.75" thickBot="1">
      <c r="O22" s="74"/>
      <c r="P22" s="75"/>
      <c r="Q22" s="75"/>
      <c r="R22" s="75"/>
      <c r="S22" s="75"/>
      <c r="T22" s="75"/>
      <c r="U22" s="75"/>
      <c r="V22" s="76"/>
    </row>
    <row r="25" spans="1:22" ht="27" customHeight="1">
      <c r="A25" s="171" t="s">
        <v>44</v>
      </c>
      <c r="B25" s="171"/>
      <c r="C25" s="171"/>
      <c r="D25" s="171"/>
    </row>
    <row r="26" spans="1:22" ht="15.75" thickBot="1"/>
    <row r="27" spans="1:22" ht="30.75" thickBot="1">
      <c r="B27" s="158" t="s">
        <v>0</v>
      </c>
      <c r="C27" s="159"/>
      <c r="D27" s="158" t="s">
        <v>1</v>
      </c>
      <c r="E27" s="146"/>
      <c r="F27" s="159"/>
      <c r="G27" s="65" t="s">
        <v>2</v>
      </c>
      <c r="H27" s="5" t="s">
        <v>3</v>
      </c>
      <c r="I27" s="5" t="s">
        <v>4</v>
      </c>
      <c r="J27" s="5" t="s">
        <v>5</v>
      </c>
      <c r="K27" s="5" t="s">
        <v>6</v>
      </c>
      <c r="L27" s="5" t="s">
        <v>7</v>
      </c>
      <c r="M27" s="6" t="s">
        <v>8</v>
      </c>
      <c r="N27" s="15" t="s">
        <v>11</v>
      </c>
      <c r="O27" s="16" t="s">
        <v>29</v>
      </c>
      <c r="P27" s="35" t="s">
        <v>30</v>
      </c>
      <c r="Q27" s="14" t="s">
        <v>10</v>
      </c>
      <c r="R27" s="13" t="s">
        <v>63</v>
      </c>
    </row>
    <row r="28" spans="1:22">
      <c r="B28" s="12"/>
      <c r="C28" s="10"/>
      <c r="D28" s="10"/>
      <c r="E28" s="10"/>
      <c r="G28" s="11"/>
      <c r="H28" s="11"/>
      <c r="I28" s="11"/>
      <c r="J28" s="11"/>
      <c r="K28" s="11"/>
      <c r="L28" s="11"/>
      <c r="M28" s="11"/>
      <c r="N28" s="21"/>
      <c r="O28" s="47"/>
      <c r="P28" s="47"/>
      <c r="Q28" s="11"/>
      <c r="R28" s="12"/>
    </row>
    <row r="29" spans="1:22">
      <c r="B29" s="12"/>
      <c r="C29" s="10"/>
      <c r="D29" s="10"/>
      <c r="E29" s="10"/>
      <c r="G29" s="11"/>
      <c r="H29" s="11"/>
      <c r="I29" s="11"/>
      <c r="J29" s="11"/>
      <c r="K29" s="11"/>
      <c r="L29" s="11"/>
      <c r="M29" s="11"/>
      <c r="N29" s="11"/>
      <c r="O29" s="126"/>
      <c r="P29" s="126"/>
      <c r="Q29" s="11"/>
      <c r="R29" s="12"/>
    </row>
    <row r="30" spans="1:22" ht="20.25">
      <c r="B30" s="172" t="s">
        <v>42</v>
      </c>
      <c r="C30" s="172"/>
      <c r="D30" s="140" t="s">
        <v>9</v>
      </c>
      <c r="E30" s="140"/>
      <c r="F30" s="141"/>
      <c r="G30" s="34"/>
      <c r="H30" s="34"/>
      <c r="I30" s="34"/>
      <c r="J30" s="34"/>
      <c r="K30" s="34"/>
      <c r="L30" s="78"/>
      <c r="M30" s="78"/>
      <c r="N30" s="46">
        <f>SUM(G30:M30)</f>
        <v>0</v>
      </c>
      <c r="O30" s="17"/>
      <c r="P30" s="17"/>
      <c r="Q30" s="114"/>
      <c r="R30" s="114"/>
    </row>
    <row r="31" spans="1:22" ht="20.25" customHeight="1">
      <c r="B31" s="173" t="s">
        <v>43</v>
      </c>
      <c r="C31" s="173"/>
      <c r="D31" s="134" t="s">
        <v>27</v>
      </c>
      <c r="E31" s="134"/>
      <c r="F31" s="134"/>
      <c r="G31" s="8"/>
      <c r="H31" s="8"/>
      <c r="I31" s="8"/>
      <c r="J31" s="8"/>
      <c r="K31" s="8"/>
      <c r="L31" s="7"/>
      <c r="M31" s="7"/>
      <c r="N31" s="46"/>
      <c r="O31" s="17">
        <f>L31+M31</f>
        <v>0</v>
      </c>
      <c r="P31" s="17"/>
      <c r="Q31" s="48">
        <f>N30</f>
        <v>0</v>
      </c>
      <c r="R31" s="48">
        <f>IF(Q31=0,0,Q31-$I$4)</f>
        <v>0</v>
      </c>
    </row>
    <row r="32" spans="1:22" ht="20.25" customHeight="1">
      <c r="B32" s="1"/>
      <c r="C32" s="1"/>
      <c r="D32" s="134" t="s">
        <v>28</v>
      </c>
      <c r="E32" s="134"/>
      <c r="F32" s="135"/>
      <c r="G32" s="34"/>
      <c r="H32" s="34"/>
      <c r="I32" s="34"/>
      <c r="J32" s="34"/>
      <c r="K32" s="34"/>
      <c r="L32" s="32"/>
      <c r="M32" s="33"/>
      <c r="N32" s="17"/>
      <c r="O32" s="17"/>
      <c r="P32" s="17">
        <f>SUM(G32:K32)</f>
        <v>0</v>
      </c>
      <c r="Q32" s="49"/>
      <c r="R32" s="51"/>
    </row>
  </sheetData>
  <mergeCells count="19">
    <mergeCell ref="M3:O3"/>
    <mergeCell ref="I4:J4"/>
    <mergeCell ref="E4:F4"/>
    <mergeCell ref="D32:F32"/>
    <mergeCell ref="B27:C27"/>
    <mergeCell ref="A25:D25"/>
    <mergeCell ref="B30:C30"/>
    <mergeCell ref="B31:C31"/>
    <mergeCell ref="D27:F27"/>
    <mergeCell ref="D30:F30"/>
    <mergeCell ref="B2:C2"/>
    <mergeCell ref="E2:G2"/>
    <mergeCell ref="I2:K2"/>
    <mergeCell ref="D31:F31"/>
    <mergeCell ref="E8:F8"/>
    <mergeCell ref="E7:F7"/>
    <mergeCell ref="I5:J5"/>
    <mergeCell ref="E5:F5"/>
    <mergeCell ref="E6:F6"/>
  </mergeCells>
  <conditionalFormatting sqref="G30:K30">
    <cfRule type="cellIs" dxfId="6" priority="1" operator="greaterThan">
      <formula>0</formula>
    </cfRule>
  </conditionalFormatting>
  <conditionalFormatting sqref="L31:M31">
    <cfRule type="expression" dxfId="5" priority="2">
      <formula>"&gt;0"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54"/>
  <sheetViews>
    <sheetView showGridLines="0" workbookViewId="0">
      <selection activeCell="C33" sqref="C33"/>
    </sheetView>
  </sheetViews>
  <sheetFormatPr baseColWidth="10" defaultRowHeight="15"/>
  <cols>
    <col min="1" max="1" width="31.42578125" customWidth="1"/>
    <col min="2" max="2" width="29.42578125" customWidth="1"/>
    <col min="3" max="3" width="8.28515625" style="20" customWidth="1"/>
    <col min="4" max="4" width="17.28515625" style="20" customWidth="1"/>
    <col min="5" max="5" width="18.140625" style="20" customWidth="1"/>
    <col min="6" max="6" width="11.42578125" style="20"/>
    <col min="8" max="8" width="13.5703125" style="20" customWidth="1"/>
    <col min="12" max="12" width="13.85546875" style="20" customWidth="1"/>
    <col min="14" max="14" width="11.42578125" style="20"/>
    <col min="18" max="18" width="11.42578125" style="20"/>
    <col min="19" max="19" width="15.140625" style="20" customWidth="1"/>
    <col min="20" max="20" width="15.28515625" style="20" customWidth="1"/>
  </cols>
  <sheetData>
    <row r="1" spans="1:14" ht="16.5" thickBot="1">
      <c r="A1" s="102">
        <f>I5</f>
        <v>2017</v>
      </c>
      <c r="B1" s="103">
        <f>An+1</f>
        <v>2018</v>
      </c>
    </row>
    <row r="2" spans="1:14" ht="26.25" customHeight="1" thickBot="1">
      <c r="A2" s="174" t="s">
        <v>26</v>
      </c>
      <c r="B2" s="175"/>
      <c r="D2" s="177" t="s">
        <v>55</v>
      </c>
      <c r="F2" s="179" t="s">
        <v>34</v>
      </c>
      <c r="H2" s="181" t="s">
        <v>56</v>
      </c>
      <c r="I2" s="182"/>
    </row>
    <row r="3" spans="1:14" ht="15.75" thickBot="1">
      <c r="A3" s="109">
        <f>FLOOR(DATE(An,5,DAY(MINUTE(An/38)/2+56)),7)-34+7*(An=2079)</f>
        <v>42841</v>
      </c>
      <c r="B3" s="109">
        <f>FLOOR(DATE(Ann,5,DAY(MINUTE(Ann/38)/2+56)),7)-34+7*(Ann=2079)</f>
        <v>43191</v>
      </c>
      <c r="D3" s="178"/>
      <c r="F3" s="180"/>
      <c r="H3" s="183"/>
      <c r="I3" s="184"/>
      <c r="K3" s="20">
        <f t="shared" ref="K3:K34" si="0">YEAR($M3)</f>
        <v>2017</v>
      </c>
      <c r="L3" s="20">
        <f>WEEKNUM(M3,1)</f>
        <v>14</v>
      </c>
      <c r="M3" s="54">
        <f>DATE($I$5,1,3)-WEEKDAY(DATE($I$5,1,3))-5+7*I6</f>
        <v>42828</v>
      </c>
      <c r="N3" s="54">
        <f>M3+6</f>
        <v>42834</v>
      </c>
    </row>
    <row r="4" spans="1:14">
      <c r="A4" s="19" t="s">
        <v>12</v>
      </c>
      <c r="B4" s="130">
        <f>DATE(An,1,1)</f>
        <v>42736</v>
      </c>
      <c r="C4" s="110" t="str">
        <f>TEXT(B4,"jjj")</f>
        <v>dim</v>
      </c>
      <c r="D4" s="113"/>
      <c r="F4" s="20">
        <v>2015</v>
      </c>
      <c r="H4" t="s">
        <v>32</v>
      </c>
      <c r="I4" s="112">
        <f>Pointage!C4</f>
        <v>42826</v>
      </c>
      <c r="K4" s="20">
        <f t="shared" si="0"/>
        <v>2017</v>
      </c>
      <c r="L4" s="20">
        <f t="shared" ref="L4:L54" si="1">WEEKNUM(M4,1)</f>
        <v>15</v>
      </c>
      <c r="M4" s="54">
        <f>N3+1</f>
        <v>42835</v>
      </c>
      <c r="N4" s="54">
        <f>M4+6</f>
        <v>42841</v>
      </c>
    </row>
    <row r="5" spans="1:14">
      <c r="A5" s="19" t="s">
        <v>13</v>
      </c>
      <c r="B5" s="130">
        <f>A3+1</f>
        <v>42842</v>
      </c>
      <c r="C5" s="110" t="str">
        <f t="shared" ref="C5:C29" si="2">TEXT(B5,"jjj")</f>
        <v>lun</v>
      </c>
      <c r="D5" s="110" t="str">
        <f>TEXT(B5,"jjj")</f>
        <v>lun</v>
      </c>
      <c r="F5" s="20">
        <v>2016</v>
      </c>
      <c r="H5" t="s">
        <v>34</v>
      </c>
      <c r="I5" s="20">
        <f>YEAR(I4)</f>
        <v>2017</v>
      </c>
      <c r="K5" s="20">
        <f t="shared" si="0"/>
        <v>2017</v>
      </c>
      <c r="L5" s="20">
        <f t="shared" si="1"/>
        <v>16</v>
      </c>
      <c r="M5" s="54">
        <f t="shared" ref="M5:M54" si="3">N4+1</f>
        <v>42842</v>
      </c>
      <c r="N5" s="54">
        <f t="shared" ref="N5:N54" si="4">M5+6</f>
        <v>42848</v>
      </c>
    </row>
    <row r="6" spans="1:14">
      <c r="A6" s="19" t="s">
        <v>47</v>
      </c>
      <c r="B6" s="130">
        <f>DATE(An,5,1)</f>
        <v>42856</v>
      </c>
      <c r="C6" s="110" t="str">
        <f t="shared" si="2"/>
        <v>lun</v>
      </c>
      <c r="D6" s="110" t="str">
        <f t="shared" ref="D6:D15" si="5">TEXT(B6,"jjj")</f>
        <v>lun</v>
      </c>
      <c r="F6" s="20">
        <v>2017</v>
      </c>
      <c r="H6" t="s">
        <v>0</v>
      </c>
      <c r="I6" s="20">
        <f>WEEKNUM(I4,2)</f>
        <v>14</v>
      </c>
      <c r="K6" s="20">
        <f t="shared" si="0"/>
        <v>2017</v>
      </c>
      <c r="L6" s="20">
        <f t="shared" si="1"/>
        <v>17</v>
      </c>
      <c r="M6" s="54">
        <f t="shared" si="3"/>
        <v>42849</v>
      </c>
      <c r="N6" s="54">
        <f t="shared" si="4"/>
        <v>42855</v>
      </c>
    </row>
    <row r="7" spans="1:14">
      <c r="A7" s="19" t="s">
        <v>48</v>
      </c>
      <c r="B7" s="130">
        <f>DATE(An,5,8)</f>
        <v>42863</v>
      </c>
      <c r="C7" s="110" t="str">
        <f t="shared" si="2"/>
        <v>lun</v>
      </c>
      <c r="D7" s="110" t="str">
        <f t="shared" si="5"/>
        <v>lun</v>
      </c>
      <c r="F7" s="20">
        <v>2018</v>
      </c>
      <c r="H7"/>
      <c r="I7" s="20"/>
      <c r="K7" s="20">
        <f t="shared" si="0"/>
        <v>2017</v>
      </c>
      <c r="L7" s="20">
        <f t="shared" si="1"/>
        <v>18</v>
      </c>
      <c r="M7" s="54">
        <f t="shared" si="3"/>
        <v>42856</v>
      </c>
      <c r="N7" s="54">
        <f t="shared" si="4"/>
        <v>42862</v>
      </c>
    </row>
    <row r="8" spans="1:14">
      <c r="A8" s="19" t="s">
        <v>49</v>
      </c>
      <c r="B8" s="130">
        <f>A3+39</f>
        <v>42880</v>
      </c>
      <c r="C8" s="110" t="str">
        <f t="shared" si="2"/>
        <v>jeu</v>
      </c>
      <c r="D8" s="110" t="str">
        <f t="shared" si="5"/>
        <v>jeu</v>
      </c>
      <c r="F8" s="20">
        <v>2019</v>
      </c>
      <c r="H8" t="s">
        <v>33</v>
      </c>
      <c r="I8" s="112">
        <f>Pointage!C5</f>
        <v>43190</v>
      </c>
      <c r="K8" s="20">
        <f t="shared" si="0"/>
        <v>2017</v>
      </c>
      <c r="L8" s="20">
        <f t="shared" si="1"/>
        <v>19</v>
      </c>
      <c r="M8" s="54">
        <f t="shared" si="3"/>
        <v>42863</v>
      </c>
      <c r="N8" s="54">
        <f t="shared" si="4"/>
        <v>42869</v>
      </c>
    </row>
    <row r="9" spans="1:14">
      <c r="A9" s="19" t="s">
        <v>50</v>
      </c>
      <c r="B9" s="130">
        <f>A3+50</f>
        <v>42891</v>
      </c>
      <c r="C9" s="110" t="str">
        <f t="shared" si="2"/>
        <v>lun</v>
      </c>
      <c r="D9" s="110" t="str">
        <f t="shared" si="5"/>
        <v>lun</v>
      </c>
      <c r="F9" s="20">
        <v>2020</v>
      </c>
      <c r="K9" s="20">
        <f t="shared" si="0"/>
        <v>2017</v>
      </c>
      <c r="L9" s="20">
        <f t="shared" si="1"/>
        <v>20</v>
      </c>
      <c r="M9" s="54">
        <f t="shared" si="3"/>
        <v>42870</v>
      </c>
      <c r="N9" s="54">
        <f t="shared" si="4"/>
        <v>42876</v>
      </c>
    </row>
    <row r="10" spans="1:14">
      <c r="A10" s="19" t="s">
        <v>51</v>
      </c>
      <c r="B10" s="130">
        <f>DATE(An,7,14)</f>
        <v>42930</v>
      </c>
      <c r="C10" s="110" t="str">
        <f t="shared" si="2"/>
        <v>ven</v>
      </c>
      <c r="D10" s="110" t="str">
        <f t="shared" si="5"/>
        <v>ven</v>
      </c>
      <c r="F10" s="20">
        <v>2021</v>
      </c>
      <c r="K10" s="20">
        <f t="shared" si="0"/>
        <v>2017</v>
      </c>
      <c r="L10" s="20">
        <f t="shared" si="1"/>
        <v>21</v>
      </c>
      <c r="M10" s="54">
        <f t="shared" si="3"/>
        <v>42877</v>
      </c>
      <c r="N10" s="54">
        <f t="shared" si="4"/>
        <v>42883</v>
      </c>
    </row>
    <row r="11" spans="1:14">
      <c r="A11" s="19" t="s">
        <v>14</v>
      </c>
      <c r="B11" s="130">
        <f>DATE(An,8,15)</f>
        <v>42962</v>
      </c>
      <c r="C11" s="110" t="str">
        <f t="shared" si="2"/>
        <v>mar</v>
      </c>
      <c r="D11" s="110" t="str">
        <f t="shared" si="5"/>
        <v>mar</v>
      </c>
      <c r="F11" s="20">
        <v>2022</v>
      </c>
      <c r="K11" s="20">
        <f t="shared" si="0"/>
        <v>2017</v>
      </c>
      <c r="L11" s="20">
        <f t="shared" si="1"/>
        <v>22</v>
      </c>
      <c r="M11" s="54">
        <f t="shared" si="3"/>
        <v>42884</v>
      </c>
      <c r="N11" s="54">
        <f t="shared" si="4"/>
        <v>42890</v>
      </c>
    </row>
    <row r="12" spans="1:14">
      <c r="A12" s="19" t="s">
        <v>52</v>
      </c>
      <c r="B12" s="130">
        <f>DATE(An,11,1)</f>
        <v>43040</v>
      </c>
      <c r="C12" s="110" t="str">
        <f t="shared" si="2"/>
        <v>mer</v>
      </c>
      <c r="D12" s="110" t="str">
        <f t="shared" si="5"/>
        <v>mer</v>
      </c>
      <c r="F12" s="20">
        <v>2023</v>
      </c>
      <c r="K12" s="20">
        <f t="shared" si="0"/>
        <v>2017</v>
      </c>
      <c r="L12" s="20">
        <f t="shared" si="1"/>
        <v>23</v>
      </c>
      <c r="M12" s="54">
        <f t="shared" si="3"/>
        <v>42891</v>
      </c>
      <c r="N12" s="54">
        <f t="shared" si="4"/>
        <v>42897</v>
      </c>
    </row>
    <row r="13" spans="1:14">
      <c r="A13" s="19" t="s">
        <v>53</v>
      </c>
      <c r="B13" s="130">
        <f>DATE(An,11,11)</f>
        <v>43050</v>
      </c>
      <c r="C13" s="110" t="str">
        <f t="shared" si="2"/>
        <v>sam</v>
      </c>
      <c r="D13" s="110" t="str">
        <f t="shared" si="5"/>
        <v>sam</v>
      </c>
      <c r="F13" s="20">
        <v>2024</v>
      </c>
      <c r="K13" s="20">
        <f t="shared" si="0"/>
        <v>2017</v>
      </c>
      <c r="L13" s="20">
        <f t="shared" si="1"/>
        <v>24</v>
      </c>
      <c r="M13" s="54">
        <f t="shared" si="3"/>
        <v>42898</v>
      </c>
      <c r="N13" s="54">
        <f t="shared" si="4"/>
        <v>42904</v>
      </c>
    </row>
    <row r="14" spans="1:14">
      <c r="A14" s="19" t="s">
        <v>54</v>
      </c>
      <c r="B14" s="130">
        <f>DATE(An,12,25)</f>
        <v>43094</v>
      </c>
      <c r="C14" s="110" t="str">
        <f t="shared" si="2"/>
        <v>lun</v>
      </c>
      <c r="D14" s="110" t="str">
        <f t="shared" si="5"/>
        <v>lun</v>
      </c>
      <c r="F14" s="20">
        <v>2025</v>
      </c>
      <c r="K14" s="20">
        <f t="shared" si="0"/>
        <v>2017</v>
      </c>
      <c r="L14" s="20">
        <f t="shared" si="1"/>
        <v>25</v>
      </c>
      <c r="M14" s="54">
        <f t="shared" si="3"/>
        <v>42905</v>
      </c>
      <c r="N14" s="54">
        <f t="shared" si="4"/>
        <v>42911</v>
      </c>
    </row>
    <row r="15" spans="1:14">
      <c r="A15" s="19" t="s">
        <v>12</v>
      </c>
      <c r="B15" s="130">
        <f>DATE(An+1,1,1)</f>
        <v>43101</v>
      </c>
      <c r="C15" s="110" t="str">
        <f t="shared" si="2"/>
        <v>lun</v>
      </c>
      <c r="D15" s="110" t="str">
        <f t="shared" si="5"/>
        <v>lun</v>
      </c>
      <c r="F15" s="20">
        <v>2026</v>
      </c>
      <c r="K15" s="20">
        <f t="shared" si="0"/>
        <v>2017</v>
      </c>
      <c r="L15" s="20">
        <f t="shared" si="1"/>
        <v>26</v>
      </c>
      <c r="M15" s="54">
        <f t="shared" si="3"/>
        <v>42912</v>
      </c>
      <c r="N15" s="54">
        <f t="shared" si="4"/>
        <v>42918</v>
      </c>
    </row>
    <row r="16" spans="1:14">
      <c r="A16" s="19" t="s">
        <v>13</v>
      </c>
      <c r="B16" s="130">
        <f>B3+1</f>
        <v>43192</v>
      </c>
      <c r="C16" s="110" t="str">
        <f t="shared" si="2"/>
        <v>lun</v>
      </c>
      <c r="D16" s="110"/>
      <c r="F16" s="20">
        <v>2027</v>
      </c>
      <c r="K16" s="20">
        <f t="shared" si="0"/>
        <v>2017</v>
      </c>
      <c r="L16" s="20">
        <f t="shared" si="1"/>
        <v>27</v>
      </c>
      <c r="M16" s="54">
        <f t="shared" si="3"/>
        <v>42919</v>
      </c>
      <c r="N16" s="54">
        <f t="shared" si="4"/>
        <v>42925</v>
      </c>
    </row>
    <row r="17" spans="1:14">
      <c r="A17" s="19" t="s">
        <v>47</v>
      </c>
      <c r="B17" s="130">
        <f>DATE(An+1,5,1)</f>
        <v>43221</v>
      </c>
      <c r="C17" s="110" t="str">
        <f t="shared" si="2"/>
        <v>mar</v>
      </c>
      <c r="D17" s="110"/>
      <c r="F17" s="20">
        <v>2028</v>
      </c>
      <c r="K17" s="20">
        <f t="shared" si="0"/>
        <v>2017</v>
      </c>
      <c r="L17" s="20">
        <f t="shared" si="1"/>
        <v>28</v>
      </c>
      <c r="M17" s="54">
        <f t="shared" si="3"/>
        <v>42926</v>
      </c>
      <c r="N17" s="54">
        <f t="shared" si="4"/>
        <v>42932</v>
      </c>
    </row>
    <row r="18" spans="1:14">
      <c r="A18" s="19" t="s">
        <v>48</v>
      </c>
      <c r="B18" s="130">
        <f>DATE(An+1,5,8)</f>
        <v>43228</v>
      </c>
      <c r="C18" s="110" t="str">
        <f t="shared" si="2"/>
        <v>mar</v>
      </c>
      <c r="D18" s="110"/>
      <c r="F18" s="20">
        <v>2029</v>
      </c>
      <c r="K18" s="20">
        <f t="shared" si="0"/>
        <v>2017</v>
      </c>
      <c r="L18" s="20">
        <f t="shared" si="1"/>
        <v>29</v>
      </c>
      <c r="M18" s="54">
        <f t="shared" si="3"/>
        <v>42933</v>
      </c>
      <c r="N18" s="54">
        <f t="shared" si="4"/>
        <v>42939</v>
      </c>
    </row>
    <row r="19" spans="1:14">
      <c r="A19" s="19" t="s">
        <v>49</v>
      </c>
      <c r="B19" s="130">
        <f>B3+39</f>
        <v>43230</v>
      </c>
      <c r="C19" s="110" t="str">
        <f t="shared" si="2"/>
        <v>jeu</v>
      </c>
      <c r="D19" s="110"/>
      <c r="F19" s="20">
        <v>2030</v>
      </c>
      <c r="K19" s="20">
        <f t="shared" si="0"/>
        <v>2017</v>
      </c>
      <c r="L19" s="20">
        <f t="shared" si="1"/>
        <v>30</v>
      </c>
      <c r="M19" s="54">
        <f t="shared" si="3"/>
        <v>42940</v>
      </c>
      <c r="N19" s="54">
        <f t="shared" si="4"/>
        <v>42946</v>
      </c>
    </row>
    <row r="20" spans="1:14">
      <c r="A20" s="19" t="s">
        <v>50</v>
      </c>
      <c r="B20" s="130">
        <f>B3+50</f>
        <v>43241</v>
      </c>
      <c r="C20" s="110" t="str">
        <f t="shared" si="2"/>
        <v>lun</v>
      </c>
      <c r="D20" s="110"/>
      <c r="K20" s="20">
        <f t="shared" si="0"/>
        <v>2017</v>
      </c>
      <c r="L20" s="20">
        <f t="shared" si="1"/>
        <v>31</v>
      </c>
      <c r="M20" s="54">
        <f t="shared" si="3"/>
        <v>42947</v>
      </c>
      <c r="N20" s="54">
        <f t="shared" si="4"/>
        <v>42953</v>
      </c>
    </row>
    <row r="21" spans="1:14">
      <c r="A21" s="19" t="s">
        <v>51</v>
      </c>
      <c r="B21" s="130">
        <f>DATE(An+1,7,14)</f>
        <v>43295</v>
      </c>
      <c r="C21" s="110" t="str">
        <f t="shared" si="2"/>
        <v>sam</v>
      </c>
      <c r="D21" s="110"/>
      <c r="K21" s="20">
        <f t="shared" si="0"/>
        <v>2017</v>
      </c>
      <c r="L21" s="20">
        <f t="shared" si="1"/>
        <v>32</v>
      </c>
      <c r="M21" s="54">
        <f t="shared" si="3"/>
        <v>42954</v>
      </c>
      <c r="N21" s="54">
        <f t="shared" si="4"/>
        <v>42960</v>
      </c>
    </row>
    <row r="22" spans="1:14">
      <c r="A22" s="19" t="s">
        <v>14</v>
      </c>
      <c r="B22" s="130">
        <f>DATE(An+1,8,15)</f>
        <v>43327</v>
      </c>
      <c r="C22" s="110" t="str">
        <f t="shared" si="2"/>
        <v>mer</v>
      </c>
      <c r="D22" s="110"/>
      <c r="K22" s="20">
        <f t="shared" si="0"/>
        <v>2017</v>
      </c>
      <c r="L22" s="20">
        <f t="shared" si="1"/>
        <v>33</v>
      </c>
      <c r="M22" s="54">
        <f t="shared" si="3"/>
        <v>42961</v>
      </c>
      <c r="N22" s="54">
        <f t="shared" si="4"/>
        <v>42967</v>
      </c>
    </row>
    <row r="23" spans="1:14">
      <c r="A23" s="19" t="s">
        <v>52</v>
      </c>
      <c r="B23" s="130">
        <f>DATE(An+1,11,1)</f>
        <v>43405</v>
      </c>
      <c r="C23" s="110" t="str">
        <f t="shared" si="2"/>
        <v>jeu</v>
      </c>
      <c r="D23" s="110"/>
      <c r="K23" s="20">
        <f t="shared" si="0"/>
        <v>2017</v>
      </c>
      <c r="L23" s="20">
        <f t="shared" si="1"/>
        <v>34</v>
      </c>
      <c r="M23" s="54">
        <f t="shared" si="3"/>
        <v>42968</v>
      </c>
      <c r="N23" s="54">
        <f t="shared" si="4"/>
        <v>42974</v>
      </c>
    </row>
    <row r="24" spans="1:14">
      <c r="A24" s="19" t="s">
        <v>53</v>
      </c>
      <c r="B24" s="130">
        <f>DATE(An+1,11,11)</f>
        <v>43415</v>
      </c>
      <c r="C24" s="110" t="str">
        <f t="shared" si="2"/>
        <v>dim</v>
      </c>
      <c r="D24" s="110"/>
      <c r="K24" s="20">
        <f t="shared" si="0"/>
        <v>2017</v>
      </c>
      <c r="L24" s="20">
        <f t="shared" si="1"/>
        <v>35</v>
      </c>
      <c r="M24" s="54">
        <f t="shared" si="3"/>
        <v>42975</v>
      </c>
      <c r="N24" s="54">
        <f t="shared" si="4"/>
        <v>42981</v>
      </c>
    </row>
    <row r="25" spans="1:14">
      <c r="A25" s="19" t="s">
        <v>54</v>
      </c>
      <c r="B25" s="130">
        <f>DATE(An+1,12,25)</f>
        <v>43459</v>
      </c>
      <c r="C25" s="110" t="str">
        <f t="shared" si="2"/>
        <v>mar</v>
      </c>
      <c r="D25" s="110"/>
      <c r="K25" s="20">
        <f t="shared" si="0"/>
        <v>2017</v>
      </c>
      <c r="L25" s="20">
        <f t="shared" si="1"/>
        <v>36</v>
      </c>
      <c r="M25" s="54">
        <f t="shared" si="3"/>
        <v>42982</v>
      </c>
      <c r="N25" s="54">
        <f t="shared" si="4"/>
        <v>42988</v>
      </c>
    </row>
    <row r="26" spans="1:14">
      <c r="A26" s="19" t="s">
        <v>14</v>
      </c>
      <c r="B26" s="130">
        <f>DATE(An+1,8,15)</f>
        <v>43327</v>
      </c>
      <c r="C26" s="110" t="str">
        <f t="shared" si="2"/>
        <v>mer</v>
      </c>
      <c r="D26" s="110"/>
      <c r="K26" s="20">
        <f t="shared" si="0"/>
        <v>2017</v>
      </c>
      <c r="L26" s="20">
        <f t="shared" si="1"/>
        <v>37</v>
      </c>
      <c r="M26" s="54">
        <f t="shared" si="3"/>
        <v>42989</v>
      </c>
      <c r="N26" s="54">
        <f t="shared" si="4"/>
        <v>42995</v>
      </c>
    </row>
    <row r="27" spans="1:14">
      <c r="A27" s="19" t="s">
        <v>15</v>
      </c>
      <c r="B27" s="130">
        <f>DATE(An+1,11,1)</f>
        <v>43405</v>
      </c>
      <c r="C27" s="110" t="str">
        <f t="shared" si="2"/>
        <v>jeu</v>
      </c>
      <c r="D27" s="110"/>
      <c r="K27" s="20">
        <f t="shared" si="0"/>
        <v>2017</v>
      </c>
      <c r="L27" s="20">
        <f t="shared" si="1"/>
        <v>38</v>
      </c>
      <c r="M27" s="54">
        <f t="shared" si="3"/>
        <v>42996</v>
      </c>
      <c r="N27" s="54">
        <f t="shared" si="4"/>
        <v>43002</v>
      </c>
    </row>
    <row r="28" spans="1:14">
      <c r="A28" s="19" t="s">
        <v>16</v>
      </c>
      <c r="B28" s="130">
        <f>DATE(An+1,11,11)</f>
        <v>43415</v>
      </c>
      <c r="C28" s="110" t="str">
        <f t="shared" si="2"/>
        <v>dim</v>
      </c>
      <c r="D28" s="110"/>
      <c r="K28" s="20">
        <f t="shared" si="0"/>
        <v>2017</v>
      </c>
      <c r="L28" s="20">
        <f t="shared" si="1"/>
        <v>39</v>
      </c>
      <c r="M28" s="54">
        <f t="shared" si="3"/>
        <v>43003</v>
      </c>
      <c r="N28" s="54">
        <f t="shared" si="4"/>
        <v>43009</v>
      </c>
    </row>
    <row r="29" spans="1:14">
      <c r="A29" s="19" t="s">
        <v>17</v>
      </c>
      <c r="B29" s="130">
        <f>DATE(An+1,12,25)</f>
        <v>43459</v>
      </c>
      <c r="C29" s="110" t="str">
        <f t="shared" si="2"/>
        <v>mar</v>
      </c>
      <c r="D29" s="110"/>
      <c r="K29" s="20">
        <f t="shared" si="0"/>
        <v>2017</v>
      </c>
      <c r="L29" s="20">
        <f t="shared" si="1"/>
        <v>40</v>
      </c>
      <c r="M29" s="54">
        <f t="shared" si="3"/>
        <v>43010</v>
      </c>
      <c r="N29" s="54">
        <f t="shared" si="4"/>
        <v>43016</v>
      </c>
    </row>
    <row r="30" spans="1:14" ht="15.75" thickBot="1">
      <c r="K30" s="20">
        <f t="shared" si="0"/>
        <v>2017</v>
      </c>
      <c r="L30" s="20">
        <f t="shared" si="1"/>
        <v>41</v>
      </c>
      <c r="M30" s="54">
        <f t="shared" si="3"/>
        <v>43017</v>
      </c>
      <c r="N30" s="54">
        <f t="shared" si="4"/>
        <v>43023</v>
      </c>
    </row>
    <row r="31" spans="1:14" ht="15.75" thickBot="1">
      <c r="A31" s="176" t="s">
        <v>64</v>
      </c>
      <c r="B31" s="176"/>
      <c r="C31" s="176"/>
      <c r="D31" s="111">
        <f>(COUNTA(D4:D29)-(COUNTIF(D4:D29,"*Dim*")+(COUNTIF(D4:D29,"*Sam*"))))</f>
        <v>10</v>
      </c>
      <c r="K31" s="20">
        <f t="shared" si="0"/>
        <v>2017</v>
      </c>
      <c r="L31" s="20">
        <f t="shared" si="1"/>
        <v>42</v>
      </c>
      <c r="M31" s="54">
        <f t="shared" si="3"/>
        <v>43024</v>
      </c>
      <c r="N31" s="54">
        <f t="shared" si="4"/>
        <v>43030</v>
      </c>
    </row>
    <row r="32" spans="1:14">
      <c r="A32" s="104"/>
      <c r="B32" s="105"/>
      <c r="C32" s="106"/>
      <c r="D32" s="101"/>
      <c r="K32" s="20">
        <f t="shared" si="0"/>
        <v>2017</v>
      </c>
      <c r="L32" s="20">
        <f t="shared" si="1"/>
        <v>43</v>
      </c>
      <c r="M32" s="54">
        <f>N31+1</f>
        <v>43031</v>
      </c>
      <c r="N32" s="54">
        <f t="shared" si="4"/>
        <v>43037</v>
      </c>
    </row>
    <row r="33" spans="1:14">
      <c r="A33" s="107"/>
      <c r="B33" s="105"/>
      <c r="C33" s="106"/>
      <c r="D33" s="101"/>
      <c r="K33" s="20">
        <f t="shared" si="0"/>
        <v>2017</v>
      </c>
      <c r="L33" s="20">
        <f t="shared" si="1"/>
        <v>44</v>
      </c>
      <c r="M33" s="54">
        <f t="shared" si="3"/>
        <v>43038</v>
      </c>
      <c r="N33" s="54">
        <f t="shared" si="4"/>
        <v>43044</v>
      </c>
    </row>
    <row r="34" spans="1:14">
      <c r="A34" s="107"/>
      <c r="B34" s="105"/>
      <c r="C34" s="106"/>
      <c r="D34" s="101"/>
      <c r="K34" s="20">
        <f t="shared" si="0"/>
        <v>2017</v>
      </c>
      <c r="L34" s="20">
        <f t="shared" si="1"/>
        <v>45</v>
      </c>
      <c r="M34" s="54">
        <f t="shared" si="3"/>
        <v>43045</v>
      </c>
      <c r="N34" s="54">
        <f t="shared" si="4"/>
        <v>43051</v>
      </c>
    </row>
    <row r="35" spans="1:14" ht="15" customHeight="1">
      <c r="A35" s="127" t="s">
        <v>58</v>
      </c>
      <c r="B35" s="128">
        <v>0.5</v>
      </c>
      <c r="C35" s="106"/>
      <c r="D35" s="101"/>
      <c r="K35" s="20">
        <f t="shared" ref="K35:K54" si="6">YEAR($M35)</f>
        <v>2017</v>
      </c>
      <c r="L35" s="20">
        <f t="shared" si="1"/>
        <v>46</v>
      </c>
      <c r="M35" s="54">
        <f t="shared" si="3"/>
        <v>43052</v>
      </c>
      <c r="N35" s="54">
        <f t="shared" si="4"/>
        <v>43058</v>
      </c>
    </row>
    <row r="36" spans="1:14">
      <c r="A36" s="107"/>
      <c r="B36" s="105"/>
      <c r="C36" s="106"/>
      <c r="D36" s="101"/>
      <c r="K36" s="20">
        <f t="shared" si="6"/>
        <v>2017</v>
      </c>
      <c r="L36" s="20">
        <f t="shared" si="1"/>
        <v>47</v>
      </c>
      <c r="M36" s="54">
        <f t="shared" si="3"/>
        <v>43059</v>
      </c>
      <c r="N36" s="54">
        <f t="shared" si="4"/>
        <v>43065</v>
      </c>
    </row>
    <row r="37" spans="1:14">
      <c r="A37" s="107"/>
      <c r="B37" s="105"/>
      <c r="C37" s="106"/>
      <c r="D37" s="101"/>
      <c r="K37" s="20">
        <f t="shared" si="6"/>
        <v>2017</v>
      </c>
      <c r="L37" s="20">
        <f t="shared" si="1"/>
        <v>48</v>
      </c>
      <c r="M37" s="54">
        <f t="shared" si="3"/>
        <v>43066</v>
      </c>
      <c r="N37" s="54">
        <f t="shared" si="4"/>
        <v>43072</v>
      </c>
    </row>
    <row r="38" spans="1:14">
      <c r="A38" s="107"/>
      <c r="B38" s="105"/>
      <c r="C38" s="106"/>
      <c r="D38" s="101"/>
      <c r="K38" s="20">
        <f t="shared" si="6"/>
        <v>2017</v>
      </c>
      <c r="L38" s="20">
        <f t="shared" si="1"/>
        <v>49</v>
      </c>
      <c r="M38" s="54">
        <f t="shared" si="3"/>
        <v>43073</v>
      </c>
      <c r="N38" s="54">
        <f t="shared" si="4"/>
        <v>43079</v>
      </c>
    </row>
    <row r="39" spans="1:14">
      <c r="A39" s="107"/>
      <c r="B39" s="105"/>
      <c r="C39" s="106"/>
      <c r="D39" s="101"/>
      <c r="K39" s="20">
        <f t="shared" si="6"/>
        <v>2017</v>
      </c>
      <c r="L39" s="20">
        <f t="shared" si="1"/>
        <v>50</v>
      </c>
      <c r="M39" s="54">
        <f t="shared" si="3"/>
        <v>43080</v>
      </c>
      <c r="N39" s="54">
        <f t="shared" si="4"/>
        <v>43086</v>
      </c>
    </row>
    <row r="40" spans="1:14">
      <c r="A40" s="107"/>
      <c r="B40" s="105"/>
      <c r="C40" s="106"/>
      <c r="D40" s="101"/>
      <c r="K40" s="20">
        <f t="shared" si="6"/>
        <v>2017</v>
      </c>
      <c r="L40" s="20">
        <f t="shared" si="1"/>
        <v>51</v>
      </c>
      <c r="M40" s="54">
        <f t="shared" si="3"/>
        <v>43087</v>
      </c>
      <c r="N40" s="54">
        <f t="shared" si="4"/>
        <v>43093</v>
      </c>
    </row>
    <row r="41" spans="1:14">
      <c r="A41" s="107"/>
      <c r="B41" s="105"/>
      <c r="C41" s="106"/>
      <c r="D41" s="101"/>
      <c r="K41" s="20">
        <f t="shared" si="6"/>
        <v>2017</v>
      </c>
      <c r="L41" s="20">
        <f t="shared" si="1"/>
        <v>52</v>
      </c>
      <c r="M41" s="54">
        <f t="shared" si="3"/>
        <v>43094</v>
      </c>
      <c r="N41" s="54">
        <f t="shared" si="4"/>
        <v>43100</v>
      </c>
    </row>
    <row r="42" spans="1:14">
      <c r="A42" s="107"/>
      <c r="B42" s="105"/>
      <c r="C42" s="106"/>
      <c r="D42" s="101"/>
      <c r="K42" s="20">
        <f t="shared" si="6"/>
        <v>2018</v>
      </c>
      <c r="L42" s="20">
        <f t="shared" si="1"/>
        <v>1</v>
      </c>
      <c r="M42" s="54">
        <f t="shared" si="3"/>
        <v>43101</v>
      </c>
      <c r="N42" s="54">
        <f t="shared" si="4"/>
        <v>43107</v>
      </c>
    </row>
    <row r="43" spans="1:14">
      <c r="A43" s="104"/>
      <c r="B43" s="105"/>
      <c r="C43" s="106"/>
      <c r="K43" s="20">
        <f t="shared" si="6"/>
        <v>2018</v>
      </c>
      <c r="L43" s="20">
        <f>WEEKNUM(M43,1)</f>
        <v>2</v>
      </c>
      <c r="M43" s="54">
        <f t="shared" si="3"/>
        <v>43108</v>
      </c>
      <c r="N43" s="54">
        <f t="shared" si="4"/>
        <v>43114</v>
      </c>
    </row>
    <row r="44" spans="1:14">
      <c r="A44" s="107"/>
      <c r="B44" s="105"/>
      <c r="C44" s="106"/>
      <c r="K44" s="20">
        <f t="shared" si="6"/>
        <v>2018</v>
      </c>
      <c r="L44" s="20">
        <f t="shared" si="1"/>
        <v>3</v>
      </c>
      <c r="M44" s="54">
        <f t="shared" si="3"/>
        <v>43115</v>
      </c>
      <c r="N44" s="54">
        <f t="shared" si="4"/>
        <v>43121</v>
      </c>
    </row>
    <row r="45" spans="1:14">
      <c r="A45" s="107"/>
      <c r="B45" s="105"/>
      <c r="C45" s="106"/>
      <c r="K45" s="20">
        <f t="shared" si="6"/>
        <v>2018</v>
      </c>
      <c r="L45" s="20">
        <f t="shared" si="1"/>
        <v>4</v>
      </c>
      <c r="M45" s="54">
        <f t="shared" si="3"/>
        <v>43122</v>
      </c>
      <c r="N45" s="54">
        <f t="shared" si="4"/>
        <v>43128</v>
      </c>
    </row>
    <row r="46" spans="1:14">
      <c r="A46" s="108"/>
      <c r="B46" s="105"/>
      <c r="C46" s="106"/>
      <c r="K46" s="20">
        <f t="shared" si="6"/>
        <v>2018</v>
      </c>
      <c r="L46" s="20">
        <f t="shared" si="1"/>
        <v>5</v>
      </c>
      <c r="M46" s="54">
        <f t="shared" si="3"/>
        <v>43129</v>
      </c>
      <c r="N46" s="54">
        <f t="shared" si="4"/>
        <v>43135</v>
      </c>
    </row>
    <row r="47" spans="1:14">
      <c r="A47" s="107"/>
      <c r="B47" s="105"/>
      <c r="C47" s="106"/>
      <c r="K47" s="20">
        <f t="shared" si="6"/>
        <v>2018</v>
      </c>
      <c r="L47" s="20">
        <f t="shared" si="1"/>
        <v>6</v>
      </c>
      <c r="M47" s="54">
        <f t="shared" si="3"/>
        <v>43136</v>
      </c>
      <c r="N47" s="54">
        <f t="shared" si="4"/>
        <v>43142</v>
      </c>
    </row>
    <row r="48" spans="1:14">
      <c r="A48" s="107"/>
      <c r="B48" s="105"/>
      <c r="C48" s="106"/>
      <c r="K48" s="20">
        <f t="shared" si="6"/>
        <v>2018</v>
      </c>
      <c r="L48" s="20">
        <f t="shared" si="1"/>
        <v>7</v>
      </c>
      <c r="M48" s="54">
        <f t="shared" si="3"/>
        <v>43143</v>
      </c>
      <c r="N48" s="54">
        <f t="shared" si="4"/>
        <v>43149</v>
      </c>
    </row>
    <row r="49" spans="1:14">
      <c r="A49" s="107"/>
      <c r="B49" s="105"/>
      <c r="C49" s="106"/>
      <c r="K49" s="20">
        <f t="shared" si="6"/>
        <v>2018</v>
      </c>
      <c r="L49" s="20">
        <f t="shared" si="1"/>
        <v>8</v>
      </c>
      <c r="M49" s="54">
        <f t="shared" si="3"/>
        <v>43150</v>
      </c>
      <c r="N49" s="54">
        <f t="shared" si="4"/>
        <v>43156</v>
      </c>
    </row>
    <row r="50" spans="1:14">
      <c r="A50" s="107"/>
      <c r="B50" s="105"/>
      <c r="C50" s="106"/>
      <c r="K50" s="20">
        <f t="shared" si="6"/>
        <v>2018</v>
      </c>
      <c r="L50" s="20">
        <f t="shared" si="1"/>
        <v>9</v>
      </c>
      <c r="M50" s="54">
        <f t="shared" si="3"/>
        <v>43157</v>
      </c>
      <c r="N50" s="54">
        <f t="shared" si="4"/>
        <v>43163</v>
      </c>
    </row>
    <row r="51" spans="1:14">
      <c r="A51" s="107"/>
      <c r="B51" s="105"/>
      <c r="C51" s="106"/>
      <c r="K51" s="20">
        <f t="shared" si="6"/>
        <v>2018</v>
      </c>
      <c r="L51" s="20">
        <f t="shared" si="1"/>
        <v>10</v>
      </c>
      <c r="M51" s="54">
        <f t="shared" si="3"/>
        <v>43164</v>
      </c>
      <c r="N51" s="54">
        <f t="shared" si="4"/>
        <v>43170</v>
      </c>
    </row>
    <row r="52" spans="1:14">
      <c r="A52" s="107"/>
      <c r="B52" s="105"/>
      <c r="C52" s="106"/>
      <c r="K52" s="20">
        <f t="shared" si="6"/>
        <v>2018</v>
      </c>
      <c r="L52" s="20">
        <f t="shared" si="1"/>
        <v>11</v>
      </c>
      <c r="M52" s="54">
        <f t="shared" si="3"/>
        <v>43171</v>
      </c>
      <c r="N52" s="54">
        <f t="shared" si="4"/>
        <v>43177</v>
      </c>
    </row>
    <row r="53" spans="1:14">
      <c r="A53" s="107"/>
      <c r="B53" s="105"/>
      <c r="C53" s="106"/>
      <c r="K53" s="20">
        <f t="shared" si="6"/>
        <v>2018</v>
      </c>
      <c r="L53" s="20">
        <f t="shared" si="1"/>
        <v>12</v>
      </c>
      <c r="M53" s="54">
        <f t="shared" si="3"/>
        <v>43178</v>
      </c>
      <c r="N53" s="54">
        <f t="shared" si="4"/>
        <v>43184</v>
      </c>
    </row>
    <row r="54" spans="1:14">
      <c r="A54" s="73"/>
      <c r="B54" s="73"/>
      <c r="C54" s="106"/>
      <c r="K54" s="20">
        <f t="shared" si="6"/>
        <v>2018</v>
      </c>
      <c r="L54" s="20">
        <f t="shared" si="1"/>
        <v>13</v>
      </c>
      <c r="M54" s="54">
        <f t="shared" si="3"/>
        <v>43185</v>
      </c>
      <c r="N54" s="54">
        <f t="shared" si="4"/>
        <v>43191</v>
      </c>
    </row>
  </sheetData>
  <mergeCells count="5">
    <mergeCell ref="A2:B2"/>
    <mergeCell ref="A31:C31"/>
    <mergeCell ref="D2:D3"/>
    <mergeCell ref="F2:F3"/>
    <mergeCell ref="H2:I3"/>
  </mergeCells>
  <conditionalFormatting sqref="A4:B29">
    <cfRule type="expression" dxfId="4" priority="5" stopIfTrue="1">
      <formula>MOD(ROW(),2)</formula>
    </cfRule>
  </conditionalFormatting>
  <conditionalFormatting sqref="C4:C29">
    <cfRule type="cellIs" dxfId="3" priority="3" stopIfTrue="1" operator="equal">
      <formula>"DIM"</formula>
    </cfRule>
    <cfRule type="cellIs" dxfId="2" priority="4" stopIfTrue="1" operator="equal">
      <formula>"SAM"</formula>
    </cfRule>
  </conditionalFormatting>
  <conditionalFormatting sqref="D4:D29">
    <cfRule type="cellIs" dxfId="1" priority="1" stopIfTrue="1" operator="equal">
      <formula>"DIM"</formula>
    </cfRule>
    <cfRule type="cellIs" dxfId="0" priority="2" stopIfTrue="1" operator="equal">
      <formula>"SAM"</formula>
    </cfRule>
  </conditionalFormatting>
  <dataValidations count="1">
    <dataValidation type="list" allowBlank="1" showInputMessage="1" showErrorMessage="1" sqref="A1">
      <formula1>Année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Pointage</vt:lpstr>
      <vt:lpstr>Notice</vt:lpstr>
      <vt:lpstr>Data</vt:lpstr>
      <vt:lpstr>Data!An</vt:lpstr>
      <vt:lpstr>Ann</vt:lpstr>
      <vt:lpstr>Année</vt:lpstr>
      <vt:lpstr>dddddd</vt:lpstr>
      <vt:lpstr>Fériés</vt:lpstr>
      <vt:lpstr>Pointage!Zone_d_impression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</dc:creator>
  <cp:lastModifiedBy>Guy Blancher</cp:lastModifiedBy>
  <cp:lastPrinted>2018-05-27T17:23:51Z</cp:lastPrinted>
  <dcterms:created xsi:type="dcterms:W3CDTF">2018-05-27T06:41:54Z</dcterms:created>
  <dcterms:modified xsi:type="dcterms:W3CDTF">2018-06-01T23:22:16Z</dcterms:modified>
</cp:coreProperties>
</file>