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drawings/drawing2.xml" ContentType="application/vnd.openxmlformats-officedocument.drawing+xml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drawings/drawing3.xml" ContentType="application/vnd.openxmlformats-officedocument.drawing+xml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drawings/drawing4.xml" ContentType="application/vnd.openxmlformats-officedocument.drawing+xml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drawings/drawing5.xml" ContentType="application/vnd.openxmlformats-officedocument.drawing+xml"/>
  <Override PartName="/xl/activeX/activeX16.xml" ContentType="application/vnd.ms-office.activeX+xml"/>
  <Override PartName="/xl/activeX/activeX16.bin" ContentType="application/vnd.ms-office.activeX"/>
  <Override PartName="/xl/activeX/activeX17.xml" ContentType="application/vnd.ms-office.activeX+xml"/>
  <Override PartName="/xl/activeX/activeX17.bin" ContentType="application/vnd.ms-office.activeX"/>
  <Override PartName="/xl/activeX/activeX18.xml" ContentType="application/vnd.ms-office.activeX+xml"/>
  <Override PartName="/xl/activeX/activeX18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drawings/drawing6.xml" ContentType="application/vnd.openxmlformats-officedocument.drawing+xml"/>
  <Override PartName="/xl/activeX/activeX19.xml" ContentType="application/vnd.ms-office.activeX+xml"/>
  <Override PartName="/xl/activeX/activeX19.bin" ContentType="application/vnd.ms-office.activeX"/>
  <Override PartName="/xl/activeX/activeX20.xml" ContentType="application/vnd.ms-office.activeX+xml"/>
  <Override PartName="/xl/activeX/activeX20.bin" ContentType="application/vnd.ms-office.activeX"/>
  <Override PartName="/xl/ctrlProps/ctrlProp3.xml" ContentType="application/vnd.ms-excel.controlproperties+xml"/>
  <Override PartName="/xl/drawings/drawing7.xml" ContentType="application/vnd.openxmlformats-officedocument.drawing+xml"/>
  <Override PartName="/xl/activeX/activeX21.xml" ContentType="application/vnd.ms-office.activeX+xml"/>
  <Override PartName="/xl/activeX/activeX21.bin" ContentType="application/vnd.ms-office.activeX"/>
  <Override PartName="/xl/activeX/activeX22.xml" ContentType="application/vnd.ms-office.activeX+xml"/>
  <Override PartName="/xl/activeX/activeX22.bin" ContentType="application/vnd.ms-office.activeX"/>
  <Override PartName="/xl/ctrlProps/ctrlProp4.xml" ContentType="application/vnd.ms-excel.controlproperties+xml"/>
  <Override PartName="/xl/drawings/drawing8.xml" ContentType="application/vnd.openxmlformats-officedocument.drawing+xml"/>
  <Override PartName="/xl/activeX/activeX23.xml" ContentType="application/vnd.ms-office.activeX+xml"/>
  <Override PartName="/xl/activeX/activeX23.bin" ContentType="application/vnd.ms-office.activeX"/>
  <Override PartName="/xl/activeX/activeX24.xml" ContentType="application/vnd.ms-office.activeX+xml"/>
  <Override PartName="/xl/activeX/activeX24.bin" ContentType="application/vnd.ms-office.activeX"/>
  <Override PartName="/xl/activeX/activeX25.xml" ContentType="application/vnd.ms-office.activeX+xml"/>
  <Override PartName="/xl/activeX/activeX25.bin" ContentType="application/vnd.ms-office.activeX"/>
  <Override PartName="/xl/ctrlProps/ctrlProp5.xml" ContentType="application/vnd.ms-excel.controlproperties+xml"/>
  <Override PartName="/xl/ctrlProps/ctrlProp6.xml" ContentType="application/vnd.ms-excel.controlproperties+xml"/>
  <Override PartName="/xl/drawings/drawing9.xml" ContentType="application/vnd.openxmlformats-officedocument.drawing+xml"/>
  <Override PartName="/xl/activeX/activeX26.xml" ContentType="application/vnd.ms-office.activeX+xml"/>
  <Override PartName="/xl/activeX/activeX26.bin" ContentType="application/vnd.ms-office.activeX"/>
  <Override PartName="/xl/activeX/activeX27.xml" ContentType="application/vnd.ms-office.activeX+xml"/>
  <Override PartName="/xl/activeX/activeX27.bin" ContentType="application/vnd.ms-office.activeX"/>
  <Override PartName="/xl/ctrlProps/ctrlProp7.xml" ContentType="application/vnd.ms-excel.controlproperties+xml"/>
  <Override PartName="/xl/drawings/drawing10.xml" ContentType="application/vnd.openxmlformats-officedocument.drawing+xml"/>
  <Override PartName="/xl/activeX/activeX28.xml" ContentType="application/vnd.ms-office.activeX+xml"/>
  <Override PartName="/xl/activeX/activeX28.bin" ContentType="application/vnd.ms-office.activeX"/>
  <Override PartName="/xl/activeX/activeX29.xml" ContentType="application/vnd.ms-office.activeX+xml"/>
  <Override PartName="/xl/activeX/activeX29.bin" ContentType="application/vnd.ms-office.activeX"/>
  <Override PartName="/xl/ctrlProps/ctrlProp8.xml" ContentType="application/vnd.ms-excel.controlproperties+xml"/>
  <Override PartName="/xl/ctrlProps/ctrlProp9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570" windowHeight="10215" tabRatio="619" activeTab="4"/>
  </bookViews>
  <sheets>
    <sheet name="Menu" sheetId="6" r:id="rId1"/>
    <sheet name="Produits" sheetId="1" r:id="rId2"/>
    <sheet name="Clients" sheetId="2" r:id="rId3"/>
    <sheet name="Fournisseurs" sheetId="3" r:id="rId4"/>
    <sheet name="Bon de commande client" sheetId="10" r:id="rId5"/>
    <sheet name="Bon de livraison client" sheetId="12" r:id="rId6"/>
    <sheet name="Facture client" sheetId="4" r:id="rId7"/>
    <sheet name="Bon de commande fournisseur" sheetId="11" r:id="rId8"/>
    <sheet name="Bon de réception fournisseur" sheetId="13" r:id="rId9"/>
    <sheet name="Facture fournisseur" sheetId="9" r:id="rId10"/>
  </sheets>
  <definedNames>
    <definedName name="client">Clients!$B$4:$B$6</definedName>
    <definedName name="CLIENTS">Clients!$C$4:$C$6</definedName>
    <definedName name="fournisseur">Fournisseurs!$B$4:$B$6</definedName>
    <definedName name="Libellés">Produits!$C$4:$C$6</definedName>
    <definedName name="produit">Produits!$B$4:$B$6</definedName>
    <definedName name="tauxdelatva">'Bon de commande client'!$F$22</definedName>
    <definedName name="tauxdelatvaa">'Facture fournisseur'!$F$22</definedName>
    <definedName name="TauxTVA">'Facture client'!$C$23</definedName>
    <definedName name="tauxtvaa">'Facture client'!$F$22</definedName>
    <definedName name="tauxxtva">'Bon de commande fournisseur'!$F$22</definedName>
    <definedName name="_xlnm.Print_Area" localSheetId="4">'Bon de commande client'!$D$1:$L$26</definedName>
    <definedName name="_xlnm.Print_Area" localSheetId="7">'Bon de commande fournisseur'!$D$1:$L$26</definedName>
    <definedName name="_xlnm.Print_Area" localSheetId="5">'Bon de livraison client'!$D$1:$L$26</definedName>
    <definedName name="_xlnm.Print_Area" localSheetId="8">'Bon de réception fournisseur'!$D$1:$L$26</definedName>
    <definedName name="_xlnm.Print_Area" localSheetId="2">Clients!$B$1:$I$12</definedName>
    <definedName name="_xlnm.Print_Area" localSheetId="6">'Facture client'!$A$1:$H$27</definedName>
    <definedName name="_xlnm.Print_Area" localSheetId="9">'Facture fournisseur'!$A$1:$H$25</definedName>
    <definedName name="_xlnm.Print_Area" localSheetId="3">Fournisseurs!$B$1:$G$12</definedName>
    <definedName name="_xlnm.Print_Area" localSheetId="1">Produits!$B$1:$K$12</definedName>
  </definedNames>
  <calcPr calcId="152511"/>
</workbook>
</file>

<file path=xl/calcChain.xml><?xml version="1.0" encoding="utf-8"?>
<calcChain xmlns="http://schemas.openxmlformats.org/spreadsheetml/2006/main">
  <c r="H18" i="9" l="1"/>
  <c r="E19" i="9"/>
  <c r="H19" i="9" s="1"/>
  <c r="E20" i="9"/>
  <c r="H20" i="9" s="1"/>
  <c r="E18" i="9"/>
  <c r="G18" i="9" s="1"/>
  <c r="E19" i="4"/>
  <c r="H19" i="4" s="1"/>
  <c r="E20" i="4"/>
  <c r="H20" i="4" s="1"/>
  <c r="E18" i="4"/>
  <c r="G18" i="4" s="1"/>
  <c r="F4" i="9"/>
  <c r="F4" i="4"/>
  <c r="G20" i="9"/>
  <c r="I19" i="9"/>
  <c r="G19" i="9"/>
  <c r="F19" i="9"/>
  <c r="I18" i="9"/>
  <c r="J18" i="9" s="1"/>
  <c r="F18" i="9"/>
  <c r="O7" i="9"/>
  <c r="O6" i="9" s="1"/>
  <c r="I19" i="4"/>
  <c r="F19" i="4"/>
  <c r="I18" i="4"/>
  <c r="F18" i="4"/>
  <c r="O7" i="4"/>
  <c r="O6" i="4" s="1"/>
  <c r="E19" i="13"/>
  <c r="G19" i="13" s="1"/>
  <c r="E20" i="13"/>
  <c r="I20" i="13" s="1"/>
  <c r="E18" i="13"/>
  <c r="F18" i="13" s="1"/>
  <c r="I18" i="11"/>
  <c r="J18" i="11" s="1"/>
  <c r="I19" i="11"/>
  <c r="J19" i="11" s="1"/>
  <c r="I20" i="11"/>
  <c r="J20" i="11" s="1"/>
  <c r="E19" i="12"/>
  <c r="E20" i="12"/>
  <c r="I20" i="12" s="1"/>
  <c r="E18" i="12"/>
  <c r="I18" i="12" s="1"/>
  <c r="F4" i="13"/>
  <c r="G20" i="13"/>
  <c r="F20" i="13"/>
  <c r="F19" i="13"/>
  <c r="O7" i="13"/>
  <c r="O6" i="13" s="1"/>
  <c r="F4" i="12"/>
  <c r="G20" i="12"/>
  <c r="F19" i="12"/>
  <c r="O7" i="12"/>
  <c r="O6" i="12" s="1"/>
  <c r="G19" i="4" l="1"/>
  <c r="F18" i="12"/>
  <c r="H19" i="12"/>
  <c r="I19" i="12"/>
  <c r="H19" i="13"/>
  <c r="J19" i="13" s="1"/>
  <c r="I19" i="13"/>
  <c r="G18" i="12"/>
  <c r="G19" i="12"/>
  <c r="H18" i="13"/>
  <c r="J18" i="13" s="1"/>
  <c r="I18" i="13"/>
  <c r="J19" i="9"/>
  <c r="H20" i="13"/>
  <c r="F20" i="9"/>
  <c r="I20" i="9"/>
  <c r="J20" i="9" s="1"/>
  <c r="G20" i="4"/>
  <c r="H20" i="12"/>
  <c r="J20" i="12" s="1"/>
  <c r="F20" i="12"/>
  <c r="F20" i="4"/>
  <c r="I20" i="4"/>
  <c r="J20" i="4" s="1"/>
  <c r="J19" i="4"/>
  <c r="H18" i="4"/>
  <c r="J18" i="4" s="1"/>
  <c r="O4" i="9"/>
  <c r="O5" i="9"/>
  <c r="O4" i="4"/>
  <c r="O5" i="4"/>
  <c r="H18" i="12"/>
  <c r="G18" i="13"/>
  <c r="J22" i="11"/>
  <c r="O4" i="13"/>
  <c r="O5" i="13"/>
  <c r="O4" i="12"/>
  <c r="O5" i="12"/>
  <c r="J19" i="12" l="1"/>
  <c r="J24" i="11"/>
  <c r="J23" i="11"/>
  <c r="J22" i="9"/>
  <c r="J22" i="13"/>
  <c r="J20" i="13"/>
  <c r="J23" i="13" s="1"/>
  <c r="J22" i="4"/>
  <c r="J18" i="12"/>
  <c r="J22" i="12"/>
  <c r="F5" i="11"/>
  <c r="F5" i="10"/>
  <c r="G20" i="11"/>
  <c r="F20" i="11"/>
  <c r="G19" i="11"/>
  <c r="F19" i="11"/>
  <c r="G18" i="11"/>
  <c r="F18" i="11"/>
  <c r="O7" i="11"/>
  <c r="O6" i="11" s="1"/>
  <c r="G18" i="10"/>
  <c r="F18" i="10"/>
  <c r="J23" i="12" l="1"/>
  <c r="J24" i="9"/>
  <c r="J23" i="9"/>
  <c r="J23" i="4"/>
  <c r="J24" i="4" s="1"/>
  <c r="F9" i="11"/>
  <c r="F5" i="9"/>
  <c r="F5" i="13"/>
  <c r="F5" i="12"/>
  <c r="F5" i="4"/>
  <c r="F12" i="12"/>
  <c r="F6" i="12"/>
  <c r="F8" i="12"/>
  <c r="F9" i="12"/>
  <c r="F7" i="12"/>
  <c r="F10" i="12"/>
  <c r="F11" i="12"/>
  <c r="B12" i="12"/>
  <c r="F6" i="11"/>
  <c r="F8" i="11"/>
  <c r="F10" i="11"/>
  <c r="F7" i="11"/>
  <c r="O4" i="11"/>
  <c r="O5" i="11"/>
  <c r="F20" i="10"/>
  <c r="F19" i="10"/>
  <c r="B12" i="11" l="1"/>
  <c r="D1" i="11" s="1"/>
  <c r="F9" i="13"/>
  <c r="F6" i="13"/>
  <c r="F8" i="13"/>
  <c r="F7" i="13"/>
  <c r="F10" i="13"/>
  <c r="B12" i="13"/>
  <c r="F9" i="9"/>
  <c r="F7" i="9"/>
  <c r="F10" i="9"/>
  <c r="F6" i="9"/>
  <c r="F8" i="9"/>
  <c r="B12" i="9"/>
  <c r="F12" i="4"/>
  <c r="F7" i="4"/>
  <c r="F10" i="4"/>
  <c r="F11" i="4"/>
  <c r="F6" i="4"/>
  <c r="F8" i="4"/>
  <c r="F9" i="4"/>
  <c r="B12" i="4"/>
  <c r="I20" i="10"/>
  <c r="I19" i="10"/>
  <c r="G20" i="10"/>
  <c r="G19" i="10"/>
  <c r="F3" i="13" l="1"/>
  <c r="D1" i="13" s="1"/>
  <c r="O7" i="10"/>
  <c r="O4" i="10" s="1"/>
  <c r="F3" i="9" l="1"/>
  <c r="D1" i="9" s="1"/>
  <c r="O6" i="10"/>
  <c r="O5" i="10"/>
  <c r="B12" i="10" l="1"/>
  <c r="D1" i="10" s="1"/>
  <c r="F12" i="10"/>
  <c r="F3" i="12" l="1"/>
  <c r="D1" i="12" s="1"/>
  <c r="F7" i="10"/>
  <c r="F9" i="10"/>
  <c r="F11" i="10"/>
  <c r="F6" i="10"/>
  <c r="F8" i="10"/>
  <c r="F10" i="10"/>
  <c r="F3" i="4" l="1"/>
  <c r="D1" i="4" s="1"/>
  <c r="J20" i="10" l="1"/>
  <c r="J19" i="10"/>
  <c r="I18" i="10" l="1"/>
  <c r="J18" i="10" l="1"/>
  <c r="J22" i="10" s="1"/>
  <c r="J23" i="10" l="1"/>
  <c r="J24" i="10" s="1"/>
</calcChain>
</file>

<file path=xl/sharedStrings.xml><?xml version="1.0" encoding="utf-8"?>
<sst xmlns="http://schemas.openxmlformats.org/spreadsheetml/2006/main" count="172" uniqueCount="72">
  <si>
    <t>Code Produit</t>
  </si>
  <si>
    <t>Libellé Produit</t>
  </si>
  <si>
    <t>Boite de mouchoirs</t>
  </si>
  <si>
    <t>Yaourt vanille</t>
  </si>
  <si>
    <t>Yaourt fraise</t>
  </si>
  <si>
    <t>Ménager</t>
  </si>
  <si>
    <t>Frais</t>
  </si>
  <si>
    <t>Leclerc</t>
  </si>
  <si>
    <t>Carrefour</t>
  </si>
  <si>
    <t>Auchan</t>
  </si>
  <si>
    <t>26, ZI les milles</t>
  </si>
  <si>
    <t>30, Rue du capitaine gèze</t>
  </si>
  <si>
    <t>18, Avenue de 19 mars</t>
  </si>
  <si>
    <t>Aix en provence</t>
  </si>
  <si>
    <t>Evry</t>
  </si>
  <si>
    <t>Aubagne</t>
  </si>
  <si>
    <t>sc@carrefour.fr</t>
  </si>
  <si>
    <t xml:space="preserve">sc@leclerc.fr </t>
  </si>
  <si>
    <t xml:space="preserve">sc@auchan.fr </t>
  </si>
  <si>
    <t>Danone</t>
  </si>
  <si>
    <t>Alstom</t>
  </si>
  <si>
    <t>LU</t>
  </si>
  <si>
    <t>2, Rue vaugirard</t>
  </si>
  <si>
    <t>5, Avenue Bellecour</t>
  </si>
  <si>
    <t>4, Avenue la Défense</t>
  </si>
  <si>
    <t>Paris</t>
  </si>
  <si>
    <t>Lyon</t>
  </si>
  <si>
    <t>Description</t>
  </si>
  <si>
    <t>Quantité</t>
  </si>
  <si>
    <t>Prix Unitaire HT</t>
  </si>
  <si>
    <t>Montant HT</t>
  </si>
  <si>
    <t>Total HT</t>
  </si>
  <si>
    <t>Total TTC</t>
  </si>
  <si>
    <t>Mail :</t>
  </si>
  <si>
    <t>Fax :</t>
  </si>
  <si>
    <t>Tel :</t>
  </si>
  <si>
    <t>Dénomination</t>
  </si>
  <si>
    <t>Montant TVA</t>
  </si>
  <si>
    <t>Kichou &amp; Joubert</t>
  </si>
  <si>
    <t>15-19, allée Claude Forbin</t>
  </si>
  <si>
    <t>13625 Aix-en-Provence</t>
  </si>
  <si>
    <t>Tél: 04 86 09 10 00</t>
  </si>
  <si>
    <t>Hauteur</t>
  </si>
  <si>
    <t>Longueur</t>
  </si>
  <si>
    <t>Largeur</t>
  </si>
  <si>
    <t>Poids</t>
  </si>
  <si>
    <t>Prix</t>
  </si>
  <si>
    <t>Stock théorique</t>
  </si>
  <si>
    <t>Stock d'alerte</t>
  </si>
  <si>
    <t>Adresse</t>
  </si>
  <si>
    <t>CP</t>
  </si>
  <si>
    <t>Ville</t>
  </si>
  <si>
    <t>Téléphone</t>
  </si>
  <si>
    <t>Fax</t>
  </si>
  <si>
    <t>Mail</t>
  </si>
  <si>
    <t>N° Fournisseur</t>
  </si>
  <si>
    <t>N° Client</t>
  </si>
  <si>
    <t>N° Commande</t>
  </si>
  <si>
    <t>GESTION DES CLIENTS</t>
  </si>
  <si>
    <t>Choisir un client</t>
  </si>
  <si>
    <t>15.2.2014</t>
  </si>
  <si>
    <t>Référence</t>
  </si>
  <si>
    <t>Date</t>
  </si>
  <si>
    <t>Date Commande</t>
  </si>
  <si>
    <t>Date commande</t>
  </si>
  <si>
    <t>Poids unitaire</t>
  </si>
  <si>
    <t>Poids total</t>
  </si>
  <si>
    <t>Poids TOTAL</t>
  </si>
  <si>
    <t>Nbre colis TOTAL</t>
  </si>
  <si>
    <t>Quantité (colis)</t>
  </si>
  <si>
    <t>Date Réception</t>
  </si>
  <si>
    <t>Date Livraison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</si>
</sst>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0#&quot; &quot;##&quot; &quot;##&quot; &quot;##&quot; &quot;##"/>
  </numFmts>
  <fonts count="2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1"/>
      <color rgb="FF7030A0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9"/>
      <color rgb="FF545353"/>
      <name val="Verdana"/>
      <family val="2"/>
    </font>
    <font>
      <b/>
      <sz val="26"/>
      <color theme="1"/>
      <name val="Calibri"/>
      <family val="2"/>
      <scheme val="minor"/>
    </font>
    <font>
      <b/>
      <sz val="26"/>
      <name val="Calibri"/>
      <family val="2"/>
      <scheme val="minor"/>
    </font>
    <font>
      <sz val="1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4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26"/>
      <color rgb="FF00CC00"/>
      <name val="Calibri"/>
      <family val="2"/>
      <scheme val="minor"/>
    </font>
    <font>
      <b/>
      <sz val="11"/>
      <color rgb="FF0066FF"/>
      <name val="Calibri"/>
      <family val="2"/>
      <scheme val="minor"/>
    </font>
    <font>
      <sz val="11"/>
      <color rgb="FF0066FF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39997558519241921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rgb="FF0066FF"/>
      </left>
      <right/>
      <top/>
      <bottom/>
      <diagonal/>
    </border>
    <border>
      <left/>
      <right style="medium">
        <color rgb="FF0066FF"/>
      </right>
      <top/>
      <bottom/>
      <diagonal/>
    </border>
    <border>
      <left style="medium">
        <color rgb="FF0066FF"/>
      </left>
      <right/>
      <top/>
      <bottom style="medium">
        <color rgb="FF0066FF"/>
      </bottom>
      <diagonal/>
    </border>
    <border>
      <left/>
      <right/>
      <top/>
      <bottom style="medium">
        <color rgb="FF0066FF"/>
      </bottom>
      <diagonal/>
    </border>
    <border>
      <left/>
      <right style="medium">
        <color rgb="FF0066FF"/>
      </right>
      <top/>
      <bottom style="medium">
        <color rgb="FF0066FF"/>
      </bottom>
      <diagonal/>
    </border>
    <border>
      <left style="medium">
        <color rgb="FF0066FF"/>
      </left>
      <right/>
      <top style="medium">
        <color rgb="FF0066FF"/>
      </top>
      <bottom style="medium">
        <color rgb="FF0066FF"/>
      </bottom>
      <diagonal/>
    </border>
    <border>
      <left/>
      <right/>
      <top style="medium">
        <color rgb="FF0066FF"/>
      </top>
      <bottom style="medium">
        <color rgb="FF0066FF"/>
      </bottom>
      <diagonal/>
    </border>
    <border>
      <left/>
      <right style="medium">
        <color rgb="FF0066FF"/>
      </right>
      <top style="medium">
        <color rgb="FF0066FF"/>
      </top>
      <bottom style="medium">
        <color rgb="FF0066FF"/>
      </bottom>
      <diagonal/>
    </border>
    <border>
      <left style="medium">
        <color rgb="FF0066FF"/>
      </left>
      <right/>
      <top style="medium">
        <color rgb="FF0066FF"/>
      </top>
      <bottom/>
      <diagonal/>
    </border>
    <border>
      <left/>
      <right/>
      <top style="medium">
        <color rgb="FF0066FF"/>
      </top>
      <bottom/>
      <diagonal/>
    </border>
    <border>
      <left/>
      <right style="medium">
        <color rgb="FF0066FF"/>
      </right>
      <top style="medium">
        <color rgb="FF0066FF"/>
      </top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93">
    <xf numFmtId="0" fontId="0" fillId="0" borderId="0" xfId="0"/>
    <xf numFmtId="0" fontId="0" fillId="0" borderId="1" xfId="0" applyBorder="1"/>
    <xf numFmtId="0" fontId="2" fillId="0" borderId="1" xfId="1" applyBorder="1" applyAlignment="1" applyProtection="1"/>
    <xf numFmtId="0" fontId="0" fillId="3" borderId="0" xfId="0" applyFill="1" applyBorder="1"/>
    <xf numFmtId="0" fontId="3" fillId="3" borderId="0" xfId="0" applyFont="1" applyFill="1" applyBorder="1"/>
    <xf numFmtId="0" fontId="1" fillId="3" borderId="0" xfId="0" applyFont="1" applyFill="1" applyBorder="1"/>
    <xf numFmtId="0" fontId="0" fillId="3" borderId="0" xfId="0" applyFont="1" applyFill="1" applyBorder="1" applyAlignment="1">
      <alignment horizontal="left"/>
    </xf>
    <xf numFmtId="0" fontId="1" fillId="3" borderId="0" xfId="0" applyFont="1" applyFill="1" applyBorder="1" applyAlignment="1">
      <alignment horizontal="left"/>
    </xf>
    <xf numFmtId="0" fontId="4" fillId="3" borderId="0" xfId="0" applyFont="1" applyFill="1" applyBorder="1" applyAlignment="1">
      <alignment horizontal="right"/>
    </xf>
    <xf numFmtId="0" fontId="5" fillId="0" borderId="0" xfId="0" applyFont="1"/>
    <xf numFmtId="0" fontId="0" fillId="0" borderId="0" xfId="0" applyFill="1" applyBorder="1"/>
    <xf numFmtId="0" fontId="0" fillId="0" borderId="0" xfId="0" applyBorder="1"/>
    <xf numFmtId="0" fontId="0" fillId="0" borderId="1" xfId="0" applyBorder="1" applyAlignment="1">
      <alignment horizontal="center"/>
    </xf>
    <xf numFmtId="14" fontId="1" fillId="0" borderId="1" xfId="0" applyNumberFormat="1" applyFont="1" applyFill="1" applyBorder="1"/>
    <xf numFmtId="0" fontId="5" fillId="0" borderId="0" xfId="0" applyFont="1" applyFill="1" applyBorder="1"/>
    <xf numFmtId="0" fontId="10" fillId="0" borderId="0" xfId="0" applyFont="1"/>
    <xf numFmtId="0" fontId="1" fillId="0" borderId="0" xfId="0" applyFont="1" applyFill="1" applyBorder="1"/>
    <xf numFmtId="0" fontId="1" fillId="0" borderId="0" xfId="0" applyFont="1" applyAlignment="1">
      <alignment horizontal="center"/>
    </xf>
    <xf numFmtId="14" fontId="1" fillId="0" borderId="0" xfId="0" applyNumberFormat="1" applyFont="1" applyFill="1" applyBorder="1"/>
    <xf numFmtId="0" fontId="1" fillId="3" borderId="0" xfId="0" applyFont="1" applyFill="1" applyBorder="1" applyAlignment="1">
      <alignment horizontal="right"/>
    </xf>
    <xf numFmtId="0" fontId="1" fillId="0" borderId="0" xfId="0" applyFont="1" applyFill="1" applyBorder="1" applyAlignment="1">
      <alignment horizontal="right"/>
    </xf>
    <xf numFmtId="0" fontId="13" fillId="0" borderId="0" xfId="0" applyFont="1" applyFill="1"/>
    <xf numFmtId="14" fontId="0" fillId="0" borderId="0" xfId="0" applyNumberFormat="1" applyFill="1" applyBorder="1"/>
    <xf numFmtId="0" fontId="14" fillId="3" borderId="0" xfId="0" applyFont="1" applyFill="1" applyBorder="1" applyAlignment="1">
      <alignment horizontal="right"/>
    </xf>
    <xf numFmtId="0" fontId="8" fillId="3" borderId="1" xfId="0" applyFont="1" applyFill="1" applyBorder="1" applyAlignment="1">
      <alignment horizontal="right"/>
    </xf>
    <xf numFmtId="0" fontId="15" fillId="0" borderId="0" xfId="0" applyFont="1"/>
    <xf numFmtId="0" fontId="0" fillId="3" borderId="1" xfId="0" applyFont="1" applyFill="1" applyBorder="1" applyAlignment="1">
      <alignment horizontal="right"/>
    </xf>
    <xf numFmtId="0" fontId="0" fillId="3" borderId="0" xfId="0" applyFont="1" applyFill="1" applyBorder="1"/>
    <xf numFmtId="0" fontId="0" fillId="3" borderId="1" xfId="0" applyFont="1" applyFill="1" applyBorder="1"/>
    <xf numFmtId="14" fontId="0" fillId="3" borderId="0" xfId="0" applyNumberFormat="1" applyFont="1" applyFill="1" applyBorder="1"/>
    <xf numFmtId="0" fontId="0" fillId="2" borderId="1" xfId="0" applyFont="1" applyFill="1" applyBorder="1"/>
    <xf numFmtId="0" fontId="0" fillId="0" borderId="1" xfId="0" applyFont="1" applyBorder="1"/>
    <xf numFmtId="0" fontId="0" fillId="3" borderId="0" xfId="0" applyFont="1" applyFill="1" applyBorder="1" applyAlignment="1">
      <alignment horizontal="right"/>
    </xf>
    <xf numFmtId="164" fontId="0" fillId="0" borderId="1" xfId="0" applyNumberFormat="1" applyFont="1" applyBorder="1"/>
    <xf numFmtId="164" fontId="0" fillId="0" borderId="1" xfId="0" applyNumberFormat="1" applyFont="1" applyBorder="1" applyAlignment="1">
      <alignment horizontal="right"/>
    </xf>
    <xf numFmtId="0" fontId="0" fillId="0" borderId="0" xfId="0" applyNumberFormat="1" applyFont="1" applyBorder="1" applyAlignment="1">
      <alignment horizontal="right"/>
    </xf>
    <xf numFmtId="10" fontId="0" fillId="0" borderId="1" xfId="0" applyNumberFormat="1" applyFont="1" applyBorder="1"/>
    <xf numFmtId="164" fontId="0" fillId="0" borderId="0" xfId="0" applyNumberFormat="1" applyFont="1" applyBorder="1" applyAlignment="1">
      <alignment horizontal="right"/>
    </xf>
    <xf numFmtId="0" fontId="6" fillId="3" borderId="0" xfId="0" applyFont="1" applyFill="1" applyBorder="1" applyAlignment="1"/>
    <xf numFmtId="0" fontId="1" fillId="4" borderId="1" xfId="0" applyFont="1" applyFill="1" applyBorder="1" applyAlignment="1">
      <alignment horizontal="center"/>
    </xf>
    <xf numFmtId="0" fontId="0" fillId="0" borderId="1" xfId="0" applyFont="1" applyFill="1" applyBorder="1"/>
    <xf numFmtId="0" fontId="0" fillId="3" borderId="3" xfId="0" applyFont="1" applyFill="1" applyBorder="1"/>
    <xf numFmtId="0" fontId="0" fillId="3" borderId="4" xfId="0" applyFont="1" applyFill="1" applyBorder="1"/>
    <xf numFmtId="0" fontId="0" fillId="3" borderId="5" xfId="0" applyFont="1" applyFill="1" applyBorder="1"/>
    <xf numFmtId="0" fontId="0" fillId="3" borderId="6" xfId="0" applyFont="1" applyFill="1" applyBorder="1"/>
    <xf numFmtId="0" fontId="0" fillId="3" borderId="7" xfId="0" applyFont="1" applyFill="1" applyBorder="1"/>
    <xf numFmtId="0" fontId="0" fillId="0" borderId="3" xfId="0" applyFont="1" applyFill="1" applyBorder="1"/>
    <xf numFmtId="0" fontId="0" fillId="0" borderId="0" xfId="0" applyFont="1" applyFill="1" applyBorder="1"/>
    <xf numFmtId="0" fontId="0" fillId="0" borderId="4" xfId="0" applyFont="1" applyFill="1" applyBorder="1"/>
    <xf numFmtId="0" fontId="12" fillId="0" borderId="0" xfId="0" applyFont="1" applyFill="1" applyBorder="1" applyAlignment="1">
      <alignment horizontal="right"/>
    </xf>
    <xf numFmtId="0" fontId="13" fillId="0" borderId="0" xfId="0" applyFont="1" applyFill="1" applyBorder="1"/>
    <xf numFmtId="0" fontId="4" fillId="0" borderId="0" xfId="0" applyFont="1" applyFill="1" applyBorder="1" applyAlignment="1">
      <alignment horizontal="right"/>
    </xf>
    <xf numFmtId="0" fontId="0" fillId="0" borderId="0" xfId="0" applyFont="1" applyFill="1" applyBorder="1" applyAlignment="1">
      <alignment horizontal="left"/>
    </xf>
    <xf numFmtId="0" fontId="3" fillId="0" borderId="0" xfId="0" applyFont="1" applyFill="1" applyBorder="1"/>
    <xf numFmtId="14" fontId="0" fillId="0" borderId="0" xfId="0" applyNumberFormat="1" applyFont="1" applyFill="1" applyBorder="1"/>
    <xf numFmtId="0" fontId="1" fillId="0" borderId="0" xfId="0" applyFont="1" applyFill="1" applyBorder="1" applyAlignment="1">
      <alignment horizontal="left"/>
    </xf>
    <xf numFmtId="164" fontId="0" fillId="0" borderId="1" xfId="0" applyNumberFormat="1" applyFont="1" applyFill="1" applyBorder="1"/>
    <xf numFmtId="164" fontId="0" fillId="0" borderId="1" xfId="0" applyNumberFormat="1" applyFont="1" applyFill="1" applyBorder="1" applyAlignment="1">
      <alignment horizontal="right"/>
    </xf>
    <xf numFmtId="0" fontId="0" fillId="0" borderId="0" xfId="0" applyNumberFormat="1" applyFont="1" applyFill="1" applyBorder="1" applyAlignment="1">
      <alignment horizontal="right"/>
    </xf>
    <xf numFmtId="0" fontId="0" fillId="0" borderId="0" xfId="0" applyFont="1" applyFill="1" applyBorder="1" applyAlignment="1">
      <alignment horizontal="right"/>
    </xf>
    <xf numFmtId="10" fontId="0" fillId="0" borderId="1" xfId="0" applyNumberFormat="1" applyFont="1" applyFill="1" applyBorder="1"/>
    <xf numFmtId="164" fontId="0" fillId="0" borderId="0" xfId="0" applyNumberFormat="1" applyFont="1" applyFill="1" applyBorder="1" applyAlignment="1">
      <alignment horizontal="right"/>
    </xf>
    <xf numFmtId="0" fontId="0" fillId="0" borderId="5" xfId="0" applyFont="1" applyFill="1" applyBorder="1"/>
    <xf numFmtId="0" fontId="0" fillId="0" borderId="6" xfId="0" applyFont="1" applyFill="1" applyBorder="1"/>
    <xf numFmtId="0" fontId="0" fillId="0" borderId="7" xfId="0" applyFont="1" applyFill="1" applyBorder="1"/>
    <xf numFmtId="0" fontId="0" fillId="0" borderId="11" xfId="0" applyFont="1" applyFill="1" applyBorder="1"/>
    <xf numFmtId="0" fontId="0" fillId="0" borderId="12" xfId="0" applyFont="1" applyFill="1" applyBorder="1"/>
    <xf numFmtId="0" fontId="0" fillId="0" borderId="13" xfId="0" applyFont="1" applyFill="1" applyBorder="1"/>
    <xf numFmtId="0" fontId="0" fillId="0" borderId="1" xfId="0" applyFont="1" applyFill="1" applyBorder="1" applyAlignment="1">
      <alignment horizontal="right"/>
    </xf>
    <xf numFmtId="0" fontId="14" fillId="0" borderId="0" xfId="0" applyFont="1" applyFill="1" applyBorder="1" applyAlignment="1">
      <alignment horizontal="right"/>
    </xf>
    <xf numFmtId="0" fontId="8" fillId="0" borderId="1" xfId="0" applyFont="1" applyFill="1" applyBorder="1" applyAlignment="1">
      <alignment horizontal="right"/>
    </xf>
    <xf numFmtId="0" fontId="0" fillId="0" borderId="2" xfId="0" applyFont="1" applyFill="1" applyBorder="1"/>
    <xf numFmtId="3" fontId="0" fillId="0" borderId="1" xfId="0" applyNumberFormat="1" applyFont="1" applyFill="1" applyBorder="1"/>
    <xf numFmtId="0" fontId="0" fillId="0" borderId="1" xfId="0" applyNumberFormat="1" applyFont="1" applyFill="1" applyBorder="1" applyAlignment="1">
      <alignment horizontal="right"/>
    </xf>
    <xf numFmtId="10" fontId="0" fillId="0" borderId="0" xfId="0" applyNumberFormat="1" applyFont="1" applyFill="1" applyBorder="1"/>
    <xf numFmtId="3" fontId="0" fillId="0" borderId="1" xfId="0" applyNumberFormat="1" applyFont="1" applyFill="1" applyBorder="1" applyAlignment="1">
      <alignment horizontal="right"/>
    </xf>
    <xf numFmtId="4" fontId="0" fillId="0" borderId="1" xfId="0" applyNumberFormat="1" applyFont="1" applyFill="1" applyBorder="1"/>
    <xf numFmtId="0" fontId="17" fillId="0" borderId="0" xfId="0" applyFont="1" applyFill="1" applyBorder="1"/>
    <xf numFmtId="0" fontId="18" fillId="0" borderId="0" xfId="0" applyFont="1" applyFill="1" applyBorder="1"/>
    <xf numFmtId="0" fontId="17" fillId="3" borderId="0" xfId="0" applyFont="1" applyFill="1" applyBorder="1"/>
    <xf numFmtId="0" fontId="18" fillId="3" borderId="0" xfId="0" applyFont="1" applyFill="1" applyBorder="1"/>
    <xf numFmtId="165" fontId="0" fillId="0" borderId="1" xfId="0" applyNumberFormat="1" applyBorder="1" applyAlignment="1">
      <alignment horizontal="center"/>
    </xf>
    <xf numFmtId="165" fontId="0" fillId="0" borderId="0" xfId="0" applyNumberFormat="1" applyFont="1" applyFill="1" applyBorder="1" applyAlignment="1">
      <alignment horizontal="left"/>
    </xf>
    <xf numFmtId="165" fontId="0" fillId="3" borderId="0" xfId="0" applyNumberFormat="1" applyFont="1" applyFill="1" applyBorder="1" applyAlignment="1">
      <alignment horizontal="left"/>
    </xf>
    <xf numFmtId="0" fontId="7" fillId="3" borderId="0" xfId="0" applyFont="1" applyFill="1" applyBorder="1" applyAlignment="1">
      <alignment horizontal="center"/>
    </xf>
    <xf numFmtId="0" fontId="8" fillId="3" borderId="0" xfId="0" applyFont="1" applyFill="1" applyBorder="1"/>
    <xf numFmtId="0" fontId="9" fillId="3" borderId="0" xfId="0" applyFont="1" applyFill="1" applyBorder="1" applyAlignment="1">
      <alignment horizontal="center"/>
    </xf>
    <xf numFmtId="0" fontId="6" fillId="3" borderId="0" xfId="0" applyFont="1" applyFill="1" applyBorder="1" applyAlignment="1">
      <alignment horizontal="center"/>
    </xf>
    <xf numFmtId="0" fontId="10" fillId="0" borderId="0" xfId="0" applyFont="1" applyAlignment="1">
      <alignment horizontal="center"/>
    </xf>
    <xf numFmtId="0" fontId="11" fillId="0" borderId="0" xfId="0" applyFont="1" applyAlignment="1">
      <alignment horizontal="center"/>
    </xf>
    <xf numFmtId="0" fontId="16" fillId="0" borderId="8" xfId="0" applyFont="1" applyFill="1" applyBorder="1" applyAlignment="1">
      <alignment horizontal="center"/>
    </xf>
    <xf numFmtId="0" fontId="16" fillId="0" borderId="9" xfId="0" applyFont="1" applyFill="1" applyBorder="1" applyAlignment="1">
      <alignment horizontal="center"/>
    </xf>
    <xf numFmtId="0" fontId="16" fillId="0" borderId="10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colors>
    <mruColors>
      <color rgb="FF0066FF"/>
      <color rgb="FF00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_rels/activeX23.xml.rels><?xml version="1.0" encoding="UTF-8" standalone="yes"?>
<Relationships xmlns="http://schemas.openxmlformats.org/package/2006/relationships"><Relationship Id="rId1" Type="http://schemas.microsoft.com/office/2006/relationships/activeXControlBinary" Target="activeX23.bin"/></Relationships>
</file>

<file path=xl/activeX/_rels/activeX24.xml.rels><?xml version="1.0" encoding="UTF-8" standalone="yes"?>
<Relationships xmlns="http://schemas.openxmlformats.org/package/2006/relationships"><Relationship Id="rId1" Type="http://schemas.microsoft.com/office/2006/relationships/activeXControlBinary" Target="activeX24.bin"/></Relationships>
</file>

<file path=xl/activeX/_rels/activeX25.xml.rels><?xml version="1.0" encoding="UTF-8" standalone="yes"?>
<Relationships xmlns="http://schemas.openxmlformats.org/package/2006/relationships"><Relationship Id="rId1" Type="http://schemas.microsoft.com/office/2006/relationships/activeXControlBinary" Target="activeX25.bin"/></Relationships>
</file>

<file path=xl/activeX/_rels/activeX26.xml.rels><?xml version="1.0" encoding="UTF-8" standalone="yes"?>
<Relationships xmlns="http://schemas.openxmlformats.org/package/2006/relationships"><Relationship Id="rId1" Type="http://schemas.microsoft.com/office/2006/relationships/activeXControlBinary" Target="activeX26.bin"/></Relationships>
</file>

<file path=xl/activeX/_rels/activeX27.xml.rels><?xml version="1.0" encoding="UTF-8" standalone="yes"?>
<Relationships xmlns="http://schemas.openxmlformats.org/package/2006/relationships"><Relationship Id="rId1" Type="http://schemas.microsoft.com/office/2006/relationships/activeXControlBinary" Target="activeX27.bin"/></Relationships>
</file>

<file path=xl/activeX/_rels/activeX28.xml.rels><?xml version="1.0" encoding="UTF-8" standalone="yes"?>
<Relationships xmlns="http://schemas.openxmlformats.org/package/2006/relationships"><Relationship Id="rId1" Type="http://schemas.microsoft.com/office/2006/relationships/activeXControlBinary" Target="activeX28.bin"/></Relationships>
</file>

<file path=xl/activeX/_rels/activeX29.xml.rels><?xml version="1.0" encoding="UTF-8" standalone="yes"?>
<Relationships xmlns="http://schemas.openxmlformats.org/package/2006/relationships"><Relationship Id="rId1" Type="http://schemas.microsoft.com/office/2006/relationships/activeXControlBinary" Target="activeX29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Drop" dropStyle="combo" dx="16" fmlaLink="$M$1" fmlaRange="Clients!$C$4:$C$12" noThreeD="1" sel="2" val="0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Drop" dropStyle="combo" dx="16" fmlaLink="$M$1" fmlaRange="Fournisseurs!$C$4:$C$12" noThreeD="1" sel="3" val="0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Drop" dropStyle="combo" dx="16" fmlaLink="$M$1" fmlaRange="Fournisseurs!$C$4:$C$12" noThreeD="1" sel="2" val="0"/>
</file>

<file path=xl/ctrlProps/ctrlProp9.xml><?xml version="1.0" encoding="utf-8"?>
<formControlPr xmlns="http://schemas.microsoft.com/office/spreadsheetml/2009/9/main" objectType="Button" lockText="1"/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9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9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9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9.pn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9.pn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9.png"/></Relationships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image" Target="../media/image5.emf"/><Relationship Id="rId7" Type="http://schemas.openxmlformats.org/officeDocument/2006/relationships/image" Target="../media/image9.emf"/><Relationship Id="rId2" Type="http://schemas.openxmlformats.org/officeDocument/2006/relationships/image" Target="../media/image4.emf"/><Relationship Id="rId1" Type="http://schemas.openxmlformats.org/officeDocument/2006/relationships/image" Target="../media/image3.emf"/><Relationship Id="rId6" Type="http://schemas.openxmlformats.org/officeDocument/2006/relationships/image" Target="../media/image8.emf"/><Relationship Id="rId5" Type="http://schemas.openxmlformats.org/officeDocument/2006/relationships/image" Target="../media/image7.emf"/><Relationship Id="rId4" Type="http://schemas.openxmlformats.org/officeDocument/2006/relationships/image" Target="../media/image6.emf"/><Relationship Id="rId9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11.emf"/><Relationship Id="rId1" Type="http://schemas.openxmlformats.org/officeDocument/2006/relationships/image" Target="../media/image10.emf"/></Relationships>
</file>

<file path=xl/drawings/_rels/vmlDrawing3.vml.rels><?xml version="1.0" encoding="UTF-8" standalone="yes"?>
<Relationships xmlns="http://schemas.openxmlformats.org/package/2006/relationships"><Relationship Id="rId2" Type="http://schemas.openxmlformats.org/officeDocument/2006/relationships/image" Target="../media/image13.emf"/><Relationship Id="rId1" Type="http://schemas.openxmlformats.org/officeDocument/2006/relationships/image" Target="../media/image12.emf"/></Relationships>
</file>

<file path=xl/drawings/_rels/vmlDrawing4.vml.rels><?xml version="1.0" encoding="UTF-8" standalone="yes"?>
<Relationships xmlns="http://schemas.openxmlformats.org/package/2006/relationships"><Relationship Id="rId2" Type="http://schemas.openxmlformats.org/officeDocument/2006/relationships/image" Target="../media/image15.emf"/><Relationship Id="rId1" Type="http://schemas.openxmlformats.org/officeDocument/2006/relationships/image" Target="../media/image14.emf"/></Relationships>
</file>

<file path=xl/drawings/_rels/vmlDrawing5.vml.rels><?xml version="1.0" encoding="UTF-8" standalone="yes"?>
<Relationships xmlns="http://schemas.openxmlformats.org/package/2006/relationships"><Relationship Id="rId3" Type="http://schemas.openxmlformats.org/officeDocument/2006/relationships/image" Target="../media/image16.emf"/><Relationship Id="rId2" Type="http://schemas.openxmlformats.org/officeDocument/2006/relationships/image" Target="../media/image18.emf"/><Relationship Id="rId1" Type="http://schemas.openxmlformats.org/officeDocument/2006/relationships/image" Target="../media/image17.emf"/></Relationships>
</file>

<file path=xl/drawings/_rels/vmlDrawing6.vml.rels><?xml version="1.0" encoding="UTF-8" standalone="yes"?>
<Relationships xmlns="http://schemas.openxmlformats.org/package/2006/relationships"><Relationship Id="rId2" Type="http://schemas.openxmlformats.org/officeDocument/2006/relationships/image" Target="../media/image21.emf"/><Relationship Id="rId1" Type="http://schemas.openxmlformats.org/officeDocument/2006/relationships/image" Target="../media/image20.emf"/></Relationships>
</file>

<file path=xl/drawings/_rels/vmlDrawing7.vml.rels><?xml version="1.0" encoding="UTF-8" standalone="yes"?>
<Relationships xmlns="http://schemas.openxmlformats.org/package/2006/relationships"><Relationship Id="rId2" Type="http://schemas.openxmlformats.org/officeDocument/2006/relationships/image" Target="../media/image22.emf"/><Relationship Id="rId1" Type="http://schemas.openxmlformats.org/officeDocument/2006/relationships/image" Target="../media/image23.emf"/></Relationships>
</file>

<file path=xl/drawings/_rels/vmlDrawing8.vml.rels><?xml version="1.0" encoding="UTF-8" standalone="yes"?>
<Relationships xmlns="http://schemas.openxmlformats.org/package/2006/relationships"><Relationship Id="rId3" Type="http://schemas.openxmlformats.org/officeDocument/2006/relationships/image" Target="../media/image24.emf"/><Relationship Id="rId2" Type="http://schemas.openxmlformats.org/officeDocument/2006/relationships/image" Target="../media/image25.emf"/><Relationship Id="rId1" Type="http://schemas.openxmlformats.org/officeDocument/2006/relationships/image" Target="../media/image26.emf"/></Relationships>
</file>

<file path=xl/drawings/_rels/vmlDrawing9.vml.rels><?xml version="1.0" encoding="UTF-8" standalone="yes"?>
<Relationships xmlns="http://schemas.openxmlformats.org/package/2006/relationships"><Relationship Id="rId2" Type="http://schemas.openxmlformats.org/officeDocument/2006/relationships/image" Target="../media/image28.emf"/><Relationship Id="rId1" Type="http://schemas.openxmlformats.org/officeDocument/2006/relationships/image" Target="../media/image27.emf"/></Relationships>
</file>

<file path=xl/drawings/_rels/vmlDrawing10.vml.rels><?xml version="1.0" encoding="UTF-8" standalone="yes"?>
<Relationships xmlns="http://schemas.openxmlformats.org/package/2006/relationships"><Relationship Id="rId2" Type="http://schemas.openxmlformats.org/officeDocument/2006/relationships/image" Target="../media/image29.emf"/><Relationship Id="rId1" Type="http://schemas.openxmlformats.org/officeDocument/2006/relationships/image" Target="../media/image30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228600</xdr:colOff>
      <xdr:row>5</xdr:row>
      <xdr:rowOff>171450</xdr:rowOff>
    </xdr:from>
    <xdr:to>
      <xdr:col>5</xdr:col>
      <xdr:colOff>104775</xdr:colOff>
      <xdr:row>16</xdr:row>
      <xdr:rowOff>171450</xdr:rowOff>
    </xdr:to>
    <xdr:sp macro="" textlink="">
      <xdr:nvSpPr>
        <xdr:cNvPr id="3" name="Rectangle 2"/>
        <xdr:cNvSpPr/>
      </xdr:nvSpPr>
      <xdr:spPr>
        <a:xfrm>
          <a:off x="228600" y="1543050"/>
          <a:ext cx="2514600" cy="2286000"/>
        </a:xfrm>
        <a:prstGeom prst="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171451</xdr:colOff>
      <xdr:row>5</xdr:row>
      <xdr:rowOff>142875</xdr:rowOff>
    </xdr:from>
    <xdr:to>
      <xdr:col>10</xdr:col>
      <xdr:colOff>1</xdr:colOff>
      <xdr:row>16</xdr:row>
      <xdr:rowOff>171450</xdr:rowOff>
    </xdr:to>
    <xdr:sp macro="" textlink="">
      <xdr:nvSpPr>
        <xdr:cNvPr id="4" name="Rectangle 3"/>
        <xdr:cNvSpPr/>
      </xdr:nvSpPr>
      <xdr:spPr>
        <a:xfrm>
          <a:off x="3124201" y="1514475"/>
          <a:ext cx="2438400" cy="2314575"/>
        </a:xfrm>
        <a:prstGeom prst="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76199</xdr:colOff>
      <xdr:row>5</xdr:row>
      <xdr:rowOff>123824</xdr:rowOff>
    </xdr:from>
    <xdr:to>
      <xdr:col>14</xdr:col>
      <xdr:colOff>1552575</xdr:colOff>
      <xdr:row>16</xdr:row>
      <xdr:rowOff>171449</xdr:rowOff>
    </xdr:to>
    <xdr:sp macro="" textlink="">
      <xdr:nvSpPr>
        <xdr:cNvPr id="5" name="Rectangle 4"/>
        <xdr:cNvSpPr/>
      </xdr:nvSpPr>
      <xdr:spPr>
        <a:xfrm>
          <a:off x="5915024" y="1495424"/>
          <a:ext cx="3000376" cy="2333625"/>
        </a:xfrm>
        <a:prstGeom prst="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200024</xdr:colOff>
      <xdr:row>2</xdr:row>
      <xdr:rowOff>161925</xdr:rowOff>
    </xdr:from>
    <xdr:to>
      <xdr:col>9</xdr:col>
      <xdr:colOff>733425</xdr:colOff>
      <xdr:row>4</xdr:row>
      <xdr:rowOff>63251</xdr:rowOff>
    </xdr:to>
    <xdr:sp macro="" textlink="">
      <xdr:nvSpPr>
        <xdr:cNvPr id="6" name="ZoneTexte 5"/>
        <xdr:cNvSpPr txBox="1"/>
      </xdr:nvSpPr>
      <xdr:spPr>
        <a:xfrm>
          <a:off x="3333749" y="647700"/>
          <a:ext cx="2057401" cy="596651"/>
        </a:xfrm>
        <a:prstGeom prst="rect">
          <a:avLst/>
        </a:prstGeom>
        <a:ln/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wrap="square" rtlCol="0" anchor="t"/>
        <a:lstStyle/>
        <a:p>
          <a:pPr algn="ctr"/>
          <a:r>
            <a:rPr lang="fr-FR" sz="3600" b="1">
              <a:solidFill>
                <a:schemeClr val="tx1"/>
              </a:solidFill>
            </a:rPr>
            <a:t>MENU</a:t>
          </a:r>
        </a:p>
      </xdr:txBody>
    </xdr:sp>
    <xdr:clientData/>
  </xdr:twoCellAnchor>
  <xdr:twoCellAnchor>
    <xdr:from>
      <xdr:col>1</xdr:col>
      <xdr:colOff>238125</xdr:colOff>
      <xdr:row>6</xdr:row>
      <xdr:rowOff>123825</xdr:rowOff>
    </xdr:from>
    <xdr:to>
      <xdr:col>4</xdr:col>
      <xdr:colOff>619125</xdr:colOff>
      <xdr:row>7</xdr:row>
      <xdr:rowOff>6101</xdr:rowOff>
    </xdr:to>
    <xdr:sp macro="" textlink="">
      <xdr:nvSpPr>
        <xdr:cNvPr id="8" name="ZoneTexte 7"/>
        <xdr:cNvSpPr txBox="1"/>
      </xdr:nvSpPr>
      <xdr:spPr>
        <a:xfrm>
          <a:off x="476250" y="1685925"/>
          <a:ext cx="2000250" cy="263276"/>
        </a:xfrm>
        <a:prstGeom prst="rect">
          <a:avLst/>
        </a:prstGeom>
        <a:ln/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wrap="square" rtlCol="0" anchor="t"/>
        <a:lstStyle/>
        <a:p>
          <a:pPr algn="ctr"/>
          <a:r>
            <a:rPr lang="fr-FR" sz="1400" b="1">
              <a:solidFill>
                <a:schemeClr val="tx1"/>
              </a:solidFill>
            </a:rPr>
            <a:t>BASE DE DONNEES</a:t>
          </a:r>
        </a:p>
      </xdr:txBody>
    </xdr:sp>
    <xdr:clientData/>
  </xdr:twoCellAnchor>
  <xdr:twoCellAnchor>
    <xdr:from>
      <xdr:col>7</xdr:col>
      <xdr:colOff>219075</xdr:colOff>
      <xdr:row>6</xdr:row>
      <xdr:rowOff>76200</xdr:rowOff>
    </xdr:from>
    <xdr:to>
      <xdr:col>9</xdr:col>
      <xdr:colOff>695325</xdr:colOff>
      <xdr:row>6</xdr:row>
      <xdr:rowOff>339476</xdr:rowOff>
    </xdr:to>
    <xdr:sp macro="" textlink="">
      <xdr:nvSpPr>
        <xdr:cNvPr id="9" name="ZoneTexte 8"/>
        <xdr:cNvSpPr txBox="1"/>
      </xdr:nvSpPr>
      <xdr:spPr>
        <a:xfrm>
          <a:off x="3352800" y="1647825"/>
          <a:ext cx="2000250" cy="263276"/>
        </a:xfrm>
        <a:prstGeom prst="rect">
          <a:avLst/>
        </a:prstGeom>
        <a:ln/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wrap="square" rtlCol="0" anchor="t"/>
        <a:lstStyle/>
        <a:p>
          <a:pPr algn="ctr"/>
          <a:r>
            <a:rPr lang="fr-FR" sz="1400" b="1">
              <a:solidFill>
                <a:schemeClr val="tx1"/>
              </a:solidFill>
            </a:rPr>
            <a:t>GESTION</a:t>
          </a:r>
          <a:r>
            <a:rPr lang="fr-FR" sz="1400" b="1" baseline="0">
              <a:solidFill>
                <a:schemeClr val="tx1"/>
              </a:solidFill>
            </a:rPr>
            <a:t> DES CLIENTS</a:t>
          </a:r>
          <a:endParaRPr lang="fr-FR" sz="1400" b="1">
            <a:solidFill>
              <a:schemeClr val="tx1"/>
            </a:solidFill>
          </a:endParaRPr>
        </a:p>
      </xdr:txBody>
    </xdr:sp>
    <xdr:clientData/>
  </xdr:twoCellAnchor>
  <xdr:twoCellAnchor>
    <xdr:from>
      <xdr:col>12</xdr:col>
      <xdr:colOff>285750</xdr:colOff>
      <xdr:row>6</xdr:row>
      <xdr:rowOff>57150</xdr:rowOff>
    </xdr:from>
    <xdr:to>
      <xdr:col>14</xdr:col>
      <xdr:colOff>1362075</xdr:colOff>
      <xdr:row>6</xdr:row>
      <xdr:rowOff>320426</xdr:rowOff>
    </xdr:to>
    <xdr:sp macro="" textlink="">
      <xdr:nvSpPr>
        <xdr:cNvPr id="10" name="ZoneTexte 9"/>
        <xdr:cNvSpPr txBox="1"/>
      </xdr:nvSpPr>
      <xdr:spPr>
        <a:xfrm>
          <a:off x="6124575" y="1619250"/>
          <a:ext cx="2600325" cy="263276"/>
        </a:xfrm>
        <a:prstGeom prst="rect">
          <a:avLst/>
        </a:prstGeom>
        <a:ln/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wrap="square" rtlCol="0" anchor="t"/>
        <a:lstStyle/>
        <a:p>
          <a:pPr algn="ctr"/>
          <a:r>
            <a:rPr lang="fr-FR" sz="1400" b="1">
              <a:solidFill>
                <a:schemeClr val="tx1"/>
              </a:solidFill>
            </a:rPr>
            <a:t>GESTION</a:t>
          </a:r>
          <a:r>
            <a:rPr lang="fr-FR" sz="1400" b="1" baseline="0">
              <a:solidFill>
                <a:schemeClr val="tx1"/>
              </a:solidFill>
            </a:rPr>
            <a:t> DES FOURNISSEURS</a:t>
          </a:r>
          <a:endParaRPr lang="fr-FR" sz="1400" b="1">
            <a:solidFill>
              <a:schemeClr val="tx1"/>
            </a:solidFill>
          </a:endParaRPr>
        </a:p>
      </xdr:txBody>
    </xdr:sp>
    <xdr:clientData/>
  </xdr:twoCellAnchor>
  <xdr:twoCellAnchor>
    <xdr:from>
      <xdr:col>2</xdr:col>
      <xdr:colOff>400050</xdr:colOff>
      <xdr:row>0</xdr:row>
      <xdr:rowOff>85725</xdr:rowOff>
    </xdr:from>
    <xdr:to>
      <xdr:col>14</xdr:col>
      <xdr:colOff>733425</xdr:colOff>
      <xdr:row>1</xdr:row>
      <xdr:rowOff>238125</xdr:rowOff>
    </xdr:to>
    <xdr:sp macro="" textlink="">
      <xdr:nvSpPr>
        <xdr:cNvPr id="11" name="ZoneTexte 10"/>
        <xdr:cNvSpPr txBox="1"/>
      </xdr:nvSpPr>
      <xdr:spPr>
        <a:xfrm>
          <a:off x="1238250" y="85725"/>
          <a:ext cx="6858000" cy="3429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2000" b="1">
              <a:solidFill>
                <a:schemeClr val="tx2">
                  <a:lumMod val="60000"/>
                  <a:lumOff val="40000"/>
                </a:schemeClr>
              </a:solidFill>
              <a:effectLst>
                <a:innerShdw blurRad="63500" dist="50800" dir="16200000">
                  <a:prstClr val="black">
                    <a:alpha val="50000"/>
                  </a:prstClr>
                </a:innerShdw>
              </a:effectLst>
            </a:rPr>
            <a:t>GESTION INFORMATISEE DES CLIENTS</a:t>
          </a:r>
          <a:r>
            <a:rPr lang="fr-FR" sz="2000" b="1" baseline="0">
              <a:solidFill>
                <a:schemeClr val="tx2">
                  <a:lumMod val="60000"/>
                  <a:lumOff val="40000"/>
                </a:schemeClr>
              </a:solidFill>
              <a:effectLst>
                <a:innerShdw blurRad="63500" dist="50800" dir="16200000">
                  <a:prstClr val="black">
                    <a:alpha val="50000"/>
                  </a:prstClr>
                </a:innerShdw>
              </a:effectLst>
            </a:rPr>
            <a:t> ET DES FOURNISSEURS</a:t>
          </a:r>
          <a:endParaRPr lang="fr-FR" sz="2000" b="1">
            <a:solidFill>
              <a:schemeClr val="tx2">
                <a:lumMod val="60000"/>
                <a:lumOff val="40000"/>
              </a:schemeClr>
            </a:solidFill>
            <a:effectLst>
              <a:innerShdw blurRad="63500" dist="50800" dir="16200000">
                <a:prstClr val="black">
                  <a:alpha val="50000"/>
                </a:prstClr>
              </a:innerShdw>
            </a:effectLst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219075</xdr:colOff>
          <xdr:row>7</xdr:row>
          <xdr:rowOff>114300</xdr:rowOff>
        </xdr:from>
        <xdr:to>
          <xdr:col>4</xdr:col>
          <xdr:colOff>666750</xdr:colOff>
          <xdr:row>9</xdr:row>
          <xdr:rowOff>85725</xdr:rowOff>
        </xdr:to>
        <xdr:sp macro="" textlink="">
          <xdr:nvSpPr>
            <xdr:cNvPr id="5121" name="CommandButton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10</xdr:row>
          <xdr:rowOff>161925</xdr:rowOff>
        </xdr:from>
        <xdr:to>
          <xdr:col>4</xdr:col>
          <xdr:colOff>647700</xdr:colOff>
          <xdr:row>12</xdr:row>
          <xdr:rowOff>133350</xdr:rowOff>
        </xdr:to>
        <xdr:sp macro="" textlink="">
          <xdr:nvSpPr>
            <xdr:cNvPr id="5122" name="CommandButton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209550</xdr:colOff>
          <xdr:row>14</xdr:row>
          <xdr:rowOff>9525</xdr:rowOff>
        </xdr:from>
        <xdr:to>
          <xdr:col>4</xdr:col>
          <xdr:colOff>666750</xdr:colOff>
          <xdr:row>15</xdr:row>
          <xdr:rowOff>171450</xdr:rowOff>
        </xdr:to>
        <xdr:sp macro="" textlink="">
          <xdr:nvSpPr>
            <xdr:cNvPr id="5123" name="CommandButton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190500</xdr:colOff>
          <xdr:row>14</xdr:row>
          <xdr:rowOff>0</xdr:rowOff>
        </xdr:from>
        <xdr:to>
          <xdr:col>9</xdr:col>
          <xdr:colOff>723900</xdr:colOff>
          <xdr:row>15</xdr:row>
          <xdr:rowOff>161925</xdr:rowOff>
        </xdr:to>
        <xdr:sp macro="" textlink="">
          <xdr:nvSpPr>
            <xdr:cNvPr id="5124" name="CommandButton4" hidden="1">
              <a:extLst>
                <a:ext uri="{63B3BB69-23CF-44E3-9099-C40C66FF867C}">
                  <a14:compatExt spid="_x0000_s51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552450</xdr:colOff>
          <xdr:row>13</xdr:row>
          <xdr:rowOff>133350</xdr:rowOff>
        </xdr:from>
        <xdr:to>
          <xdr:col>14</xdr:col>
          <xdr:colOff>1076325</xdr:colOff>
          <xdr:row>15</xdr:row>
          <xdr:rowOff>104775</xdr:rowOff>
        </xdr:to>
        <xdr:sp macro="" textlink="">
          <xdr:nvSpPr>
            <xdr:cNvPr id="5125" name="CommandButton5" hidden="1">
              <a:extLst>
                <a:ext uri="{63B3BB69-23CF-44E3-9099-C40C66FF867C}">
                  <a14:compatExt spid="_x0000_s51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209550</xdr:colOff>
          <xdr:row>7</xdr:row>
          <xdr:rowOff>114300</xdr:rowOff>
        </xdr:from>
        <xdr:to>
          <xdr:col>9</xdr:col>
          <xdr:colOff>742950</xdr:colOff>
          <xdr:row>9</xdr:row>
          <xdr:rowOff>85725</xdr:rowOff>
        </xdr:to>
        <xdr:sp macro="" textlink="">
          <xdr:nvSpPr>
            <xdr:cNvPr id="5126" name="CommandButton6" hidden="1">
              <a:extLst>
                <a:ext uri="{63B3BB69-23CF-44E3-9099-C40C66FF867C}">
                  <a14:compatExt spid="_x0000_s51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542925</xdr:colOff>
          <xdr:row>7</xdr:row>
          <xdr:rowOff>104775</xdr:rowOff>
        </xdr:from>
        <xdr:to>
          <xdr:col>14</xdr:col>
          <xdr:colOff>1076325</xdr:colOff>
          <xdr:row>9</xdr:row>
          <xdr:rowOff>76200</xdr:rowOff>
        </xdr:to>
        <xdr:sp macro="" textlink="">
          <xdr:nvSpPr>
            <xdr:cNvPr id="5127" name="CommandButton7" hidden="1">
              <a:extLst>
                <a:ext uri="{63B3BB69-23CF-44E3-9099-C40C66FF867C}">
                  <a14:compatExt spid="_x0000_s51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200025</xdr:colOff>
          <xdr:row>10</xdr:row>
          <xdr:rowOff>142875</xdr:rowOff>
        </xdr:from>
        <xdr:to>
          <xdr:col>9</xdr:col>
          <xdr:colOff>733425</xdr:colOff>
          <xdr:row>12</xdr:row>
          <xdr:rowOff>114300</xdr:rowOff>
        </xdr:to>
        <xdr:sp macro="" textlink="">
          <xdr:nvSpPr>
            <xdr:cNvPr id="5128" name="CommandButton8" hidden="1">
              <a:extLst>
                <a:ext uri="{63B3BB69-23CF-44E3-9099-C40C66FF867C}">
                  <a14:compatExt spid="_x0000_s51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552450</xdr:colOff>
          <xdr:row>10</xdr:row>
          <xdr:rowOff>104775</xdr:rowOff>
        </xdr:from>
        <xdr:to>
          <xdr:col>14</xdr:col>
          <xdr:colOff>1085850</xdr:colOff>
          <xdr:row>12</xdr:row>
          <xdr:rowOff>76200</xdr:rowOff>
        </xdr:to>
        <xdr:sp macro="" textlink="">
          <xdr:nvSpPr>
            <xdr:cNvPr id="5129" name="CommandButton9" hidden="1">
              <a:extLst>
                <a:ext uri="{63B3BB69-23CF-44E3-9099-C40C66FF867C}">
                  <a14:compatExt spid="_x0000_s51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676275</xdr:colOff>
      <xdr:row>0</xdr:row>
      <xdr:rowOff>95251</xdr:rowOff>
    </xdr:from>
    <xdr:to>
      <xdr:col>9</xdr:col>
      <xdr:colOff>428625</xdr:colOff>
      <xdr:row>1</xdr:row>
      <xdr:rowOff>247650</xdr:rowOff>
    </xdr:to>
    <xdr:sp macro="" textlink="">
      <xdr:nvSpPr>
        <xdr:cNvPr id="2" name="ZoneTexte 1"/>
        <xdr:cNvSpPr txBox="1"/>
      </xdr:nvSpPr>
      <xdr:spPr>
        <a:xfrm>
          <a:off x="2181225" y="95251"/>
          <a:ext cx="4067175" cy="581024"/>
        </a:xfrm>
        <a:prstGeom prst="rect">
          <a:avLst/>
        </a:prstGeom>
        <a:ln/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wrap="square" rtlCol="0" anchor="t"/>
        <a:lstStyle/>
        <a:p>
          <a:pPr algn="ctr"/>
          <a:r>
            <a:rPr lang="fr-FR" sz="3600" b="1">
              <a:solidFill>
                <a:schemeClr val="tx1"/>
              </a:solidFill>
            </a:rPr>
            <a:t>Liste</a:t>
          </a:r>
          <a:r>
            <a:rPr lang="fr-FR" sz="3600" b="1" baseline="0">
              <a:solidFill>
                <a:schemeClr val="tx1"/>
              </a:solidFill>
            </a:rPr>
            <a:t> des produits</a:t>
          </a:r>
          <a:endParaRPr lang="fr-FR" sz="3600" b="1">
            <a:solidFill>
              <a:schemeClr val="tx1"/>
            </a:solidFill>
          </a:endParaRPr>
        </a:p>
      </xdr:txBody>
    </xdr:sp>
    <xdr:clientData/>
  </xdr:twoCellAnchor>
  <xdr:twoCellAnchor>
    <xdr:from>
      <xdr:col>11</xdr:col>
      <xdr:colOff>361950</xdr:colOff>
      <xdr:row>0</xdr:row>
      <xdr:rowOff>142876</xdr:rowOff>
    </xdr:from>
    <xdr:to>
      <xdr:col>14</xdr:col>
      <xdr:colOff>285001</xdr:colOff>
      <xdr:row>5</xdr:row>
      <xdr:rowOff>152401</xdr:rowOff>
    </xdr:to>
    <xdr:sp macro="" textlink="">
      <xdr:nvSpPr>
        <xdr:cNvPr id="3" name="Rectangle 2"/>
        <xdr:cNvSpPr/>
      </xdr:nvSpPr>
      <xdr:spPr>
        <a:xfrm>
          <a:off x="8058150" y="142876"/>
          <a:ext cx="2209051" cy="1543050"/>
        </a:xfrm>
        <a:prstGeom prst="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695325</xdr:colOff>
      <xdr:row>0</xdr:row>
      <xdr:rowOff>257175</xdr:rowOff>
    </xdr:from>
    <xdr:to>
      <xdr:col>13</xdr:col>
      <xdr:colOff>735137</xdr:colOff>
      <xdr:row>1</xdr:row>
      <xdr:rowOff>91826</xdr:rowOff>
    </xdr:to>
    <xdr:sp macro="" textlink="">
      <xdr:nvSpPr>
        <xdr:cNvPr id="4" name="ZoneTexte 3"/>
        <xdr:cNvSpPr txBox="1"/>
      </xdr:nvSpPr>
      <xdr:spPr>
        <a:xfrm>
          <a:off x="8391525" y="257175"/>
          <a:ext cx="1563812" cy="263276"/>
        </a:xfrm>
        <a:prstGeom prst="rect">
          <a:avLst/>
        </a:prstGeom>
        <a:ln/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wrap="square" rtlCol="0" anchor="t"/>
        <a:lstStyle/>
        <a:p>
          <a:pPr algn="ctr"/>
          <a:r>
            <a:rPr lang="fr-FR" sz="1400" b="1">
              <a:solidFill>
                <a:schemeClr val="tx1"/>
              </a:solidFill>
            </a:rPr>
            <a:t>PETIT MENU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190500</xdr:colOff>
          <xdr:row>1</xdr:row>
          <xdr:rowOff>314325</xdr:rowOff>
        </xdr:from>
        <xdr:to>
          <xdr:col>13</xdr:col>
          <xdr:colOff>361950</xdr:colOff>
          <xdr:row>2</xdr:row>
          <xdr:rowOff>133350</xdr:rowOff>
        </xdr:to>
        <xdr:sp macro="" textlink="">
          <xdr:nvSpPr>
            <xdr:cNvPr id="7169" name="CommandButton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190500</xdr:colOff>
          <xdr:row>3</xdr:row>
          <xdr:rowOff>38100</xdr:rowOff>
        </xdr:from>
        <xdr:to>
          <xdr:col>13</xdr:col>
          <xdr:colOff>361950</xdr:colOff>
          <xdr:row>5</xdr:row>
          <xdr:rowOff>9525</xdr:rowOff>
        </xdr:to>
        <xdr:sp macro="" textlink="">
          <xdr:nvSpPr>
            <xdr:cNvPr id="7170" name="CommandButton2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590550</xdr:colOff>
      <xdr:row>0</xdr:row>
      <xdr:rowOff>152400</xdr:rowOff>
    </xdr:from>
    <xdr:to>
      <xdr:col>7</xdr:col>
      <xdr:colOff>47625</xdr:colOff>
      <xdr:row>1</xdr:row>
      <xdr:rowOff>304799</xdr:rowOff>
    </xdr:to>
    <xdr:sp macro="" textlink="">
      <xdr:nvSpPr>
        <xdr:cNvPr id="2" name="ZoneTexte 1"/>
        <xdr:cNvSpPr txBox="1"/>
      </xdr:nvSpPr>
      <xdr:spPr>
        <a:xfrm>
          <a:off x="1990725" y="152400"/>
          <a:ext cx="4067175" cy="581024"/>
        </a:xfrm>
        <a:prstGeom prst="rect">
          <a:avLst/>
        </a:prstGeom>
        <a:ln/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wrap="square" rtlCol="0" anchor="t"/>
        <a:lstStyle/>
        <a:p>
          <a:pPr algn="ctr"/>
          <a:r>
            <a:rPr lang="fr-FR" sz="3600" b="1">
              <a:solidFill>
                <a:schemeClr val="tx1"/>
              </a:solidFill>
            </a:rPr>
            <a:t>Liste</a:t>
          </a:r>
          <a:r>
            <a:rPr lang="fr-FR" sz="3600" b="1" baseline="0">
              <a:solidFill>
                <a:schemeClr val="tx1"/>
              </a:solidFill>
            </a:rPr>
            <a:t> des clients</a:t>
          </a:r>
          <a:endParaRPr lang="fr-FR" sz="3600" b="1">
            <a:solidFill>
              <a:schemeClr val="tx1"/>
            </a:solidFill>
          </a:endParaRPr>
        </a:p>
      </xdr:txBody>
    </xdr:sp>
    <xdr:clientData/>
  </xdr:twoCellAnchor>
  <xdr:twoCellAnchor>
    <xdr:from>
      <xdr:col>9</xdr:col>
      <xdr:colOff>361950</xdr:colOff>
      <xdr:row>0</xdr:row>
      <xdr:rowOff>133350</xdr:rowOff>
    </xdr:from>
    <xdr:to>
      <xdr:col>12</xdr:col>
      <xdr:colOff>285001</xdr:colOff>
      <xdr:row>5</xdr:row>
      <xdr:rowOff>114300</xdr:rowOff>
    </xdr:to>
    <xdr:sp macro="" textlink="">
      <xdr:nvSpPr>
        <xdr:cNvPr id="3" name="Rectangle 2"/>
        <xdr:cNvSpPr/>
      </xdr:nvSpPr>
      <xdr:spPr>
        <a:xfrm>
          <a:off x="8020050" y="133350"/>
          <a:ext cx="2209051" cy="1543050"/>
        </a:xfrm>
        <a:prstGeom prst="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695325</xdr:colOff>
      <xdr:row>0</xdr:row>
      <xdr:rowOff>247649</xdr:rowOff>
    </xdr:from>
    <xdr:to>
      <xdr:col>11</xdr:col>
      <xdr:colOff>735137</xdr:colOff>
      <xdr:row>1</xdr:row>
      <xdr:rowOff>82300</xdr:rowOff>
    </xdr:to>
    <xdr:sp macro="" textlink="">
      <xdr:nvSpPr>
        <xdr:cNvPr id="4" name="ZoneTexte 3"/>
        <xdr:cNvSpPr txBox="1"/>
      </xdr:nvSpPr>
      <xdr:spPr>
        <a:xfrm>
          <a:off x="8353425" y="247649"/>
          <a:ext cx="1563812" cy="263276"/>
        </a:xfrm>
        <a:prstGeom prst="rect">
          <a:avLst/>
        </a:prstGeom>
        <a:ln/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wrap="square" rtlCol="0" anchor="t"/>
        <a:lstStyle/>
        <a:p>
          <a:pPr algn="ctr"/>
          <a:r>
            <a:rPr lang="fr-FR" sz="1400" b="1">
              <a:solidFill>
                <a:schemeClr val="tx1"/>
              </a:solidFill>
            </a:rPr>
            <a:t>PETIT MENU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209550</xdr:colOff>
          <xdr:row>1</xdr:row>
          <xdr:rowOff>209550</xdr:rowOff>
        </xdr:from>
        <xdr:to>
          <xdr:col>11</xdr:col>
          <xdr:colOff>381000</xdr:colOff>
          <xdr:row>2</xdr:row>
          <xdr:rowOff>0</xdr:rowOff>
        </xdr:to>
        <xdr:sp macro="" textlink="">
          <xdr:nvSpPr>
            <xdr:cNvPr id="9217" name="CommandButton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209550</xdr:colOff>
          <xdr:row>2</xdr:row>
          <xdr:rowOff>161925</xdr:rowOff>
        </xdr:from>
        <xdr:to>
          <xdr:col>11</xdr:col>
          <xdr:colOff>381000</xdr:colOff>
          <xdr:row>4</xdr:row>
          <xdr:rowOff>133350</xdr:rowOff>
        </xdr:to>
        <xdr:sp macro="" textlink="">
          <xdr:nvSpPr>
            <xdr:cNvPr id="9218" name="CommandButton2" hidden="1">
              <a:extLst>
                <a:ext uri="{63B3BB69-23CF-44E3-9099-C40C66FF867C}">
                  <a14:compatExt spid="_x0000_s92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485775</xdr:colOff>
      <xdr:row>0</xdr:row>
      <xdr:rowOff>142875</xdr:rowOff>
    </xdr:from>
    <xdr:to>
      <xdr:col>6</xdr:col>
      <xdr:colOff>171450</xdr:colOff>
      <xdr:row>1</xdr:row>
      <xdr:rowOff>295274</xdr:rowOff>
    </xdr:to>
    <xdr:sp macro="" textlink="">
      <xdr:nvSpPr>
        <xdr:cNvPr id="2" name="ZoneTexte 1"/>
        <xdr:cNvSpPr txBox="1"/>
      </xdr:nvSpPr>
      <xdr:spPr>
        <a:xfrm>
          <a:off x="1000125" y="142875"/>
          <a:ext cx="4305300" cy="581024"/>
        </a:xfrm>
        <a:prstGeom prst="rect">
          <a:avLst/>
        </a:prstGeom>
        <a:ln/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wrap="square" rtlCol="0" anchor="t"/>
        <a:lstStyle/>
        <a:p>
          <a:pPr algn="ctr"/>
          <a:r>
            <a:rPr lang="fr-FR" sz="3600" b="1">
              <a:solidFill>
                <a:schemeClr val="tx1"/>
              </a:solidFill>
            </a:rPr>
            <a:t>Liste</a:t>
          </a:r>
          <a:r>
            <a:rPr lang="fr-FR" sz="3600" b="1" baseline="0">
              <a:solidFill>
                <a:schemeClr val="tx1"/>
              </a:solidFill>
            </a:rPr>
            <a:t> des fournisseurs</a:t>
          </a:r>
          <a:endParaRPr lang="fr-FR" sz="3600" b="1">
            <a:solidFill>
              <a:schemeClr val="tx1"/>
            </a:solidFill>
          </a:endParaRPr>
        </a:p>
      </xdr:txBody>
    </xdr:sp>
    <xdr:clientData/>
  </xdr:twoCellAnchor>
  <xdr:twoCellAnchor>
    <xdr:from>
      <xdr:col>7</xdr:col>
      <xdr:colOff>352425</xdr:colOff>
      <xdr:row>0</xdr:row>
      <xdr:rowOff>133350</xdr:rowOff>
    </xdr:from>
    <xdr:to>
      <xdr:col>10</xdr:col>
      <xdr:colOff>275476</xdr:colOff>
      <xdr:row>5</xdr:row>
      <xdr:rowOff>104775</xdr:rowOff>
    </xdr:to>
    <xdr:sp macro="" textlink="">
      <xdr:nvSpPr>
        <xdr:cNvPr id="3" name="Rectangle 2"/>
        <xdr:cNvSpPr/>
      </xdr:nvSpPr>
      <xdr:spPr>
        <a:xfrm>
          <a:off x="6191250" y="133350"/>
          <a:ext cx="2209051" cy="1543050"/>
        </a:xfrm>
        <a:prstGeom prst="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685800</xdr:colOff>
      <xdr:row>0</xdr:row>
      <xdr:rowOff>247649</xdr:rowOff>
    </xdr:from>
    <xdr:to>
      <xdr:col>9</xdr:col>
      <xdr:colOff>725612</xdr:colOff>
      <xdr:row>1</xdr:row>
      <xdr:rowOff>82300</xdr:rowOff>
    </xdr:to>
    <xdr:sp macro="" textlink="">
      <xdr:nvSpPr>
        <xdr:cNvPr id="4" name="ZoneTexte 3"/>
        <xdr:cNvSpPr txBox="1"/>
      </xdr:nvSpPr>
      <xdr:spPr>
        <a:xfrm>
          <a:off x="6524625" y="247649"/>
          <a:ext cx="1563812" cy="263276"/>
        </a:xfrm>
        <a:prstGeom prst="rect">
          <a:avLst/>
        </a:prstGeom>
        <a:ln/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wrap="square" rtlCol="0" anchor="t"/>
        <a:lstStyle/>
        <a:p>
          <a:pPr algn="ctr"/>
          <a:r>
            <a:rPr lang="fr-FR" sz="1400" b="1">
              <a:solidFill>
                <a:schemeClr val="tx1"/>
              </a:solidFill>
            </a:rPr>
            <a:t>PETIT MENU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180975</xdr:colOff>
          <xdr:row>1</xdr:row>
          <xdr:rowOff>285750</xdr:rowOff>
        </xdr:from>
        <xdr:to>
          <xdr:col>9</xdr:col>
          <xdr:colOff>352425</xdr:colOff>
          <xdr:row>2</xdr:row>
          <xdr:rowOff>66675</xdr:rowOff>
        </xdr:to>
        <xdr:sp macro="" textlink="">
          <xdr:nvSpPr>
            <xdr:cNvPr id="8193" name="CommandButton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190500</xdr:colOff>
          <xdr:row>2</xdr:row>
          <xdr:rowOff>142875</xdr:rowOff>
        </xdr:from>
        <xdr:to>
          <xdr:col>9</xdr:col>
          <xdr:colOff>361950</xdr:colOff>
          <xdr:row>4</xdr:row>
          <xdr:rowOff>114300</xdr:rowOff>
        </xdr:to>
        <xdr:sp macro="" textlink="">
          <xdr:nvSpPr>
            <xdr:cNvPr id="8194" name="CommandButton2" hidden="1">
              <a:extLst>
                <a:ext uri="{63B3BB69-23CF-44E3-9099-C40C66FF867C}">
                  <a14:compatExt spid="_x0000_s81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391274</xdr:colOff>
      <xdr:row>4</xdr:row>
      <xdr:rowOff>124896</xdr:rowOff>
    </xdr:from>
    <xdr:to>
      <xdr:col>2</xdr:col>
      <xdr:colOff>619125</xdr:colOff>
      <xdr:row>23</xdr:row>
      <xdr:rowOff>19050</xdr:rowOff>
    </xdr:to>
    <xdr:sp macro="" textlink="">
      <xdr:nvSpPr>
        <xdr:cNvPr id="3" name="Rectangle 2"/>
        <xdr:cNvSpPr/>
      </xdr:nvSpPr>
      <xdr:spPr>
        <a:xfrm>
          <a:off x="391274" y="1258371"/>
          <a:ext cx="2209051" cy="3513654"/>
        </a:xfrm>
        <a:prstGeom prst="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663539</xdr:colOff>
      <xdr:row>5</xdr:row>
      <xdr:rowOff>149831</xdr:rowOff>
    </xdr:from>
    <xdr:to>
      <xdr:col>2</xdr:col>
      <xdr:colOff>246151</xdr:colOff>
      <xdr:row>7</xdr:row>
      <xdr:rowOff>32107</xdr:rowOff>
    </xdr:to>
    <xdr:sp macro="" textlink="">
      <xdr:nvSpPr>
        <xdr:cNvPr id="4" name="ZoneTexte 3"/>
        <xdr:cNvSpPr txBox="1"/>
      </xdr:nvSpPr>
      <xdr:spPr>
        <a:xfrm>
          <a:off x="663539" y="1473806"/>
          <a:ext cx="1563812" cy="263276"/>
        </a:xfrm>
        <a:prstGeom prst="rect">
          <a:avLst/>
        </a:prstGeom>
        <a:ln/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wrap="square" rtlCol="0" anchor="t"/>
        <a:lstStyle/>
        <a:p>
          <a:pPr algn="ctr"/>
          <a:r>
            <a:rPr lang="fr-FR" sz="1400" b="1">
              <a:solidFill>
                <a:schemeClr val="tx1"/>
              </a:solidFill>
            </a:rPr>
            <a:t>ETAPES</a:t>
          </a:r>
        </a:p>
      </xdr:txBody>
    </xdr:sp>
    <xdr:clientData/>
  </xdr:twoCellAnchor>
  <xdr:twoCellAnchor editAs="oneCell">
    <xdr:from>
      <xdr:col>9</xdr:col>
      <xdr:colOff>476249</xdr:colOff>
      <xdr:row>2</xdr:row>
      <xdr:rowOff>107950</xdr:rowOff>
    </xdr:from>
    <xdr:to>
      <xdr:col>11</xdr:col>
      <xdr:colOff>619124</xdr:colOff>
      <xdr:row>9</xdr:row>
      <xdr:rowOff>133350</xdr:rowOff>
    </xdr:to>
    <xdr:pic>
      <xdr:nvPicPr>
        <xdr:cNvPr id="12310" name="Picture 22" descr="http://www.ctrack.fr/typo3temp/pics/green-worl_8759849805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382124" y="860425"/>
          <a:ext cx="1019175" cy="1358900"/>
        </a:xfrm>
        <a:prstGeom prst="rect">
          <a:avLst/>
        </a:prstGeom>
        <a:noFill/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15</xdr:row>
          <xdr:rowOff>161925</xdr:rowOff>
        </xdr:from>
        <xdr:to>
          <xdr:col>2</xdr:col>
          <xdr:colOff>257175</xdr:colOff>
          <xdr:row>17</xdr:row>
          <xdr:rowOff>57150</xdr:rowOff>
        </xdr:to>
        <xdr:sp macro="" textlink="">
          <xdr:nvSpPr>
            <xdr:cNvPr id="12289" name="CommandButton1" hidden="1">
              <a:extLst>
                <a:ext uri="{63B3BB69-23CF-44E3-9099-C40C66FF867C}">
                  <a14:compatExt spid="_x0000_s122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13</xdr:row>
          <xdr:rowOff>180975</xdr:rowOff>
        </xdr:from>
        <xdr:to>
          <xdr:col>2</xdr:col>
          <xdr:colOff>266700</xdr:colOff>
          <xdr:row>15</xdr:row>
          <xdr:rowOff>66675</xdr:rowOff>
        </xdr:to>
        <xdr:sp macro="" textlink="">
          <xdr:nvSpPr>
            <xdr:cNvPr id="12290" name="CommandButton2" hidden="1">
              <a:extLst>
                <a:ext uri="{63B3BB69-23CF-44E3-9099-C40C66FF867C}">
                  <a14:compatExt spid="_x0000_s122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8</xdr:row>
          <xdr:rowOff>57150</xdr:rowOff>
        </xdr:from>
        <xdr:to>
          <xdr:col>2</xdr:col>
          <xdr:colOff>257175</xdr:colOff>
          <xdr:row>9</xdr:row>
          <xdr:rowOff>66675</xdr:rowOff>
        </xdr:to>
        <xdr:sp macro="" textlink="">
          <xdr:nvSpPr>
            <xdr:cNvPr id="12297" name="Drop Down 9" hidden="1">
              <a:extLst>
                <a:ext uri="{63B3BB69-23CF-44E3-9099-C40C66FF867C}">
                  <a14:compatExt spid="_x0000_s122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11</xdr:row>
          <xdr:rowOff>180975</xdr:rowOff>
        </xdr:from>
        <xdr:to>
          <xdr:col>2</xdr:col>
          <xdr:colOff>266700</xdr:colOff>
          <xdr:row>13</xdr:row>
          <xdr:rowOff>85725</xdr:rowOff>
        </xdr:to>
        <xdr:sp macro="" textlink="">
          <xdr:nvSpPr>
            <xdr:cNvPr id="12301" name="CommandButton4" hidden="1">
              <a:extLst>
                <a:ext uri="{63B3BB69-23CF-44E3-9099-C40C66FF867C}">
                  <a14:compatExt spid="_x0000_s123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19050</xdr:colOff>
          <xdr:row>10</xdr:row>
          <xdr:rowOff>19050</xdr:rowOff>
        </xdr:from>
        <xdr:to>
          <xdr:col>2</xdr:col>
          <xdr:colOff>238125</xdr:colOff>
          <xdr:row>11</xdr:row>
          <xdr:rowOff>85725</xdr:rowOff>
        </xdr:to>
        <xdr:sp macro="" textlink="">
          <xdr:nvSpPr>
            <xdr:cNvPr id="12307" name="Button 19" hidden="1">
              <a:extLst>
                <a:ext uri="{63B3BB69-23CF-44E3-9099-C40C66FF867C}">
                  <a14:compatExt spid="_x0000_s123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Afficher date du jour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0</xdr:colOff>
      <xdr:row>18</xdr:row>
      <xdr:rowOff>85724</xdr:rowOff>
    </xdr:from>
    <xdr:to>
      <xdr:col>2</xdr:col>
      <xdr:colOff>247650</xdr:colOff>
      <xdr:row>21</xdr:row>
      <xdr:rowOff>38100</xdr:rowOff>
    </xdr:to>
    <xdr:sp macro="[0]!RéinitialiserCommande" textlink="">
      <xdr:nvSpPr>
        <xdr:cNvPr id="2" name="ZoneTexte 1"/>
        <xdr:cNvSpPr txBox="1"/>
      </xdr:nvSpPr>
      <xdr:spPr>
        <a:xfrm>
          <a:off x="695325" y="3886199"/>
          <a:ext cx="1533525" cy="523876"/>
        </a:xfrm>
        <a:prstGeom prst="round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chemeClr val="accent3">
                  <a:lumMod val="50000"/>
                </a:schemeClr>
              </a:solidFill>
            </a:rPr>
            <a:t>Réinitialiser la</a:t>
          </a:r>
          <a:r>
            <a:rPr lang="fr-FR" sz="1100" b="1" baseline="0">
              <a:solidFill>
                <a:schemeClr val="accent3">
                  <a:lumMod val="50000"/>
                </a:schemeClr>
              </a:solidFill>
            </a:rPr>
            <a:t> commande</a:t>
          </a:r>
          <a:endParaRPr lang="fr-FR" sz="1100" b="1">
            <a:solidFill>
              <a:schemeClr val="accent3">
                <a:lumMod val="50000"/>
              </a:schemeClr>
            </a:solidFill>
          </a:endParaRP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353174</xdr:colOff>
      <xdr:row>4</xdr:row>
      <xdr:rowOff>96321</xdr:rowOff>
    </xdr:from>
    <xdr:to>
      <xdr:col>2</xdr:col>
      <xdr:colOff>596621</xdr:colOff>
      <xdr:row>14</xdr:row>
      <xdr:rowOff>146539</xdr:rowOff>
    </xdr:to>
    <xdr:sp macro="" textlink="">
      <xdr:nvSpPr>
        <xdr:cNvPr id="2" name="Rectangle 1"/>
        <xdr:cNvSpPr/>
      </xdr:nvSpPr>
      <xdr:spPr>
        <a:xfrm>
          <a:off x="353174" y="1226761"/>
          <a:ext cx="2221716" cy="1934283"/>
        </a:xfrm>
        <a:prstGeom prst="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663539</xdr:colOff>
      <xdr:row>5</xdr:row>
      <xdr:rowOff>149831</xdr:rowOff>
    </xdr:from>
    <xdr:to>
      <xdr:col>2</xdr:col>
      <xdr:colOff>246151</xdr:colOff>
      <xdr:row>7</xdr:row>
      <xdr:rowOff>32107</xdr:rowOff>
    </xdr:to>
    <xdr:sp macro="" textlink="">
      <xdr:nvSpPr>
        <xdr:cNvPr id="3" name="ZoneTexte 2"/>
        <xdr:cNvSpPr txBox="1"/>
      </xdr:nvSpPr>
      <xdr:spPr>
        <a:xfrm>
          <a:off x="663539" y="1473806"/>
          <a:ext cx="1563812" cy="263276"/>
        </a:xfrm>
        <a:prstGeom prst="rect">
          <a:avLst/>
        </a:prstGeom>
        <a:ln/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wrap="square" rtlCol="0" anchor="t"/>
        <a:lstStyle/>
        <a:p>
          <a:pPr algn="ctr"/>
          <a:r>
            <a:rPr lang="fr-FR" sz="1400" b="1">
              <a:solidFill>
                <a:schemeClr val="tx1"/>
              </a:solidFill>
            </a:rPr>
            <a:t>PETIT MENU</a:t>
          </a:r>
        </a:p>
      </xdr:txBody>
    </xdr:sp>
    <xdr:clientData/>
  </xdr:twoCellAnchor>
  <xdr:twoCellAnchor editAs="oneCell">
    <xdr:from>
      <xdr:col>9</xdr:col>
      <xdr:colOff>685800</xdr:colOff>
      <xdr:row>2</xdr:row>
      <xdr:rowOff>76200</xdr:rowOff>
    </xdr:from>
    <xdr:to>
      <xdr:col>11</xdr:col>
      <xdr:colOff>628650</xdr:colOff>
      <xdr:row>9</xdr:row>
      <xdr:rowOff>101600</xdr:rowOff>
    </xdr:to>
    <xdr:pic>
      <xdr:nvPicPr>
        <xdr:cNvPr id="4" name="Picture 22" descr="http://www.ctrack.fr/typo3temp/pics/green-worl_8759849805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391650" y="828675"/>
          <a:ext cx="1019175" cy="1358900"/>
        </a:xfrm>
        <a:prstGeom prst="rect">
          <a:avLst/>
        </a:prstGeom>
        <a:noFill/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666750</xdr:colOff>
          <xdr:row>11</xdr:row>
          <xdr:rowOff>104775</xdr:rowOff>
        </xdr:from>
        <xdr:to>
          <xdr:col>2</xdr:col>
          <xdr:colOff>228600</xdr:colOff>
          <xdr:row>13</xdr:row>
          <xdr:rowOff>0</xdr:rowOff>
        </xdr:to>
        <xdr:sp macro="" textlink="">
          <xdr:nvSpPr>
            <xdr:cNvPr id="18435" name="CommandButton3" hidden="1">
              <a:extLst>
                <a:ext uri="{63B3BB69-23CF-44E3-9099-C40C66FF867C}">
                  <a14:compatExt spid="_x0000_s184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676275</xdr:colOff>
          <xdr:row>9</xdr:row>
          <xdr:rowOff>123825</xdr:rowOff>
        </xdr:from>
        <xdr:to>
          <xdr:col>2</xdr:col>
          <xdr:colOff>247650</xdr:colOff>
          <xdr:row>11</xdr:row>
          <xdr:rowOff>9525</xdr:rowOff>
        </xdr:to>
        <xdr:sp macro="" textlink="">
          <xdr:nvSpPr>
            <xdr:cNvPr id="18436" name="CommandButton5" hidden="1">
              <a:extLst>
                <a:ext uri="{63B3BB69-23CF-44E3-9099-C40C66FF867C}">
                  <a14:compatExt spid="_x0000_s184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676275</xdr:colOff>
          <xdr:row>7</xdr:row>
          <xdr:rowOff>180975</xdr:rowOff>
        </xdr:from>
        <xdr:to>
          <xdr:col>2</xdr:col>
          <xdr:colOff>200025</xdr:colOff>
          <xdr:row>9</xdr:row>
          <xdr:rowOff>57150</xdr:rowOff>
        </xdr:to>
        <xdr:sp macro="" textlink="">
          <xdr:nvSpPr>
            <xdr:cNvPr id="18437" name="Button 5" hidden="1">
              <a:extLst>
                <a:ext uri="{63B3BB69-23CF-44E3-9099-C40C66FF867C}">
                  <a14:compatExt spid="_x0000_s184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Afficher date du jour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353174</xdr:colOff>
      <xdr:row>4</xdr:row>
      <xdr:rowOff>96321</xdr:rowOff>
    </xdr:from>
    <xdr:to>
      <xdr:col>2</xdr:col>
      <xdr:colOff>504825</xdr:colOff>
      <xdr:row>14</xdr:row>
      <xdr:rowOff>133350</xdr:rowOff>
    </xdr:to>
    <xdr:sp macro="" textlink="">
      <xdr:nvSpPr>
        <xdr:cNvPr id="2" name="Rectangle 1"/>
        <xdr:cNvSpPr/>
      </xdr:nvSpPr>
      <xdr:spPr>
        <a:xfrm>
          <a:off x="353174" y="1229796"/>
          <a:ext cx="2132851" cy="1942029"/>
        </a:xfrm>
        <a:prstGeom prst="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663539</xdr:colOff>
      <xdr:row>5</xdr:row>
      <xdr:rowOff>149831</xdr:rowOff>
    </xdr:from>
    <xdr:to>
      <xdr:col>2</xdr:col>
      <xdr:colOff>246151</xdr:colOff>
      <xdr:row>7</xdr:row>
      <xdr:rowOff>32107</xdr:rowOff>
    </xdr:to>
    <xdr:sp macro="" textlink="">
      <xdr:nvSpPr>
        <xdr:cNvPr id="3" name="ZoneTexte 2"/>
        <xdr:cNvSpPr txBox="1"/>
      </xdr:nvSpPr>
      <xdr:spPr>
        <a:xfrm>
          <a:off x="663539" y="1473806"/>
          <a:ext cx="1563812" cy="263276"/>
        </a:xfrm>
        <a:prstGeom prst="rect">
          <a:avLst/>
        </a:prstGeom>
        <a:ln/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wrap="square" rtlCol="0" anchor="t"/>
        <a:lstStyle/>
        <a:p>
          <a:pPr algn="ctr"/>
          <a:r>
            <a:rPr lang="fr-FR" sz="1400" b="1">
              <a:solidFill>
                <a:schemeClr val="tx1"/>
              </a:solidFill>
            </a:rPr>
            <a:t>PETIT</a:t>
          </a:r>
          <a:r>
            <a:rPr lang="fr-FR" sz="1400" b="1" baseline="0">
              <a:solidFill>
                <a:schemeClr val="tx1"/>
              </a:solidFill>
            </a:rPr>
            <a:t> MENU</a:t>
          </a:r>
          <a:endParaRPr lang="fr-FR" sz="1400" b="1">
            <a:solidFill>
              <a:schemeClr val="tx1"/>
            </a:solidFill>
          </a:endParaRPr>
        </a:p>
      </xdr:txBody>
    </xdr:sp>
    <xdr:clientData/>
  </xdr:twoCellAnchor>
  <xdr:twoCellAnchor editAs="oneCell">
    <xdr:from>
      <xdr:col>9</xdr:col>
      <xdr:colOff>400050</xdr:colOff>
      <xdr:row>2</xdr:row>
      <xdr:rowOff>38100</xdr:rowOff>
    </xdr:from>
    <xdr:to>
      <xdr:col>11</xdr:col>
      <xdr:colOff>561975</xdr:colOff>
      <xdr:row>9</xdr:row>
      <xdr:rowOff>63500</xdr:rowOff>
    </xdr:to>
    <xdr:pic>
      <xdr:nvPicPr>
        <xdr:cNvPr id="4" name="Picture 22" descr="http://www.ctrack.fr/typo3temp/pics/green-worl_8759849805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353550" y="790575"/>
          <a:ext cx="1019175" cy="1358900"/>
        </a:xfrm>
        <a:prstGeom prst="rect">
          <a:avLst/>
        </a:prstGeom>
        <a:noFill/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676275</xdr:colOff>
          <xdr:row>11</xdr:row>
          <xdr:rowOff>133350</xdr:rowOff>
        </xdr:from>
        <xdr:to>
          <xdr:col>2</xdr:col>
          <xdr:colOff>238125</xdr:colOff>
          <xdr:row>13</xdr:row>
          <xdr:rowOff>28575</xdr:rowOff>
        </xdr:to>
        <xdr:sp macro="" textlink="">
          <xdr:nvSpPr>
            <xdr:cNvPr id="6153" name="CommandButton3" hidden="1">
              <a:extLst>
                <a:ext uri="{63B3BB69-23CF-44E3-9099-C40C66FF867C}">
                  <a14:compatExt spid="_x0000_s61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685800</xdr:colOff>
          <xdr:row>9</xdr:row>
          <xdr:rowOff>180975</xdr:rowOff>
        </xdr:from>
        <xdr:to>
          <xdr:col>2</xdr:col>
          <xdr:colOff>257175</xdr:colOff>
          <xdr:row>11</xdr:row>
          <xdr:rowOff>66675</xdr:rowOff>
        </xdr:to>
        <xdr:sp macro="" textlink="">
          <xdr:nvSpPr>
            <xdr:cNvPr id="6154" name="CommandButton5" hidden="1">
              <a:extLst>
                <a:ext uri="{63B3BB69-23CF-44E3-9099-C40C66FF867C}">
                  <a14:compatExt spid="_x0000_s61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8</xdr:row>
          <xdr:rowOff>38100</xdr:rowOff>
        </xdr:from>
        <xdr:to>
          <xdr:col>2</xdr:col>
          <xdr:colOff>228600</xdr:colOff>
          <xdr:row>9</xdr:row>
          <xdr:rowOff>104775</xdr:rowOff>
        </xdr:to>
        <xdr:sp macro="" textlink="">
          <xdr:nvSpPr>
            <xdr:cNvPr id="6157" name="Button 13" hidden="1">
              <a:extLst>
                <a:ext uri="{63B3BB69-23CF-44E3-9099-C40C66FF867C}">
                  <a14:compatExt spid="_x0000_s61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Afficher date du jour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353174</xdr:colOff>
      <xdr:row>4</xdr:row>
      <xdr:rowOff>96321</xdr:rowOff>
    </xdr:from>
    <xdr:to>
      <xdr:col>2</xdr:col>
      <xdr:colOff>428625</xdr:colOff>
      <xdr:row>17</xdr:row>
      <xdr:rowOff>123825</xdr:rowOff>
    </xdr:to>
    <xdr:sp macro="" textlink="">
      <xdr:nvSpPr>
        <xdr:cNvPr id="2" name="Rectangle 1"/>
        <xdr:cNvSpPr/>
      </xdr:nvSpPr>
      <xdr:spPr>
        <a:xfrm>
          <a:off x="353174" y="1229796"/>
          <a:ext cx="2056651" cy="2504004"/>
        </a:xfrm>
        <a:prstGeom prst="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615914</xdr:colOff>
      <xdr:row>5</xdr:row>
      <xdr:rowOff>149831</xdr:rowOff>
    </xdr:from>
    <xdr:to>
      <xdr:col>2</xdr:col>
      <xdr:colOff>198526</xdr:colOff>
      <xdr:row>7</xdr:row>
      <xdr:rowOff>32107</xdr:rowOff>
    </xdr:to>
    <xdr:sp macro="" textlink="">
      <xdr:nvSpPr>
        <xdr:cNvPr id="3" name="ZoneTexte 2"/>
        <xdr:cNvSpPr txBox="1"/>
      </xdr:nvSpPr>
      <xdr:spPr>
        <a:xfrm>
          <a:off x="615914" y="1473806"/>
          <a:ext cx="1563812" cy="263276"/>
        </a:xfrm>
        <a:prstGeom prst="rect">
          <a:avLst/>
        </a:prstGeom>
        <a:ln/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wrap="square" rtlCol="0" anchor="t"/>
        <a:lstStyle/>
        <a:p>
          <a:pPr algn="ctr"/>
          <a:r>
            <a:rPr lang="fr-FR" sz="1400" b="1">
              <a:solidFill>
                <a:schemeClr val="tx1"/>
              </a:solidFill>
            </a:rPr>
            <a:t>ETAPES</a:t>
          </a:r>
        </a:p>
      </xdr:txBody>
    </xdr:sp>
    <xdr:clientData/>
  </xdr:twoCellAnchor>
  <xdr:twoCellAnchor editAs="oneCell">
    <xdr:from>
      <xdr:col>9</xdr:col>
      <xdr:colOff>419100</xdr:colOff>
      <xdr:row>2</xdr:row>
      <xdr:rowOff>28575</xdr:rowOff>
    </xdr:from>
    <xdr:to>
      <xdr:col>11</xdr:col>
      <xdr:colOff>609600</xdr:colOff>
      <xdr:row>9</xdr:row>
      <xdr:rowOff>53975</xdr:rowOff>
    </xdr:to>
    <xdr:pic>
      <xdr:nvPicPr>
        <xdr:cNvPr id="4" name="Picture 22" descr="http://www.ctrack.fr/typo3temp/pics/green-worl_8759849805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401175" y="781050"/>
          <a:ext cx="1019175" cy="1358900"/>
        </a:xfrm>
        <a:prstGeom prst="rect">
          <a:avLst/>
        </a:prstGeom>
        <a:noFill/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638175</xdr:colOff>
          <xdr:row>15</xdr:row>
          <xdr:rowOff>114300</xdr:rowOff>
        </xdr:from>
        <xdr:to>
          <xdr:col>2</xdr:col>
          <xdr:colOff>200025</xdr:colOff>
          <xdr:row>17</xdr:row>
          <xdr:rowOff>9525</xdr:rowOff>
        </xdr:to>
        <xdr:sp macro="" textlink="">
          <xdr:nvSpPr>
            <xdr:cNvPr id="10246" name="CommandButton3" hidden="1">
              <a:extLst>
                <a:ext uri="{63B3BB69-23CF-44E3-9099-C40C66FF867C}">
                  <a14:compatExt spid="_x0000_s102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657225</xdr:colOff>
          <xdr:row>13</xdr:row>
          <xdr:rowOff>152400</xdr:rowOff>
        </xdr:from>
        <xdr:to>
          <xdr:col>2</xdr:col>
          <xdr:colOff>228600</xdr:colOff>
          <xdr:row>15</xdr:row>
          <xdr:rowOff>38100</xdr:rowOff>
        </xdr:to>
        <xdr:sp macro="" textlink="">
          <xdr:nvSpPr>
            <xdr:cNvPr id="10247" name="CommandButton5" hidden="1">
              <a:extLst>
                <a:ext uri="{63B3BB69-23CF-44E3-9099-C40C66FF867C}">
                  <a14:compatExt spid="_x0000_s102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657225</xdr:colOff>
          <xdr:row>8</xdr:row>
          <xdr:rowOff>0</xdr:rowOff>
        </xdr:from>
        <xdr:to>
          <xdr:col>2</xdr:col>
          <xdr:colOff>200025</xdr:colOff>
          <xdr:row>9</xdr:row>
          <xdr:rowOff>9525</xdr:rowOff>
        </xdr:to>
        <xdr:sp macro="" textlink="">
          <xdr:nvSpPr>
            <xdr:cNvPr id="10248" name="Drop Down 8" hidden="1">
              <a:extLst>
                <a:ext uri="{63B3BB69-23CF-44E3-9099-C40C66FF867C}">
                  <a14:compatExt spid="_x0000_s102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657225</xdr:colOff>
          <xdr:row>11</xdr:row>
          <xdr:rowOff>104775</xdr:rowOff>
        </xdr:from>
        <xdr:to>
          <xdr:col>2</xdr:col>
          <xdr:colOff>219075</xdr:colOff>
          <xdr:row>13</xdr:row>
          <xdr:rowOff>9525</xdr:rowOff>
        </xdr:to>
        <xdr:sp macro="" textlink="">
          <xdr:nvSpPr>
            <xdr:cNvPr id="10249" name="CommandButton4" hidden="1">
              <a:extLst>
                <a:ext uri="{63B3BB69-23CF-44E3-9099-C40C66FF867C}">
                  <a14:compatExt spid="_x0000_s102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666750</xdr:colOff>
          <xdr:row>9</xdr:row>
          <xdr:rowOff>95250</xdr:rowOff>
        </xdr:from>
        <xdr:to>
          <xdr:col>2</xdr:col>
          <xdr:colOff>190500</xdr:colOff>
          <xdr:row>10</xdr:row>
          <xdr:rowOff>161925</xdr:rowOff>
        </xdr:to>
        <xdr:sp macro="" textlink="">
          <xdr:nvSpPr>
            <xdr:cNvPr id="10250" name="Button 10" hidden="1">
              <a:extLst>
                <a:ext uri="{63B3BB69-23CF-44E3-9099-C40C66FF867C}">
                  <a14:compatExt spid="_x0000_s102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Afficher date du jour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353174</xdr:colOff>
      <xdr:row>4</xdr:row>
      <xdr:rowOff>96321</xdr:rowOff>
    </xdr:from>
    <xdr:to>
      <xdr:col>2</xdr:col>
      <xdr:colOff>581025</xdr:colOff>
      <xdr:row>15</xdr:row>
      <xdr:rowOff>76200</xdr:rowOff>
    </xdr:to>
    <xdr:sp macro="" textlink="">
      <xdr:nvSpPr>
        <xdr:cNvPr id="2" name="Rectangle 1"/>
        <xdr:cNvSpPr/>
      </xdr:nvSpPr>
      <xdr:spPr>
        <a:xfrm>
          <a:off x="353174" y="1229796"/>
          <a:ext cx="2209051" cy="2075379"/>
        </a:xfrm>
        <a:prstGeom prst="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663539</xdr:colOff>
      <xdr:row>5</xdr:row>
      <xdr:rowOff>149831</xdr:rowOff>
    </xdr:from>
    <xdr:to>
      <xdr:col>2</xdr:col>
      <xdr:colOff>246151</xdr:colOff>
      <xdr:row>7</xdr:row>
      <xdr:rowOff>32107</xdr:rowOff>
    </xdr:to>
    <xdr:sp macro="" textlink="">
      <xdr:nvSpPr>
        <xdr:cNvPr id="3" name="ZoneTexte 2"/>
        <xdr:cNvSpPr txBox="1"/>
      </xdr:nvSpPr>
      <xdr:spPr>
        <a:xfrm>
          <a:off x="663539" y="1473806"/>
          <a:ext cx="1563812" cy="263276"/>
        </a:xfrm>
        <a:prstGeom prst="rect">
          <a:avLst/>
        </a:prstGeom>
        <a:ln/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wrap="square" rtlCol="0" anchor="t"/>
        <a:lstStyle/>
        <a:p>
          <a:pPr algn="ctr"/>
          <a:r>
            <a:rPr lang="fr-FR" sz="1400" b="1">
              <a:solidFill>
                <a:schemeClr val="tx1"/>
              </a:solidFill>
            </a:rPr>
            <a:t>PETIT</a:t>
          </a:r>
          <a:r>
            <a:rPr lang="fr-FR" sz="1400" b="1" baseline="0">
              <a:solidFill>
                <a:schemeClr val="tx1"/>
              </a:solidFill>
            </a:rPr>
            <a:t> MENU</a:t>
          </a:r>
          <a:endParaRPr lang="fr-FR" sz="1400" b="1">
            <a:solidFill>
              <a:schemeClr val="tx1"/>
            </a:solidFill>
          </a:endParaRPr>
        </a:p>
      </xdr:txBody>
    </xdr:sp>
    <xdr:clientData/>
  </xdr:twoCellAnchor>
  <xdr:twoCellAnchor editAs="oneCell">
    <xdr:from>
      <xdr:col>9</xdr:col>
      <xdr:colOff>666750</xdr:colOff>
      <xdr:row>2</xdr:row>
      <xdr:rowOff>47625</xdr:rowOff>
    </xdr:from>
    <xdr:to>
      <xdr:col>11</xdr:col>
      <xdr:colOff>609600</xdr:colOff>
      <xdr:row>9</xdr:row>
      <xdr:rowOff>73025</xdr:rowOff>
    </xdr:to>
    <xdr:pic>
      <xdr:nvPicPr>
        <xdr:cNvPr id="4" name="Picture 22" descr="http://www.ctrack.fr/typo3temp/pics/green-worl_8759849805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382125" y="800100"/>
          <a:ext cx="1019175" cy="1358900"/>
        </a:xfrm>
        <a:prstGeom prst="rect">
          <a:avLst/>
        </a:prstGeom>
        <a:noFill/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12</xdr:row>
          <xdr:rowOff>114300</xdr:rowOff>
        </xdr:from>
        <xdr:to>
          <xdr:col>2</xdr:col>
          <xdr:colOff>257175</xdr:colOff>
          <xdr:row>14</xdr:row>
          <xdr:rowOff>9525</xdr:rowOff>
        </xdr:to>
        <xdr:sp macro="" textlink="">
          <xdr:nvSpPr>
            <xdr:cNvPr id="17411" name="CommandButton4" hidden="1">
              <a:extLst>
                <a:ext uri="{63B3BB69-23CF-44E3-9099-C40C66FF867C}">
                  <a14:compatExt spid="_x0000_s174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10</xdr:row>
          <xdr:rowOff>95250</xdr:rowOff>
        </xdr:from>
        <xdr:to>
          <xdr:col>2</xdr:col>
          <xdr:colOff>266700</xdr:colOff>
          <xdr:row>11</xdr:row>
          <xdr:rowOff>171450</xdr:rowOff>
        </xdr:to>
        <xdr:sp macro="" textlink="">
          <xdr:nvSpPr>
            <xdr:cNvPr id="17412" name="CommandButton5" hidden="1">
              <a:extLst>
                <a:ext uri="{63B3BB69-23CF-44E3-9099-C40C66FF867C}">
                  <a14:compatExt spid="_x0000_s174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8</xdr:row>
          <xdr:rowOff>95250</xdr:rowOff>
        </xdr:from>
        <xdr:to>
          <xdr:col>2</xdr:col>
          <xdr:colOff>228600</xdr:colOff>
          <xdr:row>9</xdr:row>
          <xdr:rowOff>161925</xdr:rowOff>
        </xdr:to>
        <xdr:sp macro="" textlink="">
          <xdr:nvSpPr>
            <xdr:cNvPr id="17415" name="Button 7" hidden="1">
              <a:extLst>
                <a:ext uri="{63B3BB69-23CF-44E3-9099-C40C66FF867C}">
                  <a14:compatExt spid="_x0000_s174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Afficher date du jour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353174</xdr:colOff>
      <xdr:row>4</xdr:row>
      <xdr:rowOff>96321</xdr:rowOff>
    </xdr:from>
    <xdr:to>
      <xdr:col>2</xdr:col>
      <xdr:colOff>581025</xdr:colOff>
      <xdr:row>14</xdr:row>
      <xdr:rowOff>19050</xdr:rowOff>
    </xdr:to>
    <xdr:sp macro="" textlink="">
      <xdr:nvSpPr>
        <xdr:cNvPr id="2" name="Rectangle 1"/>
        <xdr:cNvSpPr/>
      </xdr:nvSpPr>
      <xdr:spPr>
        <a:xfrm>
          <a:off x="353174" y="1229796"/>
          <a:ext cx="2209051" cy="1827729"/>
        </a:xfrm>
        <a:prstGeom prst="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615914</xdr:colOff>
      <xdr:row>5</xdr:row>
      <xdr:rowOff>149831</xdr:rowOff>
    </xdr:from>
    <xdr:to>
      <xdr:col>2</xdr:col>
      <xdr:colOff>198526</xdr:colOff>
      <xdr:row>7</xdr:row>
      <xdr:rowOff>32107</xdr:rowOff>
    </xdr:to>
    <xdr:sp macro="" textlink="">
      <xdr:nvSpPr>
        <xdr:cNvPr id="3" name="ZoneTexte 2"/>
        <xdr:cNvSpPr txBox="1"/>
      </xdr:nvSpPr>
      <xdr:spPr>
        <a:xfrm>
          <a:off x="615914" y="1473806"/>
          <a:ext cx="1563812" cy="263276"/>
        </a:xfrm>
        <a:prstGeom prst="rect">
          <a:avLst/>
        </a:prstGeom>
        <a:ln/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wrap="square" rtlCol="0" anchor="t"/>
        <a:lstStyle/>
        <a:p>
          <a:pPr algn="ctr"/>
          <a:r>
            <a:rPr lang="fr-FR" sz="1400" b="1">
              <a:solidFill>
                <a:schemeClr val="tx1"/>
              </a:solidFill>
            </a:rPr>
            <a:t>Etapes</a:t>
          </a:r>
        </a:p>
      </xdr:txBody>
    </xdr:sp>
    <xdr:clientData/>
  </xdr:twoCellAnchor>
  <xdr:twoCellAnchor>
    <xdr:from>
      <xdr:col>0</xdr:col>
      <xdr:colOff>615914</xdr:colOff>
      <xdr:row>5</xdr:row>
      <xdr:rowOff>149831</xdr:rowOff>
    </xdr:from>
    <xdr:to>
      <xdr:col>2</xdr:col>
      <xdr:colOff>198526</xdr:colOff>
      <xdr:row>7</xdr:row>
      <xdr:rowOff>32107</xdr:rowOff>
    </xdr:to>
    <xdr:sp macro="" textlink="">
      <xdr:nvSpPr>
        <xdr:cNvPr id="5" name="ZoneTexte 4"/>
        <xdr:cNvSpPr txBox="1"/>
      </xdr:nvSpPr>
      <xdr:spPr>
        <a:xfrm>
          <a:off x="615914" y="1473806"/>
          <a:ext cx="1563812" cy="263276"/>
        </a:xfrm>
        <a:prstGeom prst="rect">
          <a:avLst/>
        </a:prstGeom>
        <a:ln/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wrap="square" rtlCol="0" anchor="t"/>
        <a:lstStyle/>
        <a:p>
          <a:pPr algn="ctr"/>
          <a:r>
            <a:rPr lang="fr-FR" sz="1400" b="1">
              <a:solidFill>
                <a:schemeClr val="tx1"/>
              </a:solidFill>
            </a:rPr>
            <a:t>PETIT</a:t>
          </a:r>
          <a:r>
            <a:rPr lang="fr-FR" sz="1400" b="1" baseline="0">
              <a:solidFill>
                <a:schemeClr val="tx1"/>
              </a:solidFill>
            </a:rPr>
            <a:t> MENU</a:t>
          </a:r>
          <a:endParaRPr lang="fr-FR" sz="1400" b="1">
            <a:solidFill>
              <a:schemeClr val="tx1"/>
            </a:solidFill>
          </a:endParaRPr>
        </a:p>
      </xdr:txBody>
    </xdr:sp>
    <xdr:clientData/>
  </xdr:twoCellAnchor>
  <xdr:twoCellAnchor editAs="oneCell">
    <xdr:from>
      <xdr:col>9</xdr:col>
      <xdr:colOff>571500</xdr:colOff>
      <xdr:row>2</xdr:row>
      <xdr:rowOff>114300</xdr:rowOff>
    </xdr:from>
    <xdr:to>
      <xdr:col>11</xdr:col>
      <xdr:colOff>514350</xdr:colOff>
      <xdr:row>9</xdr:row>
      <xdr:rowOff>139700</xdr:rowOff>
    </xdr:to>
    <xdr:pic>
      <xdr:nvPicPr>
        <xdr:cNvPr id="6" name="Picture 22" descr="http://www.ctrack.fr/typo3temp/pics/green-worl_8759849805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553575" y="866775"/>
          <a:ext cx="1019175" cy="1358900"/>
        </a:xfrm>
        <a:prstGeom prst="rect">
          <a:avLst/>
        </a:prstGeom>
        <a:noFill/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657225</xdr:colOff>
          <xdr:row>11</xdr:row>
          <xdr:rowOff>66675</xdr:rowOff>
        </xdr:from>
        <xdr:to>
          <xdr:col>2</xdr:col>
          <xdr:colOff>219075</xdr:colOff>
          <xdr:row>12</xdr:row>
          <xdr:rowOff>152400</xdr:rowOff>
        </xdr:to>
        <xdr:sp macro="" textlink="">
          <xdr:nvSpPr>
            <xdr:cNvPr id="11267" name="CommandButton1" hidden="1">
              <a:extLst>
                <a:ext uri="{63B3BB69-23CF-44E3-9099-C40C66FF867C}">
                  <a14:compatExt spid="_x0000_s112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647700</xdr:colOff>
          <xdr:row>9</xdr:row>
          <xdr:rowOff>95250</xdr:rowOff>
        </xdr:from>
        <xdr:to>
          <xdr:col>2</xdr:col>
          <xdr:colOff>219075</xdr:colOff>
          <xdr:row>10</xdr:row>
          <xdr:rowOff>171450</xdr:rowOff>
        </xdr:to>
        <xdr:sp macro="" textlink="">
          <xdr:nvSpPr>
            <xdr:cNvPr id="11268" name="CommandButton2" hidden="1">
              <a:extLst>
                <a:ext uri="{63B3BB69-23CF-44E3-9099-C40C66FF867C}">
                  <a14:compatExt spid="_x0000_s112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657225</xdr:colOff>
          <xdr:row>8</xdr:row>
          <xdr:rowOff>0</xdr:rowOff>
        </xdr:from>
        <xdr:to>
          <xdr:col>2</xdr:col>
          <xdr:colOff>200025</xdr:colOff>
          <xdr:row>9</xdr:row>
          <xdr:rowOff>9525</xdr:rowOff>
        </xdr:to>
        <xdr:sp macro="" textlink="">
          <xdr:nvSpPr>
            <xdr:cNvPr id="11269" name="Drop Down 5" hidden="1">
              <a:extLst>
                <a:ext uri="{63B3BB69-23CF-44E3-9099-C40C66FF867C}">
                  <a14:compatExt spid="_x0000_s112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666750</xdr:colOff>
          <xdr:row>9</xdr:row>
          <xdr:rowOff>95250</xdr:rowOff>
        </xdr:from>
        <xdr:to>
          <xdr:col>2</xdr:col>
          <xdr:colOff>190500</xdr:colOff>
          <xdr:row>10</xdr:row>
          <xdr:rowOff>161925</xdr:rowOff>
        </xdr:to>
        <xdr:sp macro="" textlink="">
          <xdr:nvSpPr>
            <xdr:cNvPr id="11270" name="Button 6" hidden="1">
              <a:extLst>
                <a:ext uri="{63B3BB69-23CF-44E3-9099-C40C66FF867C}">
                  <a14:compatExt spid="_x0000_s112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Afficher date du jour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3" Type="http://schemas.openxmlformats.org/officeDocument/2006/relationships/vmlDrawing" Target="../drawings/vmlDrawing1.vml"/><Relationship Id="rId21" Type="http://schemas.openxmlformats.org/officeDocument/2006/relationships/image" Target="../media/image9.emf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20" Type="http://schemas.openxmlformats.org/officeDocument/2006/relationships/control" Target="../activeX/activeX9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10" Type="http://schemas.openxmlformats.org/officeDocument/2006/relationships/control" Target="../activeX/activeX4.xml"/><Relationship Id="rId19" Type="http://schemas.openxmlformats.org/officeDocument/2006/relationships/image" Target="../media/image8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image" Target="../media/image11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11.xml"/><Relationship Id="rId5" Type="http://schemas.openxmlformats.org/officeDocument/2006/relationships/image" Target="../media/image10.emf"/><Relationship Id="rId4" Type="http://schemas.openxmlformats.org/officeDocument/2006/relationships/control" Target="../activeX/activeX10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image" Target="../media/image12.emf"/><Relationship Id="rId3" Type="http://schemas.openxmlformats.org/officeDocument/2006/relationships/hyperlink" Target="mailto:sc@auchan.fr" TargetMode="External"/><Relationship Id="rId7" Type="http://schemas.openxmlformats.org/officeDocument/2006/relationships/control" Target="../activeX/activeX12.xml"/><Relationship Id="rId2" Type="http://schemas.openxmlformats.org/officeDocument/2006/relationships/hyperlink" Target="mailto:sc@leclerc.fr" TargetMode="External"/><Relationship Id="rId1" Type="http://schemas.openxmlformats.org/officeDocument/2006/relationships/hyperlink" Target="mailto:sc@carrefour.fr" TargetMode="External"/><Relationship Id="rId6" Type="http://schemas.openxmlformats.org/officeDocument/2006/relationships/vmlDrawing" Target="../drawings/vmlDrawing3.vml"/><Relationship Id="rId5" Type="http://schemas.openxmlformats.org/officeDocument/2006/relationships/drawing" Target="../drawings/drawing3.xml"/><Relationship Id="rId10" Type="http://schemas.openxmlformats.org/officeDocument/2006/relationships/image" Target="../media/image13.emf"/><Relationship Id="rId4" Type="http://schemas.openxmlformats.org/officeDocument/2006/relationships/printerSettings" Target="../printerSettings/printerSettings3.bin"/><Relationship Id="rId9" Type="http://schemas.openxmlformats.org/officeDocument/2006/relationships/control" Target="../activeX/activeX1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7" Type="http://schemas.openxmlformats.org/officeDocument/2006/relationships/image" Target="../media/image15.emf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15.xml"/><Relationship Id="rId5" Type="http://schemas.openxmlformats.org/officeDocument/2006/relationships/image" Target="../media/image14.emf"/><Relationship Id="rId4" Type="http://schemas.openxmlformats.org/officeDocument/2006/relationships/control" Target="../activeX/activeX14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18.xml"/><Relationship Id="rId3" Type="http://schemas.openxmlformats.org/officeDocument/2006/relationships/vmlDrawing" Target="../drawings/vmlDrawing5.vml"/><Relationship Id="rId7" Type="http://schemas.openxmlformats.org/officeDocument/2006/relationships/image" Target="../media/image17.emf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6" Type="http://schemas.openxmlformats.org/officeDocument/2006/relationships/control" Target="../activeX/activeX17.xml"/><Relationship Id="rId11" Type="http://schemas.openxmlformats.org/officeDocument/2006/relationships/ctrlProp" Target="../ctrlProps/ctrlProp2.xml"/><Relationship Id="rId5" Type="http://schemas.openxmlformats.org/officeDocument/2006/relationships/image" Target="../media/image16.emf"/><Relationship Id="rId10" Type="http://schemas.openxmlformats.org/officeDocument/2006/relationships/ctrlProp" Target="../ctrlProps/ctrlProp1.xml"/><Relationship Id="rId4" Type="http://schemas.openxmlformats.org/officeDocument/2006/relationships/control" Target="../activeX/activeX16.xml"/><Relationship Id="rId9" Type="http://schemas.openxmlformats.org/officeDocument/2006/relationships/image" Target="../media/image18.emf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3" Type="http://schemas.openxmlformats.org/officeDocument/2006/relationships/vmlDrawing" Target="../drawings/vmlDrawing6.vml"/><Relationship Id="rId7" Type="http://schemas.openxmlformats.org/officeDocument/2006/relationships/image" Target="../media/image21.emf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6" Type="http://schemas.openxmlformats.org/officeDocument/2006/relationships/control" Target="../activeX/activeX20.xml"/><Relationship Id="rId5" Type="http://schemas.openxmlformats.org/officeDocument/2006/relationships/image" Target="../media/image20.emf"/><Relationship Id="rId4" Type="http://schemas.openxmlformats.org/officeDocument/2006/relationships/control" Target="../activeX/activeX19.xm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.xml"/><Relationship Id="rId3" Type="http://schemas.openxmlformats.org/officeDocument/2006/relationships/vmlDrawing" Target="../drawings/vmlDrawing7.vml"/><Relationship Id="rId7" Type="http://schemas.openxmlformats.org/officeDocument/2006/relationships/image" Target="../media/image23.emf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6" Type="http://schemas.openxmlformats.org/officeDocument/2006/relationships/control" Target="../activeX/activeX22.xml"/><Relationship Id="rId5" Type="http://schemas.openxmlformats.org/officeDocument/2006/relationships/image" Target="../media/image22.emf"/><Relationship Id="rId4" Type="http://schemas.openxmlformats.org/officeDocument/2006/relationships/control" Target="../activeX/activeX21.xm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25.xml"/><Relationship Id="rId3" Type="http://schemas.openxmlformats.org/officeDocument/2006/relationships/vmlDrawing" Target="../drawings/vmlDrawing8.vml"/><Relationship Id="rId7" Type="http://schemas.openxmlformats.org/officeDocument/2006/relationships/image" Target="../media/image25.emf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Relationship Id="rId6" Type="http://schemas.openxmlformats.org/officeDocument/2006/relationships/control" Target="../activeX/activeX24.xml"/><Relationship Id="rId11" Type="http://schemas.openxmlformats.org/officeDocument/2006/relationships/ctrlProp" Target="../ctrlProps/ctrlProp6.xml"/><Relationship Id="rId5" Type="http://schemas.openxmlformats.org/officeDocument/2006/relationships/image" Target="../media/image24.emf"/><Relationship Id="rId10" Type="http://schemas.openxmlformats.org/officeDocument/2006/relationships/ctrlProp" Target="../ctrlProps/ctrlProp5.xml"/><Relationship Id="rId4" Type="http://schemas.openxmlformats.org/officeDocument/2006/relationships/control" Target="../activeX/activeX23.xml"/><Relationship Id="rId9" Type="http://schemas.openxmlformats.org/officeDocument/2006/relationships/image" Target="../media/image26.emf"/></Relationships>
</file>

<file path=xl/worksheets/_rels/sheet9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7.xml"/><Relationship Id="rId3" Type="http://schemas.openxmlformats.org/officeDocument/2006/relationships/vmlDrawing" Target="../drawings/vmlDrawing9.vml"/><Relationship Id="rId7" Type="http://schemas.openxmlformats.org/officeDocument/2006/relationships/image" Target="../media/image28.emf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Relationship Id="rId6" Type="http://schemas.openxmlformats.org/officeDocument/2006/relationships/control" Target="../activeX/activeX27.xml"/><Relationship Id="rId5" Type="http://schemas.openxmlformats.org/officeDocument/2006/relationships/image" Target="../media/image27.emf"/><Relationship Id="rId4" Type="http://schemas.openxmlformats.org/officeDocument/2006/relationships/control" Target="../activeX/activeX26.xml"/></Relationships>
</file>

<file path=xl/worksheets/_rels/sheet10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8.xml"/><Relationship Id="rId3" Type="http://schemas.openxmlformats.org/officeDocument/2006/relationships/vmlDrawing" Target="../drawings/vmlDrawing10.vml"/><Relationship Id="rId7" Type="http://schemas.openxmlformats.org/officeDocument/2006/relationships/image" Target="../media/image30.emf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Relationship Id="rId6" Type="http://schemas.openxmlformats.org/officeDocument/2006/relationships/control" Target="../activeX/activeX29.xml"/><Relationship Id="rId5" Type="http://schemas.openxmlformats.org/officeDocument/2006/relationships/image" Target="../media/image29.emf"/><Relationship Id="rId4" Type="http://schemas.openxmlformats.org/officeDocument/2006/relationships/control" Target="../activeX/activeX28.xml"/><Relationship Id="rId9" Type="http://schemas.openxmlformats.org/officeDocument/2006/relationships/ctrlProp" Target="../ctrlProps/ctrlProp9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2:P28"/>
  <sheetViews>
    <sheetView showGridLines="0" topLeftCell="A7" zoomScale="86" zoomScaleNormal="86" workbookViewId="0">
      <selection activeCell="Q4" sqref="Q4"/>
    </sheetView>
  </sheetViews>
  <sheetFormatPr baseColWidth="10" defaultRowHeight="15" x14ac:dyDescent="0.25"/>
  <cols>
    <col min="1" max="1" width="3.5703125" customWidth="1"/>
    <col min="2" max="2" width="9" customWidth="1"/>
    <col min="3" max="3" width="6.28515625" customWidth="1"/>
    <col min="4" max="4" width="9" customWidth="1"/>
    <col min="5" max="5" width="11.7109375" customWidth="1"/>
    <col min="6" max="6" width="4.7109375" customWidth="1"/>
    <col min="7" max="7" width="2.7109375" customWidth="1"/>
    <col min="10" max="10" width="13.5703125" customWidth="1"/>
    <col min="11" max="11" width="0.85546875" customWidth="1"/>
    <col min="12" max="12" width="3.28515625" customWidth="1"/>
    <col min="15" max="15" width="23.5703125" customWidth="1"/>
    <col min="16" max="16" width="3" hidden="1" customWidth="1"/>
  </cols>
  <sheetData>
    <row r="2" spans="2:16" ht="23.25" x14ac:dyDescent="0.35">
      <c r="B2" s="88"/>
      <c r="C2" s="88"/>
      <c r="D2" s="88"/>
      <c r="E2" s="88"/>
      <c r="F2" s="88"/>
      <c r="G2" s="88"/>
      <c r="H2" s="88"/>
      <c r="I2" s="88"/>
      <c r="J2" s="88"/>
      <c r="K2" s="88"/>
      <c r="L2" s="88"/>
      <c r="M2" s="88"/>
      <c r="N2" s="88"/>
      <c r="O2" s="88"/>
      <c r="P2" s="88"/>
    </row>
    <row r="3" spans="2:16" ht="23.25" x14ac:dyDescent="0.35">
      <c r="B3" s="15"/>
      <c r="C3" s="15"/>
      <c r="D3" s="15"/>
      <c r="E3" s="15"/>
      <c r="F3" s="15"/>
      <c r="G3" s="15"/>
      <c r="H3" s="15"/>
      <c r="I3" s="15"/>
      <c r="J3" s="15"/>
      <c r="K3" s="15"/>
      <c r="L3" s="15"/>
      <c r="M3" s="15"/>
      <c r="N3" s="15"/>
      <c r="O3" s="15"/>
      <c r="P3" s="15"/>
    </row>
    <row r="4" spans="2:16" ht="31.5" x14ac:dyDescent="0.5">
      <c r="B4" s="15"/>
      <c r="C4" s="15"/>
      <c r="D4" s="15"/>
      <c r="E4" s="15"/>
      <c r="F4" s="15"/>
      <c r="G4" s="15"/>
      <c r="H4" s="89"/>
      <c r="I4" s="89"/>
      <c r="J4" s="89"/>
      <c r="K4" s="89"/>
      <c r="L4" s="89"/>
      <c r="M4" s="89"/>
      <c r="N4" s="15"/>
      <c r="O4" s="15"/>
      <c r="P4" s="15"/>
    </row>
    <row r="6" spans="2:16" x14ac:dyDescent="0.25"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2:16" ht="30" customHeight="1" x14ac:dyDescent="0.5">
      <c r="B7" s="84"/>
      <c r="C7" s="85"/>
      <c r="D7" s="85"/>
      <c r="E7" s="85"/>
      <c r="F7" s="85"/>
      <c r="G7" s="3"/>
      <c r="H7" s="86" t="s">
        <v>58</v>
      </c>
      <c r="I7" s="87"/>
      <c r="J7" s="87"/>
      <c r="K7" s="87"/>
      <c r="L7" s="3"/>
      <c r="M7" s="86"/>
      <c r="N7" s="86"/>
      <c r="O7" s="86"/>
      <c r="P7" s="86"/>
    </row>
    <row r="8" spans="2:16" ht="15" customHeight="1" x14ac:dyDescent="0.25"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</row>
    <row r="9" spans="2:16" ht="15" customHeight="1" x14ac:dyDescent="0.25"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</row>
    <row r="10" spans="2:16" ht="15" customHeight="1" x14ac:dyDescent="0.25"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</row>
    <row r="11" spans="2:16" ht="15" customHeight="1" x14ac:dyDescent="0.25"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</row>
    <row r="12" spans="2:16" ht="15" customHeight="1" x14ac:dyDescent="0.25"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</row>
    <row r="13" spans="2:16" ht="15" customHeight="1" x14ac:dyDescent="0.25"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</row>
    <row r="14" spans="2:16" ht="15" customHeight="1" x14ac:dyDescent="0.25"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</row>
    <row r="15" spans="2:16" ht="15" customHeight="1" x14ac:dyDescent="0.25"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</row>
    <row r="16" spans="2:16" ht="15" customHeight="1" x14ac:dyDescent="0.25"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</row>
    <row r="17" spans="1:16" ht="15" customHeight="1" x14ac:dyDescent="0.25"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</row>
    <row r="18" spans="1:16" ht="15" customHeight="1" x14ac:dyDescent="0.25">
      <c r="A18" s="10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</row>
    <row r="19" spans="1:16" ht="15.75" customHeight="1" x14ac:dyDescent="0.25">
      <c r="A19" s="10"/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</row>
    <row r="20" spans="1:16" x14ac:dyDescent="0.25">
      <c r="A20" s="10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</row>
    <row r="21" spans="1:16" x14ac:dyDescent="0.25">
      <c r="A21" s="10"/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</row>
    <row r="22" spans="1:16" x14ac:dyDescent="0.25">
      <c r="A22" s="10"/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</row>
    <row r="23" spans="1:16" x14ac:dyDescent="0.25">
      <c r="A23" s="10"/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</row>
    <row r="24" spans="1:16" x14ac:dyDescent="0.25">
      <c r="A24" s="10"/>
      <c r="B24" s="10"/>
      <c r="C24" s="10"/>
      <c r="D24" s="10"/>
      <c r="E24" s="10"/>
      <c r="F24" s="10"/>
      <c r="G24" s="10"/>
    </row>
    <row r="25" spans="1:16" x14ac:dyDescent="0.25">
      <c r="A25" s="10"/>
      <c r="B25" s="10"/>
      <c r="C25" s="10"/>
      <c r="D25" s="10"/>
      <c r="E25" s="10"/>
      <c r="F25" s="10"/>
      <c r="G25" s="10"/>
    </row>
    <row r="26" spans="1:16" x14ac:dyDescent="0.25">
      <c r="A26" s="10"/>
      <c r="B26" s="10"/>
      <c r="C26" s="10"/>
      <c r="D26" s="10"/>
      <c r="E26" s="10"/>
      <c r="F26" s="10"/>
      <c r="G26" s="10"/>
    </row>
    <row r="27" spans="1:16" x14ac:dyDescent="0.25">
      <c r="A27" s="11"/>
      <c r="B27" s="11"/>
      <c r="C27" s="11"/>
      <c r="D27" s="11"/>
      <c r="E27" s="11"/>
      <c r="F27" s="11"/>
      <c r="G27" s="11"/>
    </row>
    <row r="28" spans="1:16" x14ac:dyDescent="0.25">
      <c r="A28" s="11"/>
      <c r="B28" s="11"/>
      <c r="C28" s="11"/>
      <c r="D28" s="11"/>
      <c r="E28" s="11"/>
      <c r="F28" s="11"/>
      <c r="G28" s="11"/>
    </row>
  </sheetData>
  <mergeCells count="5">
    <mergeCell ref="B7:F7"/>
    <mergeCell ref="H7:K7"/>
    <mergeCell ref="M7:P7"/>
    <mergeCell ref="B2:P2"/>
    <mergeCell ref="H4:M4"/>
  </mergeCells>
  <printOptions horizontalCentered="1"/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  <drawing r:id="rId2"/>
  <legacyDrawing r:id="rId3"/>
  <controls>
    <mc:AlternateContent xmlns:mc="http://schemas.openxmlformats.org/markup-compatibility/2006">
      <mc:Choice Requires="x14">
        <control shapeId="5129" r:id="rId4" name="CommandButton9">
          <controlPr defaultSize="0" autoLine="0" r:id="rId5">
            <anchor moveWithCells="1">
              <from>
                <xdr:col>12</xdr:col>
                <xdr:colOff>552450</xdr:colOff>
                <xdr:row>10</xdr:row>
                <xdr:rowOff>104775</xdr:rowOff>
              </from>
              <to>
                <xdr:col>14</xdr:col>
                <xdr:colOff>1085850</xdr:colOff>
                <xdr:row>12</xdr:row>
                <xdr:rowOff>76200</xdr:rowOff>
              </to>
            </anchor>
          </controlPr>
        </control>
      </mc:Choice>
      <mc:Fallback>
        <control shapeId="5129" r:id="rId4" name="CommandButton9"/>
      </mc:Fallback>
    </mc:AlternateContent>
    <mc:AlternateContent xmlns:mc="http://schemas.openxmlformats.org/markup-compatibility/2006">
      <mc:Choice Requires="x14">
        <control shapeId="5128" r:id="rId6" name="CommandButton8">
          <controlPr defaultSize="0" autoLine="0" r:id="rId7">
            <anchor moveWithCells="1">
              <from>
                <xdr:col>7</xdr:col>
                <xdr:colOff>200025</xdr:colOff>
                <xdr:row>10</xdr:row>
                <xdr:rowOff>142875</xdr:rowOff>
              </from>
              <to>
                <xdr:col>9</xdr:col>
                <xdr:colOff>733425</xdr:colOff>
                <xdr:row>12</xdr:row>
                <xdr:rowOff>114300</xdr:rowOff>
              </to>
            </anchor>
          </controlPr>
        </control>
      </mc:Choice>
      <mc:Fallback>
        <control shapeId="5128" r:id="rId6" name="CommandButton8"/>
      </mc:Fallback>
    </mc:AlternateContent>
    <mc:AlternateContent xmlns:mc="http://schemas.openxmlformats.org/markup-compatibility/2006">
      <mc:Choice Requires="x14">
        <control shapeId="5121" r:id="rId8" name="CommandButton1">
          <controlPr defaultSize="0" autoLine="0" r:id="rId9">
            <anchor moveWithCells="1">
              <from>
                <xdr:col>1</xdr:col>
                <xdr:colOff>219075</xdr:colOff>
                <xdr:row>7</xdr:row>
                <xdr:rowOff>114300</xdr:rowOff>
              </from>
              <to>
                <xdr:col>4</xdr:col>
                <xdr:colOff>666750</xdr:colOff>
                <xdr:row>9</xdr:row>
                <xdr:rowOff>85725</xdr:rowOff>
              </to>
            </anchor>
          </controlPr>
        </control>
      </mc:Choice>
      <mc:Fallback>
        <control shapeId="5121" r:id="rId8" name="CommandButton1"/>
      </mc:Fallback>
    </mc:AlternateContent>
    <mc:AlternateContent xmlns:mc="http://schemas.openxmlformats.org/markup-compatibility/2006">
      <mc:Choice Requires="x14">
        <control shapeId="5122" r:id="rId10" name="CommandButton2">
          <controlPr defaultSize="0" autoLine="0" r:id="rId11">
            <anchor moveWithCells="1">
              <from>
                <xdr:col>1</xdr:col>
                <xdr:colOff>200025</xdr:colOff>
                <xdr:row>10</xdr:row>
                <xdr:rowOff>161925</xdr:rowOff>
              </from>
              <to>
                <xdr:col>4</xdr:col>
                <xdr:colOff>647700</xdr:colOff>
                <xdr:row>12</xdr:row>
                <xdr:rowOff>133350</xdr:rowOff>
              </to>
            </anchor>
          </controlPr>
        </control>
      </mc:Choice>
      <mc:Fallback>
        <control shapeId="5122" r:id="rId10" name="CommandButton2"/>
      </mc:Fallback>
    </mc:AlternateContent>
    <mc:AlternateContent xmlns:mc="http://schemas.openxmlformats.org/markup-compatibility/2006">
      <mc:Choice Requires="x14">
        <control shapeId="5123" r:id="rId12" name="CommandButton3">
          <controlPr defaultSize="0" autoLine="0" r:id="rId13">
            <anchor moveWithCells="1">
              <from>
                <xdr:col>1</xdr:col>
                <xdr:colOff>209550</xdr:colOff>
                <xdr:row>14</xdr:row>
                <xdr:rowOff>9525</xdr:rowOff>
              </from>
              <to>
                <xdr:col>4</xdr:col>
                <xdr:colOff>666750</xdr:colOff>
                <xdr:row>15</xdr:row>
                <xdr:rowOff>171450</xdr:rowOff>
              </to>
            </anchor>
          </controlPr>
        </control>
      </mc:Choice>
      <mc:Fallback>
        <control shapeId="5123" r:id="rId12" name="CommandButton3"/>
      </mc:Fallback>
    </mc:AlternateContent>
    <mc:AlternateContent xmlns:mc="http://schemas.openxmlformats.org/markup-compatibility/2006">
      <mc:Choice Requires="x14">
        <control shapeId="5124" r:id="rId14" name="CommandButton4">
          <controlPr defaultSize="0" autoLine="0" r:id="rId15">
            <anchor moveWithCells="1">
              <from>
                <xdr:col>7</xdr:col>
                <xdr:colOff>190500</xdr:colOff>
                <xdr:row>14</xdr:row>
                <xdr:rowOff>0</xdr:rowOff>
              </from>
              <to>
                <xdr:col>9</xdr:col>
                <xdr:colOff>723900</xdr:colOff>
                <xdr:row>15</xdr:row>
                <xdr:rowOff>161925</xdr:rowOff>
              </to>
            </anchor>
          </controlPr>
        </control>
      </mc:Choice>
      <mc:Fallback>
        <control shapeId="5124" r:id="rId14" name="CommandButton4"/>
      </mc:Fallback>
    </mc:AlternateContent>
    <mc:AlternateContent xmlns:mc="http://schemas.openxmlformats.org/markup-compatibility/2006">
      <mc:Choice Requires="x14">
        <control shapeId="5125" r:id="rId16" name="CommandButton5">
          <controlPr defaultSize="0" autoLine="0" r:id="rId17">
            <anchor moveWithCells="1">
              <from>
                <xdr:col>12</xdr:col>
                <xdr:colOff>552450</xdr:colOff>
                <xdr:row>13</xdr:row>
                <xdr:rowOff>133350</xdr:rowOff>
              </from>
              <to>
                <xdr:col>14</xdr:col>
                <xdr:colOff>1076325</xdr:colOff>
                <xdr:row>15</xdr:row>
                <xdr:rowOff>104775</xdr:rowOff>
              </to>
            </anchor>
          </controlPr>
        </control>
      </mc:Choice>
      <mc:Fallback>
        <control shapeId="5125" r:id="rId16" name="CommandButton5"/>
      </mc:Fallback>
    </mc:AlternateContent>
    <mc:AlternateContent xmlns:mc="http://schemas.openxmlformats.org/markup-compatibility/2006">
      <mc:Choice Requires="x14">
        <control shapeId="5126" r:id="rId18" name="CommandButton6">
          <controlPr defaultSize="0" autoLine="0" r:id="rId19">
            <anchor moveWithCells="1">
              <from>
                <xdr:col>7</xdr:col>
                <xdr:colOff>209550</xdr:colOff>
                <xdr:row>7</xdr:row>
                <xdr:rowOff>114300</xdr:rowOff>
              </from>
              <to>
                <xdr:col>9</xdr:col>
                <xdr:colOff>742950</xdr:colOff>
                <xdr:row>9</xdr:row>
                <xdr:rowOff>85725</xdr:rowOff>
              </to>
            </anchor>
          </controlPr>
        </control>
      </mc:Choice>
      <mc:Fallback>
        <control shapeId="5126" r:id="rId18" name="CommandButton6"/>
      </mc:Fallback>
    </mc:AlternateContent>
    <mc:AlternateContent xmlns:mc="http://schemas.openxmlformats.org/markup-compatibility/2006">
      <mc:Choice Requires="x14">
        <control shapeId="5127" r:id="rId20" name="CommandButton7">
          <controlPr defaultSize="0" autoLine="0" r:id="rId21">
            <anchor moveWithCells="1">
              <from>
                <xdr:col>12</xdr:col>
                <xdr:colOff>542925</xdr:colOff>
                <xdr:row>7</xdr:row>
                <xdr:rowOff>104775</xdr:rowOff>
              </from>
              <to>
                <xdr:col>14</xdr:col>
                <xdr:colOff>1076325</xdr:colOff>
                <xdr:row>9</xdr:row>
                <xdr:rowOff>76200</xdr:rowOff>
              </to>
            </anchor>
          </controlPr>
        </control>
      </mc:Choice>
      <mc:Fallback>
        <control shapeId="5127" r:id="rId20" name="CommandButton7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0000"/>
  </sheetPr>
  <dimension ref="B1:K12"/>
  <sheetViews>
    <sheetView showGridLines="0" workbookViewId="0">
      <selection activeCell="M9" sqref="M9"/>
    </sheetView>
  </sheetViews>
  <sheetFormatPr baseColWidth="10" defaultRowHeight="15" x14ac:dyDescent="0.25"/>
  <cols>
    <col min="1" max="1" width="4.28515625" customWidth="1"/>
    <col min="2" max="2" width="14.5703125" customWidth="1"/>
    <col min="3" max="3" width="18.28515625" bestFit="1" customWidth="1"/>
    <col min="4" max="4" width="11.140625" bestFit="1" customWidth="1"/>
    <col min="5" max="5" width="8.140625" bestFit="1" customWidth="1"/>
    <col min="6" max="6" width="9.28515625" bestFit="1" customWidth="1"/>
    <col min="7" max="7" width="7.5703125" bestFit="1" customWidth="1"/>
    <col min="8" max="8" width="5.85546875" bestFit="1" customWidth="1"/>
    <col min="9" max="9" width="4.42578125" bestFit="1" customWidth="1"/>
    <col min="10" max="10" width="15" bestFit="1" customWidth="1"/>
    <col min="11" max="11" width="13.140625" bestFit="1" customWidth="1"/>
  </cols>
  <sheetData>
    <row r="1" spans="2:11" ht="33.75" x14ac:dyDescent="0.5">
      <c r="D1" s="87"/>
      <c r="E1" s="87"/>
      <c r="F1" s="87"/>
      <c r="G1" s="87"/>
      <c r="H1" s="87"/>
      <c r="I1" s="87"/>
    </row>
    <row r="2" spans="2:11" ht="42" customHeight="1" x14ac:dyDescent="0.25"/>
    <row r="3" spans="2:11" x14ac:dyDescent="0.25">
      <c r="B3" s="39" t="s">
        <v>0</v>
      </c>
      <c r="C3" s="39" t="s">
        <v>1</v>
      </c>
      <c r="D3" s="39" t="s">
        <v>27</v>
      </c>
      <c r="E3" s="39" t="s">
        <v>42</v>
      </c>
      <c r="F3" s="39" t="s">
        <v>43</v>
      </c>
      <c r="G3" s="39" t="s">
        <v>44</v>
      </c>
      <c r="H3" s="39" t="s">
        <v>45</v>
      </c>
      <c r="I3" s="39" t="s">
        <v>46</v>
      </c>
      <c r="J3" s="39" t="s">
        <v>47</v>
      </c>
      <c r="K3" s="39" t="s">
        <v>48</v>
      </c>
    </row>
    <row r="4" spans="2:11" x14ac:dyDescent="0.25">
      <c r="B4" s="12">
        <v>13456</v>
      </c>
      <c r="C4" s="12" t="s">
        <v>2</v>
      </c>
      <c r="D4" s="12" t="s">
        <v>5</v>
      </c>
      <c r="E4" s="12">
        <v>160</v>
      </c>
      <c r="F4" s="12">
        <v>70</v>
      </c>
      <c r="G4" s="12">
        <v>30</v>
      </c>
      <c r="H4" s="12">
        <v>20</v>
      </c>
      <c r="I4" s="12">
        <v>2</v>
      </c>
      <c r="J4" s="12">
        <v>100</v>
      </c>
      <c r="K4" s="12">
        <v>40</v>
      </c>
    </row>
    <row r="5" spans="2:11" x14ac:dyDescent="0.25">
      <c r="B5" s="12">
        <v>24780</v>
      </c>
      <c r="C5" s="12" t="s">
        <v>3</v>
      </c>
      <c r="D5" s="12" t="s">
        <v>6</v>
      </c>
      <c r="E5" s="12">
        <v>50</v>
      </c>
      <c r="F5" s="12">
        <v>30</v>
      </c>
      <c r="G5" s="12">
        <v>30</v>
      </c>
      <c r="H5" s="12">
        <v>70</v>
      </c>
      <c r="I5" s="12">
        <v>2.5</v>
      </c>
      <c r="J5" s="12">
        <v>200</v>
      </c>
      <c r="K5" s="12">
        <v>90</v>
      </c>
    </row>
    <row r="6" spans="2:11" x14ac:dyDescent="0.25">
      <c r="B6" s="12">
        <v>24781</v>
      </c>
      <c r="C6" s="12" t="s">
        <v>4</v>
      </c>
      <c r="D6" s="12" t="s">
        <v>6</v>
      </c>
      <c r="E6" s="12">
        <v>50</v>
      </c>
      <c r="F6" s="12">
        <v>30</v>
      </c>
      <c r="G6" s="12">
        <v>30</v>
      </c>
      <c r="H6" s="12">
        <v>70</v>
      </c>
      <c r="I6" s="12">
        <v>2.5</v>
      </c>
      <c r="J6" s="12">
        <v>200</v>
      </c>
      <c r="K6" s="12">
        <v>90</v>
      </c>
    </row>
    <row r="7" spans="2:11" x14ac:dyDescent="0.25">
      <c r="B7" s="1"/>
      <c r="C7" s="1"/>
      <c r="D7" s="1"/>
      <c r="E7" s="1"/>
      <c r="F7" s="1"/>
      <c r="G7" s="1"/>
      <c r="H7" s="1"/>
      <c r="I7" s="1"/>
      <c r="J7" s="1"/>
      <c r="K7" s="1"/>
    </row>
    <row r="8" spans="2:11" x14ac:dyDescent="0.25">
      <c r="B8" s="1"/>
      <c r="C8" s="1"/>
      <c r="D8" s="1"/>
      <c r="E8" s="1"/>
      <c r="F8" s="1"/>
      <c r="G8" s="1"/>
      <c r="H8" s="1"/>
      <c r="I8" s="1"/>
      <c r="J8" s="1"/>
      <c r="K8" s="1"/>
    </row>
    <row r="9" spans="2:11" x14ac:dyDescent="0.25">
      <c r="B9" s="1"/>
      <c r="C9" s="1"/>
      <c r="D9" s="1"/>
      <c r="E9" s="1"/>
      <c r="F9" s="1"/>
      <c r="G9" s="1"/>
      <c r="H9" s="1"/>
      <c r="I9" s="1"/>
      <c r="J9" s="1"/>
      <c r="K9" s="1"/>
    </row>
    <row r="10" spans="2:11" x14ac:dyDescent="0.25">
      <c r="B10" s="1"/>
      <c r="C10" s="1"/>
      <c r="D10" s="1"/>
      <c r="E10" s="1"/>
      <c r="F10" s="1"/>
      <c r="G10" s="1"/>
      <c r="H10" s="1"/>
      <c r="I10" s="1"/>
      <c r="J10" s="1"/>
      <c r="K10" s="1"/>
    </row>
    <row r="11" spans="2:11" x14ac:dyDescent="0.25">
      <c r="B11" s="1"/>
      <c r="C11" s="1"/>
      <c r="D11" s="1"/>
      <c r="E11" s="1"/>
      <c r="F11" s="1"/>
      <c r="G11" s="1"/>
      <c r="H11" s="1"/>
      <c r="I11" s="1"/>
      <c r="J11" s="1"/>
      <c r="K11" s="1"/>
    </row>
    <row r="12" spans="2:11" x14ac:dyDescent="0.25">
      <c r="B12" s="1"/>
      <c r="C12" s="1"/>
      <c r="D12" s="1"/>
      <c r="E12" s="1"/>
      <c r="F12" s="1"/>
      <c r="G12" s="1"/>
      <c r="H12" s="1"/>
      <c r="I12" s="1"/>
      <c r="J12" s="1"/>
      <c r="K12" s="1"/>
    </row>
  </sheetData>
  <mergeCells count="1">
    <mergeCell ref="D1:I1"/>
  </mergeCells>
  <printOptions horizontalCentered="1"/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  <drawing r:id="rId2"/>
  <legacyDrawing r:id="rId3"/>
  <controls>
    <mc:AlternateContent xmlns:mc="http://schemas.openxmlformats.org/markup-compatibility/2006">
      <mc:Choice Requires="x14">
        <control shapeId="7169" r:id="rId4" name="CommandButton1">
          <controlPr defaultSize="0" autoLine="0" r:id="rId5">
            <anchor moveWithCells="1">
              <from>
                <xdr:col>12</xdr:col>
                <xdr:colOff>190500</xdr:colOff>
                <xdr:row>1</xdr:row>
                <xdr:rowOff>314325</xdr:rowOff>
              </from>
              <to>
                <xdr:col>13</xdr:col>
                <xdr:colOff>361950</xdr:colOff>
                <xdr:row>2</xdr:row>
                <xdr:rowOff>133350</xdr:rowOff>
              </to>
            </anchor>
          </controlPr>
        </control>
      </mc:Choice>
      <mc:Fallback>
        <control shapeId="7169" r:id="rId4" name="CommandButton1"/>
      </mc:Fallback>
    </mc:AlternateContent>
    <mc:AlternateContent xmlns:mc="http://schemas.openxmlformats.org/markup-compatibility/2006">
      <mc:Choice Requires="x14">
        <control shapeId="7170" r:id="rId6" name="CommandButton2">
          <controlPr defaultSize="0" autoLine="0" r:id="rId7">
            <anchor moveWithCells="1">
              <from>
                <xdr:col>12</xdr:col>
                <xdr:colOff>190500</xdr:colOff>
                <xdr:row>3</xdr:row>
                <xdr:rowOff>38100</xdr:rowOff>
              </from>
              <to>
                <xdr:col>13</xdr:col>
                <xdr:colOff>361950</xdr:colOff>
                <xdr:row>5</xdr:row>
                <xdr:rowOff>9525</xdr:rowOff>
              </to>
            </anchor>
          </controlPr>
        </control>
      </mc:Choice>
      <mc:Fallback>
        <control shapeId="7170" r:id="rId6" name="CommandButton2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0070C0"/>
  </sheetPr>
  <dimension ref="B1:I12"/>
  <sheetViews>
    <sheetView showGridLines="0" workbookViewId="0">
      <selection activeCell="J9" sqref="J9"/>
    </sheetView>
  </sheetViews>
  <sheetFormatPr baseColWidth="10" defaultRowHeight="15" x14ac:dyDescent="0.25"/>
  <cols>
    <col min="1" max="1" width="2.85546875" customWidth="1"/>
    <col min="2" max="2" width="14" customWidth="1"/>
    <col min="3" max="3" width="13.7109375" bestFit="1" customWidth="1"/>
    <col min="4" max="4" width="23.5703125" bestFit="1" customWidth="1"/>
    <col min="5" max="5" width="6" bestFit="1" customWidth="1"/>
    <col min="6" max="6" width="15.28515625" bestFit="1" customWidth="1"/>
    <col min="7" max="7" width="12.85546875" bestFit="1" customWidth="1"/>
    <col min="8" max="8" width="12.7109375" bestFit="1" customWidth="1"/>
    <col min="9" max="9" width="14.7109375" bestFit="1" customWidth="1"/>
  </cols>
  <sheetData>
    <row r="1" spans="2:9" ht="33.75" x14ac:dyDescent="0.5">
      <c r="D1" s="87"/>
      <c r="E1" s="87"/>
      <c r="F1" s="87"/>
      <c r="G1" s="87"/>
      <c r="H1" s="3"/>
    </row>
    <row r="2" spans="2:9" ht="44.25" customHeight="1" x14ac:dyDescent="0.25"/>
    <row r="3" spans="2:9" x14ac:dyDescent="0.25">
      <c r="B3" s="39" t="s">
        <v>56</v>
      </c>
      <c r="C3" s="39" t="s">
        <v>36</v>
      </c>
      <c r="D3" s="39" t="s">
        <v>49</v>
      </c>
      <c r="E3" s="39" t="s">
        <v>50</v>
      </c>
      <c r="F3" s="39" t="s">
        <v>51</v>
      </c>
      <c r="G3" s="39" t="s">
        <v>52</v>
      </c>
      <c r="H3" s="39" t="s">
        <v>53</v>
      </c>
      <c r="I3" s="39" t="s">
        <v>54</v>
      </c>
    </row>
    <row r="4" spans="2:9" x14ac:dyDescent="0.25">
      <c r="B4" s="1">
        <v>122</v>
      </c>
      <c r="C4" s="1" t="s">
        <v>7</v>
      </c>
      <c r="D4" s="1" t="s">
        <v>10</v>
      </c>
      <c r="E4" s="1">
        <v>13621</v>
      </c>
      <c r="F4" s="1" t="s">
        <v>13</v>
      </c>
      <c r="G4" s="81">
        <v>442679267</v>
      </c>
      <c r="H4" s="81">
        <v>442679267</v>
      </c>
      <c r="I4" s="2" t="s">
        <v>17</v>
      </c>
    </row>
    <row r="5" spans="2:9" x14ac:dyDescent="0.25">
      <c r="B5" s="1">
        <v>125</v>
      </c>
      <c r="C5" s="1" t="s">
        <v>8</v>
      </c>
      <c r="D5" s="1" t="s">
        <v>11</v>
      </c>
      <c r="E5" s="1">
        <v>70000</v>
      </c>
      <c r="F5" s="1" t="s">
        <v>14</v>
      </c>
      <c r="G5" s="81">
        <v>123687043</v>
      </c>
      <c r="H5" s="81">
        <v>123687044</v>
      </c>
      <c r="I5" s="2" t="s">
        <v>16</v>
      </c>
    </row>
    <row r="6" spans="2:9" x14ac:dyDescent="0.25">
      <c r="B6" s="1">
        <v>138</v>
      </c>
      <c r="C6" s="1" t="s">
        <v>9</v>
      </c>
      <c r="D6" s="1" t="s">
        <v>12</v>
      </c>
      <c r="E6" s="1">
        <v>13400</v>
      </c>
      <c r="F6" s="1" t="s">
        <v>15</v>
      </c>
      <c r="G6" s="81">
        <v>442678643</v>
      </c>
      <c r="H6" s="81">
        <v>442678645</v>
      </c>
      <c r="I6" s="2" t="s">
        <v>18</v>
      </c>
    </row>
    <row r="7" spans="2:9" x14ac:dyDescent="0.25">
      <c r="B7" s="1"/>
      <c r="C7" s="1"/>
      <c r="D7" s="1"/>
      <c r="E7" s="1"/>
      <c r="F7" s="1"/>
      <c r="G7" s="1"/>
      <c r="H7" s="1"/>
      <c r="I7" s="1"/>
    </row>
    <row r="8" spans="2:9" x14ac:dyDescent="0.25">
      <c r="B8" s="1"/>
      <c r="C8" s="1"/>
      <c r="D8" s="1"/>
      <c r="E8" s="1"/>
      <c r="F8" s="1"/>
      <c r="G8" s="1"/>
      <c r="H8" s="1"/>
      <c r="I8" s="1"/>
    </row>
    <row r="9" spans="2:9" x14ac:dyDescent="0.25">
      <c r="B9" s="1"/>
      <c r="C9" s="1"/>
      <c r="D9" s="1"/>
      <c r="E9" s="1"/>
      <c r="F9" s="1"/>
      <c r="G9" s="1"/>
      <c r="H9" s="1"/>
      <c r="I9" s="1"/>
    </row>
    <row r="10" spans="2:9" x14ac:dyDescent="0.25">
      <c r="B10" s="1"/>
      <c r="C10" s="1"/>
      <c r="D10" s="1"/>
      <c r="E10" s="1"/>
      <c r="F10" s="1"/>
      <c r="G10" s="1"/>
      <c r="H10" s="1"/>
      <c r="I10" s="1"/>
    </row>
    <row r="11" spans="2:9" x14ac:dyDescent="0.25">
      <c r="B11" s="1"/>
      <c r="C11" s="1"/>
      <c r="D11" s="1"/>
      <c r="E11" s="1"/>
      <c r="F11" s="1"/>
      <c r="G11" s="1"/>
      <c r="H11" s="1"/>
      <c r="I11" s="1"/>
    </row>
    <row r="12" spans="2:9" x14ac:dyDescent="0.25">
      <c r="B12" s="1"/>
      <c r="C12" s="1"/>
      <c r="D12" s="1"/>
      <c r="E12" s="1"/>
      <c r="F12" s="1"/>
      <c r="G12" s="1"/>
      <c r="H12" s="1"/>
      <c r="I12" s="1"/>
    </row>
  </sheetData>
  <mergeCells count="1">
    <mergeCell ref="D1:G1"/>
  </mergeCells>
  <hyperlinks>
    <hyperlink ref="I5" r:id="rId1"/>
    <hyperlink ref="I4" r:id="rId2"/>
    <hyperlink ref="I6" r:id="rId3"/>
  </hyperlinks>
  <printOptions horizontalCentered="1"/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4"/>
  <drawing r:id="rId5"/>
  <legacyDrawing r:id="rId6"/>
  <controls>
    <mc:AlternateContent xmlns:mc="http://schemas.openxmlformats.org/markup-compatibility/2006">
      <mc:Choice Requires="x14">
        <control shapeId="9217" r:id="rId7" name="CommandButton1">
          <controlPr defaultSize="0" autoLine="0" r:id="rId8">
            <anchor moveWithCells="1">
              <from>
                <xdr:col>10</xdr:col>
                <xdr:colOff>209550</xdr:colOff>
                <xdr:row>1</xdr:row>
                <xdr:rowOff>209550</xdr:rowOff>
              </from>
              <to>
                <xdr:col>11</xdr:col>
                <xdr:colOff>381000</xdr:colOff>
                <xdr:row>2</xdr:row>
                <xdr:rowOff>0</xdr:rowOff>
              </to>
            </anchor>
          </controlPr>
        </control>
      </mc:Choice>
      <mc:Fallback>
        <control shapeId="9217" r:id="rId7" name="CommandButton1"/>
      </mc:Fallback>
    </mc:AlternateContent>
    <mc:AlternateContent xmlns:mc="http://schemas.openxmlformats.org/markup-compatibility/2006">
      <mc:Choice Requires="x14">
        <control shapeId="9218" r:id="rId9" name="CommandButton2">
          <controlPr defaultSize="0" autoLine="0" r:id="rId10">
            <anchor moveWithCells="1">
              <from>
                <xdr:col>10</xdr:col>
                <xdr:colOff>209550</xdr:colOff>
                <xdr:row>2</xdr:row>
                <xdr:rowOff>161925</xdr:rowOff>
              </from>
              <to>
                <xdr:col>11</xdr:col>
                <xdr:colOff>381000</xdr:colOff>
                <xdr:row>4</xdr:row>
                <xdr:rowOff>133350</xdr:rowOff>
              </to>
            </anchor>
          </controlPr>
        </control>
      </mc:Choice>
      <mc:Fallback>
        <control shapeId="9218" r:id="rId9" name="CommandButton2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7030A0"/>
  </sheetPr>
  <dimension ref="B1:G12"/>
  <sheetViews>
    <sheetView showGridLines="0" workbookViewId="0">
      <selection activeCell="J9" sqref="J9"/>
    </sheetView>
  </sheetViews>
  <sheetFormatPr baseColWidth="10" defaultRowHeight="15" x14ac:dyDescent="0.25"/>
  <cols>
    <col min="1" max="1" width="7.7109375" customWidth="1"/>
    <col min="2" max="2" width="13.85546875" customWidth="1"/>
    <col min="3" max="3" width="13.7109375" bestFit="1" customWidth="1"/>
    <col min="4" max="4" width="26.7109375" customWidth="1"/>
    <col min="5" max="5" width="9.7109375" customWidth="1"/>
    <col min="6" max="6" width="5.28515625" bestFit="1" customWidth="1"/>
    <col min="7" max="7" width="12.7109375" bestFit="1" customWidth="1"/>
  </cols>
  <sheetData>
    <row r="1" spans="2:7" ht="33.75" x14ac:dyDescent="0.5">
      <c r="C1" s="38"/>
      <c r="D1" s="38"/>
      <c r="E1" s="38"/>
      <c r="F1" s="38"/>
      <c r="G1" s="3"/>
    </row>
    <row r="2" spans="2:7" ht="45" customHeight="1" x14ac:dyDescent="0.25"/>
    <row r="3" spans="2:7" x14ac:dyDescent="0.25">
      <c r="B3" s="39" t="s">
        <v>55</v>
      </c>
      <c r="C3" s="39" t="s">
        <v>36</v>
      </c>
      <c r="D3" s="39" t="s">
        <v>49</v>
      </c>
      <c r="E3" s="39" t="s">
        <v>50</v>
      </c>
      <c r="F3" s="39" t="s">
        <v>51</v>
      </c>
      <c r="G3" s="39" t="s">
        <v>52</v>
      </c>
    </row>
    <row r="4" spans="2:7" x14ac:dyDescent="0.25">
      <c r="B4" s="1">
        <v>111</v>
      </c>
      <c r="C4" s="1" t="s">
        <v>19</v>
      </c>
      <c r="D4" s="1" t="s">
        <v>22</v>
      </c>
      <c r="E4" s="1">
        <v>75000</v>
      </c>
      <c r="F4" s="1" t="s">
        <v>25</v>
      </c>
      <c r="G4" s="81">
        <v>155324527</v>
      </c>
    </row>
    <row r="5" spans="2:7" x14ac:dyDescent="0.25">
      <c r="B5" s="1">
        <v>112</v>
      </c>
      <c r="C5" s="1" t="s">
        <v>20</v>
      </c>
      <c r="D5" s="1" t="s">
        <v>23</v>
      </c>
      <c r="E5" s="1">
        <v>69000</v>
      </c>
      <c r="F5" s="1" t="s">
        <v>26</v>
      </c>
      <c r="G5" s="81">
        <v>967453219</v>
      </c>
    </row>
    <row r="6" spans="2:7" x14ac:dyDescent="0.25">
      <c r="B6" s="1">
        <v>113</v>
      </c>
      <c r="C6" s="1" t="s">
        <v>21</v>
      </c>
      <c r="D6" s="1" t="s">
        <v>24</v>
      </c>
      <c r="E6" s="1">
        <v>75000</v>
      </c>
      <c r="F6" s="1" t="s">
        <v>25</v>
      </c>
      <c r="G6" s="81">
        <v>176534299</v>
      </c>
    </row>
    <row r="7" spans="2:7" x14ac:dyDescent="0.25">
      <c r="B7" s="1"/>
      <c r="C7" s="1"/>
      <c r="D7" s="1"/>
      <c r="E7" s="1"/>
      <c r="F7" s="1"/>
      <c r="G7" s="1"/>
    </row>
    <row r="8" spans="2:7" x14ac:dyDescent="0.25">
      <c r="B8" s="1"/>
      <c r="C8" s="1"/>
      <c r="D8" s="1"/>
      <c r="E8" s="1"/>
      <c r="F8" s="1"/>
      <c r="G8" s="1"/>
    </row>
    <row r="9" spans="2:7" x14ac:dyDescent="0.25">
      <c r="B9" s="1"/>
      <c r="C9" s="1"/>
      <c r="D9" s="1"/>
      <c r="E9" s="1"/>
      <c r="F9" s="1"/>
      <c r="G9" s="1"/>
    </row>
    <row r="10" spans="2:7" x14ac:dyDescent="0.25">
      <c r="B10" s="1"/>
      <c r="C10" s="1"/>
      <c r="D10" s="1"/>
      <c r="E10" s="1"/>
      <c r="F10" s="1"/>
      <c r="G10" s="1"/>
    </row>
    <row r="11" spans="2:7" x14ac:dyDescent="0.25">
      <c r="B11" s="1"/>
      <c r="C11" s="1"/>
      <c r="D11" s="1"/>
      <c r="E11" s="1"/>
      <c r="F11" s="1"/>
      <c r="G11" s="1"/>
    </row>
    <row r="12" spans="2:7" x14ac:dyDescent="0.25">
      <c r="B12" s="1"/>
      <c r="C12" s="1"/>
      <c r="D12" s="1"/>
      <c r="E12" s="1"/>
      <c r="F12" s="1"/>
      <c r="G12" s="1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  <drawing r:id="rId2"/>
  <legacyDrawing r:id="rId3"/>
  <controls>
    <mc:AlternateContent xmlns:mc="http://schemas.openxmlformats.org/markup-compatibility/2006">
      <mc:Choice Requires="x14">
        <control shapeId="8193" r:id="rId4" name="CommandButton1">
          <controlPr defaultSize="0" autoLine="0" r:id="rId5">
            <anchor moveWithCells="1">
              <from>
                <xdr:col>8</xdr:col>
                <xdr:colOff>180975</xdr:colOff>
                <xdr:row>1</xdr:row>
                <xdr:rowOff>285750</xdr:rowOff>
              </from>
              <to>
                <xdr:col>9</xdr:col>
                <xdr:colOff>352425</xdr:colOff>
                <xdr:row>2</xdr:row>
                <xdr:rowOff>66675</xdr:rowOff>
              </to>
            </anchor>
          </controlPr>
        </control>
      </mc:Choice>
      <mc:Fallback>
        <control shapeId="8193" r:id="rId4" name="CommandButton1"/>
      </mc:Fallback>
    </mc:AlternateContent>
    <mc:AlternateContent xmlns:mc="http://schemas.openxmlformats.org/markup-compatibility/2006">
      <mc:Choice Requires="x14">
        <control shapeId="8194" r:id="rId6" name="CommandButton2">
          <controlPr defaultSize="0" autoLine="0" r:id="rId7">
            <anchor moveWithCells="1">
              <from>
                <xdr:col>8</xdr:col>
                <xdr:colOff>190500</xdr:colOff>
                <xdr:row>2</xdr:row>
                <xdr:rowOff>142875</xdr:rowOff>
              </from>
              <to>
                <xdr:col>9</xdr:col>
                <xdr:colOff>361950</xdr:colOff>
                <xdr:row>4</xdr:row>
                <xdr:rowOff>114300</xdr:rowOff>
              </to>
            </anchor>
          </controlPr>
        </control>
      </mc:Choice>
      <mc:Fallback>
        <control shapeId="8194" r:id="rId6" name="CommandButton2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theme="9" tint="-0.249977111117893"/>
  </sheetPr>
  <dimension ref="B1:P27"/>
  <sheetViews>
    <sheetView showGridLines="0" tabSelected="1" topLeftCell="A2" zoomScaleNormal="100" workbookViewId="0">
      <selection activeCell="E18" sqref="E18"/>
    </sheetView>
  </sheetViews>
  <sheetFormatPr baseColWidth="10" defaultRowHeight="15" x14ac:dyDescent="0.25"/>
  <cols>
    <col min="1" max="1" width="10.42578125" customWidth="1"/>
    <col min="2" max="2" width="19.28515625" customWidth="1"/>
    <col min="3" max="3" width="14.42578125" customWidth="1"/>
    <col min="5" max="5" width="12.42578125" customWidth="1"/>
    <col min="6" max="6" width="18.28515625" bestFit="1" customWidth="1"/>
    <col min="7" max="7" width="13.7109375" customWidth="1"/>
    <col min="8" max="8" width="14.85546875" bestFit="1" customWidth="1"/>
    <col min="9" max="9" width="18.7109375" customWidth="1"/>
    <col min="10" max="10" width="13.140625" customWidth="1"/>
    <col min="11" max="11" width="3" hidden="1" customWidth="1"/>
    <col min="12" max="12" width="12.85546875" customWidth="1"/>
    <col min="13" max="13" width="3.85546875" hidden="1" customWidth="1"/>
    <col min="14" max="14" width="10.7109375" customWidth="1"/>
    <col min="15" max="15" width="6" hidden="1" customWidth="1"/>
    <col min="16" max="16" width="4.5703125" hidden="1" customWidth="1"/>
  </cols>
  <sheetData>
    <row r="1" spans="2:16" ht="44.25" customHeight="1" thickBot="1" x14ac:dyDescent="0.55000000000000004">
      <c r="D1" s="90" t="str">
        <f ca="1">CONCATENATE("COMMANDE CLIENT"," ","N° BC",IF(ISBLANK(B12),"",B12))</f>
        <v>COMMANDE CLIENT N° BC2014216125</v>
      </c>
      <c r="E1" s="91"/>
      <c r="F1" s="91"/>
      <c r="G1" s="91"/>
      <c r="H1" s="91"/>
      <c r="I1" s="91"/>
      <c r="J1" s="91"/>
      <c r="K1" s="91"/>
      <c r="L1" s="92"/>
      <c r="M1">
        <v>2</v>
      </c>
    </row>
    <row r="2" spans="2:16" x14ac:dyDescent="0.25">
      <c r="B2" s="17"/>
      <c r="D2" s="46"/>
      <c r="E2" s="47"/>
      <c r="F2" s="47"/>
      <c r="G2" s="47"/>
      <c r="H2" s="47"/>
      <c r="I2" s="47"/>
      <c r="J2" s="47"/>
      <c r="K2" s="47"/>
      <c r="L2" s="48"/>
    </row>
    <row r="3" spans="2:16" x14ac:dyDescent="0.25">
      <c r="D3" s="46"/>
      <c r="E3" s="47"/>
      <c r="F3" s="47"/>
      <c r="G3" s="47"/>
      <c r="H3" s="47"/>
      <c r="I3" s="47"/>
      <c r="J3" s="47"/>
      <c r="K3" s="47"/>
      <c r="L3" s="48"/>
      <c r="N3" s="10"/>
      <c r="O3" s="10"/>
    </row>
    <row r="4" spans="2:16" x14ac:dyDescent="0.25">
      <c r="D4" s="46"/>
      <c r="E4" s="49"/>
      <c r="F4" s="50"/>
      <c r="G4" s="47"/>
      <c r="H4" s="47"/>
      <c r="I4" s="47"/>
      <c r="J4" s="47"/>
      <c r="K4" s="47"/>
      <c r="L4" s="48"/>
      <c r="N4" s="10"/>
      <c r="O4" s="10">
        <f ca="1">DAY(O7)</f>
        <v>16</v>
      </c>
    </row>
    <row r="5" spans="2:16" x14ac:dyDescent="0.25">
      <c r="D5" s="46"/>
      <c r="E5" s="20" t="s">
        <v>56</v>
      </c>
      <c r="F5" s="40">
        <f>IF(M1="","",IF(INDEX(Clients!B4:I12,M1,1)=0,"",INDEX(Clients!B4:I12,M1,1)))</f>
        <v>125</v>
      </c>
      <c r="G5" s="47"/>
      <c r="H5" s="47"/>
      <c r="I5" s="47"/>
      <c r="J5" s="10"/>
      <c r="K5" s="47"/>
      <c r="L5" s="48"/>
      <c r="N5" s="10"/>
      <c r="O5" s="16">
        <f ca="1">MONTH(O7)</f>
        <v>2</v>
      </c>
    </row>
    <row r="6" spans="2:16" x14ac:dyDescent="0.25">
      <c r="D6" s="46"/>
      <c r="E6" s="16"/>
      <c r="F6" s="47" t="str">
        <f>IF(ISERROR(VLOOKUP(F5,Clients!B3:I6,2,FALSE)),"",VLOOKUP(F5,Clients!B3:I6,2,FALSE))</f>
        <v>Carrefour</v>
      </c>
      <c r="G6" s="47"/>
      <c r="H6" s="47"/>
      <c r="I6" s="77" t="s">
        <v>38</v>
      </c>
      <c r="J6" s="47"/>
      <c r="K6" s="47"/>
      <c r="L6" s="48"/>
      <c r="N6" s="10"/>
      <c r="O6" s="16">
        <f ca="1">YEAR(O7)</f>
        <v>2014</v>
      </c>
    </row>
    <row r="7" spans="2:16" x14ac:dyDescent="0.25">
      <c r="D7" s="46"/>
      <c r="E7" s="51"/>
      <c r="F7" s="52" t="str">
        <f>IF(ISERROR(VLOOKUP(F5,Clients!B3:I6,3,FALSE)),"",VLOOKUP(F5,Clients!B3:I6,3,FALSE))</f>
        <v>30, Rue du capitaine gèze</v>
      </c>
      <c r="G7" s="47"/>
      <c r="H7" s="47"/>
      <c r="I7" s="78" t="s">
        <v>39</v>
      </c>
      <c r="J7" s="47"/>
      <c r="K7" s="47"/>
      <c r="L7" s="48"/>
      <c r="N7" s="14"/>
      <c r="O7" s="22">
        <f ca="1">TODAY()</f>
        <v>41686</v>
      </c>
    </row>
    <row r="8" spans="2:16" x14ac:dyDescent="0.25">
      <c r="B8" s="17" t="s">
        <v>59</v>
      </c>
      <c r="D8" s="46"/>
      <c r="E8" s="16"/>
      <c r="F8" s="52">
        <f>IF(ISERROR(VLOOKUP(F5,Clients!B3:I6,4,FALSE)),"",VLOOKUP(F5,Clients!B3:I6,4,FALSE))</f>
        <v>70000</v>
      </c>
      <c r="G8" s="47"/>
      <c r="H8" s="53"/>
      <c r="I8" s="78" t="s">
        <v>40</v>
      </c>
      <c r="J8" s="47"/>
      <c r="K8" s="47"/>
      <c r="L8" s="48"/>
      <c r="N8" s="9"/>
      <c r="P8">
        <v>1</v>
      </c>
    </row>
    <row r="9" spans="2:16" x14ac:dyDescent="0.25">
      <c r="D9" s="46"/>
      <c r="E9" s="16"/>
      <c r="F9" s="52" t="str">
        <f>IF(ISERROR(VLOOKUP(F5,Clients!B3:I6,5,FALSE)),"",VLOOKUP(F5,Clients!B3:I6,5,FALSE))</f>
        <v>Evry</v>
      </c>
      <c r="G9" s="47"/>
      <c r="H9" s="47"/>
      <c r="I9" s="78" t="s">
        <v>41</v>
      </c>
      <c r="J9" s="47"/>
      <c r="K9" s="47"/>
      <c r="L9" s="48"/>
      <c r="N9" s="9"/>
    </row>
    <row r="10" spans="2:16" x14ac:dyDescent="0.25">
      <c r="D10" s="46"/>
      <c r="E10" s="20" t="s">
        <v>35</v>
      </c>
      <c r="F10" s="82">
        <f>IF(ISERROR(VLOOKUP(F5,Clients!B3:I6,6,FALSE)),"",VLOOKUP(F5,Clients!B3:I6,6,FALSE))</f>
        <v>123687043</v>
      </c>
      <c r="G10" s="47"/>
      <c r="H10" s="47"/>
      <c r="I10" s="47"/>
      <c r="J10" s="47"/>
      <c r="K10" s="47"/>
      <c r="L10" s="48"/>
    </row>
    <row r="11" spans="2:16" x14ac:dyDescent="0.25">
      <c r="D11" s="46"/>
      <c r="E11" s="20" t="s">
        <v>34</v>
      </c>
      <c r="F11" s="82">
        <f>IF(ISERROR(VLOOKUP(F5,Clients!B3:I6,7,FALSE)),"",VLOOKUP(F5,Clients!B3:I6,7,FALSE))</f>
        <v>123687044</v>
      </c>
      <c r="G11" s="47"/>
      <c r="H11" s="47"/>
      <c r="I11" s="47"/>
      <c r="J11" s="47"/>
      <c r="K11" s="47"/>
      <c r="L11" s="48"/>
    </row>
    <row r="12" spans="2:16" x14ac:dyDescent="0.25">
      <c r="B12" s="21" t="str">
        <f ca="1">CONCATENATE(O6,O5,O4,F5)</f>
        <v>2014216125</v>
      </c>
      <c r="D12" s="46"/>
      <c r="E12" s="20" t="s">
        <v>33</v>
      </c>
      <c r="F12" s="52" t="str">
        <f>IF(ISERROR(VLOOKUP(F5,Clients!B3:I6,8,FALSE)),"",VLOOKUP(F5,Clients!B3:I6,8,FALSE))</f>
        <v>sc@carrefour.fr</v>
      </c>
      <c r="G12" s="47"/>
      <c r="H12" s="47"/>
      <c r="I12" s="47"/>
      <c r="J12" s="47"/>
      <c r="K12" s="47"/>
      <c r="L12" s="48"/>
    </row>
    <row r="13" spans="2:16" x14ac:dyDescent="0.25">
      <c r="D13" s="46"/>
      <c r="E13" s="47"/>
      <c r="F13" s="51"/>
      <c r="G13" s="52"/>
      <c r="H13" s="47"/>
      <c r="I13" s="47"/>
      <c r="J13" s="47"/>
      <c r="K13" s="47"/>
      <c r="L13" s="48"/>
    </row>
    <row r="14" spans="2:16" x14ac:dyDescent="0.25">
      <c r="D14" s="46"/>
      <c r="E14" s="47"/>
      <c r="F14" s="51"/>
      <c r="G14" s="52"/>
      <c r="H14" s="47"/>
      <c r="I14" s="20" t="s">
        <v>62</v>
      </c>
      <c r="J14" s="13" t="s">
        <v>60</v>
      </c>
      <c r="K14" s="18"/>
      <c r="L14" s="48"/>
    </row>
    <row r="15" spans="2:16" x14ac:dyDescent="0.25">
      <c r="D15" s="46"/>
      <c r="E15" s="47"/>
      <c r="F15" s="51"/>
      <c r="G15" s="52"/>
      <c r="H15" s="47"/>
      <c r="I15" s="47"/>
      <c r="J15" s="54"/>
      <c r="K15" s="54"/>
      <c r="L15" s="48"/>
    </row>
    <row r="16" spans="2:16" x14ac:dyDescent="0.25">
      <c r="D16" s="46"/>
      <c r="E16" s="47"/>
      <c r="F16" s="47"/>
      <c r="G16" s="47"/>
      <c r="H16" s="47"/>
      <c r="I16" s="47"/>
      <c r="J16" s="47"/>
      <c r="K16" s="47"/>
      <c r="L16" s="48"/>
    </row>
    <row r="17" spans="4:12" x14ac:dyDescent="0.25">
      <c r="D17" s="46"/>
      <c r="E17" s="55" t="s">
        <v>61</v>
      </c>
      <c r="F17" s="55" t="s">
        <v>36</v>
      </c>
      <c r="G17" s="55" t="s">
        <v>27</v>
      </c>
      <c r="H17" s="55" t="s">
        <v>69</v>
      </c>
      <c r="I17" s="55" t="s">
        <v>29</v>
      </c>
      <c r="J17" s="55" t="s">
        <v>30</v>
      </c>
      <c r="K17" s="55"/>
      <c r="L17" s="48"/>
    </row>
    <row r="18" spans="4:12" x14ac:dyDescent="0.25">
      <c r="D18" s="46"/>
      <c r="E18" s="40">
        <v>24780</v>
      </c>
      <c r="F18" s="40" t="str">
        <f>IF(ISERROR(VLOOKUP(E18,Produits!B3:K6,2,FALSE)),"",VLOOKUP(E18,Produits!B3:K6,2,FALSE))</f>
        <v>Yaourt vanille</v>
      </c>
      <c r="G18" s="40" t="str">
        <f>IF(ISERROR(VLOOKUP(E18,Produits!B3:K6,3,FALSE)),"",VLOOKUP(E18,Produits!B3:K6,3,FALSE))</f>
        <v>Frais</v>
      </c>
      <c r="H18" s="40">
        <v>20</v>
      </c>
      <c r="I18" s="56">
        <f>IF(ISERROR(VLOOKUP(E18,Produits!B3:K6,8,FALSE)),"",VLOOKUP(E18,Produits!B3:K6,8,FALSE))</f>
        <v>2.5</v>
      </c>
      <c r="J18" s="57">
        <f>IF(COUNT(H18:I18)=0,"-",H18*I18)</f>
        <v>50</v>
      </c>
      <c r="K18" s="58">
        <v>9</v>
      </c>
      <c r="L18" s="48"/>
    </row>
    <row r="19" spans="4:12" x14ac:dyDescent="0.25">
      <c r="D19" s="46"/>
      <c r="E19" s="40">
        <v>13456</v>
      </c>
      <c r="F19" s="40" t="str">
        <f>IF(ISERROR(VLOOKUP(E19,Produits!B3:K6,2,FALSE)),"",VLOOKUP(E19,Produits!B3:K6,2,FALSE))</f>
        <v>Boite de mouchoirs</v>
      </c>
      <c r="G19" s="40" t="str">
        <f>IF(ISERROR(VLOOKUP(E19,Produits!B3:K6,3,FALSE)),"",VLOOKUP(E19,Produits!B3:K6,3,FALSE))</f>
        <v>Ménager</v>
      </c>
      <c r="H19" s="40">
        <v>10</v>
      </c>
      <c r="I19" s="56">
        <f>IF(ISERROR(VLOOKUP(E19,Produits!B3:K6,8,FALSE)),"",VLOOKUP(E19,Produits!B3:K6,8,FALSE))</f>
        <v>2</v>
      </c>
      <c r="J19" s="57">
        <f t="shared" ref="J19" si="0">IF(COUNT(H19:I19)=0,"-",H19*I19)</f>
        <v>20</v>
      </c>
      <c r="K19" s="58">
        <v>7</v>
      </c>
      <c r="L19" s="48"/>
    </row>
    <row r="20" spans="4:12" x14ac:dyDescent="0.25">
      <c r="D20" s="46"/>
      <c r="E20" s="40">
        <v>24781</v>
      </c>
      <c r="F20" s="40" t="str">
        <f>IF(ISERROR(VLOOKUP(E20,Produits!B3:K6,2,FALSE)),"",VLOOKUP(E20,Produits!B3:K6,2,FALSE))</f>
        <v>Yaourt fraise</v>
      </c>
      <c r="G20" s="40" t="str">
        <f>IF(ISERROR(VLOOKUP(E20,Produits!B3:K6,3,FALSE)),"",VLOOKUP(E20,Produits!B3:K6,3,FALSE))</f>
        <v>Frais</v>
      </c>
      <c r="H20" s="40">
        <v>5</v>
      </c>
      <c r="I20" s="56">
        <f>IF(ISERROR(VLOOKUP(E20,Produits!B3:K6,8,FALSE)),"",VLOOKUP(E20,Produits!B3:K6,8,FALSE))</f>
        <v>2.5</v>
      </c>
      <c r="J20" s="57">
        <f>IF(COUNT(H20:I20)=0,"-",H20*I20)</f>
        <v>12.5</v>
      </c>
      <c r="K20" s="58">
        <v>6</v>
      </c>
      <c r="L20" s="48"/>
    </row>
    <row r="21" spans="4:12" x14ac:dyDescent="0.25">
      <c r="D21" s="46"/>
      <c r="E21" s="47"/>
      <c r="F21" s="47"/>
      <c r="G21" s="47"/>
      <c r="H21" s="47"/>
      <c r="I21" s="47"/>
      <c r="J21" s="59"/>
      <c r="K21" s="59"/>
      <c r="L21" s="48"/>
    </row>
    <row r="22" spans="4:12" x14ac:dyDescent="0.25">
      <c r="D22" s="46"/>
      <c r="E22" s="20"/>
      <c r="F22" s="60">
        <v>0.19600000000000001</v>
      </c>
      <c r="G22" s="47"/>
      <c r="H22" s="47"/>
      <c r="I22" s="20" t="s">
        <v>31</v>
      </c>
      <c r="J22" s="57">
        <f>IF(COUNT(J18:J20)=0,"-",SUM(J18:J20))</f>
        <v>82.5</v>
      </c>
      <c r="K22" s="61"/>
      <c r="L22" s="48"/>
    </row>
    <row r="23" spans="4:12" x14ac:dyDescent="0.25">
      <c r="D23" s="46"/>
      <c r="E23" s="47"/>
      <c r="F23" s="47"/>
      <c r="G23" s="47"/>
      <c r="H23" s="47"/>
      <c r="I23" s="20" t="s">
        <v>37</v>
      </c>
      <c r="J23" s="57">
        <f>IF(COUNT(J22)=0,"-",J22*tauxdelatva)</f>
        <v>16.170000000000002</v>
      </c>
      <c r="K23" s="61"/>
      <c r="L23" s="48"/>
    </row>
    <row r="24" spans="4:12" x14ac:dyDescent="0.25">
      <c r="D24" s="46"/>
      <c r="E24" s="47"/>
      <c r="F24" s="47"/>
      <c r="G24" s="47"/>
      <c r="H24" s="47"/>
      <c r="I24" s="20" t="s">
        <v>32</v>
      </c>
      <c r="J24" s="57">
        <f>IF(COUNT(J23)=0,"-",(J22+J23))</f>
        <v>98.67</v>
      </c>
      <c r="K24" s="61"/>
      <c r="L24" s="48"/>
    </row>
    <row r="25" spans="4:12" x14ac:dyDescent="0.25">
      <c r="D25" s="46"/>
      <c r="E25" s="47"/>
      <c r="F25" s="47"/>
      <c r="G25" s="47"/>
      <c r="H25" s="47"/>
      <c r="I25" s="47"/>
      <c r="J25" s="47"/>
      <c r="K25" s="47"/>
      <c r="L25" s="48"/>
    </row>
    <row r="26" spans="4:12" ht="15.75" thickBot="1" x14ac:dyDescent="0.3">
      <c r="D26" s="62"/>
      <c r="E26" s="63"/>
      <c r="F26" s="63"/>
      <c r="G26" s="63"/>
      <c r="H26" s="63"/>
      <c r="I26" s="63"/>
      <c r="J26" s="63"/>
      <c r="K26" s="63"/>
      <c r="L26" s="64"/>
    </row>
    <row r="27" spans="4:12" ht="15.75" x14ac:dyDescent="0.25">
      <c r="D27" s="25"/>
      <c r="E27" s="25"/>
      <c r="F27" s="25"/>
      <c r="G27" s="25"/>
      <c r="H27" s="25"/>
      <c r="I27" s="25"/>
      <c r="J27" s="25"/>
      <c r="K27" s="25"/>
      <c r="L27" s="25"/>
    </row>
  </sheetData>
  <mergeCells count="1">
    <mergeCell ref="D1:L1"/>
  </mergeCells>
  <dataValidations count="2">
    <dataValidation type="list" allowBlank="1" showInputMessage="1" showErrorMessage="1" sqref="E18:E20">
      <formula1>produit</formula1>
    </dataValidation>
    <dataValidation type="list" allowBlank="1" showInputMessage="1" showErrorMessage="1" sqref="E18">
      <formula1>Libellés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orientation="landscape" verticalDpi="300" r:id="rId1"/>
  <drawing r:id="rId2"/>
  <legacyDrawing r:id="rId3"/>
  <controls>
    <mc:AlternateContent xmlns:mc="http://schemas.openxmlformats.org/markup-compatibility/2006">
      <mc:Choice Requires="x14">
        <control shapeId="12301" r:id="rId4" name="CommandButton4">
          <controlPr defaultSize="0" autoLine="0" r:id="rId5">
            <anchor moveWithCells="1">
              <from>
                <xdr:col>1</xdr:col>
                <xdr:colOff>9525</xdr:colOff>
                <xdr:row>11</xdr:row>
                <xdr:rowOff>180975</xdr:rowOff>
              </from>
              <to>
                <xdr:col>2</xdr:col>
                <xdr:colOff>266700</xdr:colOff>
                <xdr:row>13</xdr:row>
                <xdr:rowOff>85725</xdr:rowOff>
              </to>
            </anchor>
          </controlPr>
        </control>
      </mc:Choice>
      <mc:Fallback>
        <control shapeId="12301" r:id="rId4" name="CommandButton4"/>
      </mc:Fallback>
    </mc:AlternateContent>
    <mc:AlternateContent xmlns:mc="http://schemas.openxmlformats.org/markup-compatibility/2006">
      <mc:Choice Requires="x14">
        <control shapeId="12289" r:id="rId6" name="CommandButton1">
          <controlPr defaultSize="0" autoLine="0" autoPict="0" r:id="rId7">
            <anchor moveWithCells="1">
              <from>
                <xdr:col>1</xdr:col>
                <xdr:colOff>0</xdr:colOff>
                <xdr:row>15</xdr:row>
                <xdr:rowOff>161925</xdr:rowOff>
              </from>
              <to>
                <xdr:col>2</xdr:col>
                <xdr:colOff>257175</xdr:colOff>
                <xdr:row>17</xdr:row>
                <xdr:rowOff>57150</xdr:rowOff>
              </to>
            </anchor>
          </controlPr>
        </control>
      </mc:Choice>
      <mc:Fallback>
        <control shapeId="12289" r:id="rId6" name="CommandButton1"/>
      </mc:Fallback>
    </mc:AlternateContent>
    <mc:AlternateContent xmlns:mc="http://schemas.openxmlformats.org/markup-compatibility/2006">
      <mc:Choice Requires="x14">
        <control shapeId="12290" r:id="rId8" name="CommandButton2">
          <controlPr defaultSize="0" autoLine="0" r:id="rId9">
            <anchor moveWithCells="1">
              <from>
                <xdr:col>1</xdr:col>
                <xdr:colOff>0</xdr:colOff>
                <xdr:row>13</xdr:row>
                <xdr:rowOff>180975</xdr:rowOff>
              </from>
              <to>
                <xdr:col>2</xdr:col>
                <xdr:colOff>266700</xdr:colOff>
                <xdr:row>15</xdr:row>
                <xdr:rowOff>66675</xdr:rowOff>
              </to>
            </anchor>
          </controlPr>
        </control>
      </mc:Choice>
      <mc:Fallback>
        <control shapeId="12290" r:id="rId8" name="CommandButton2"/>
      </mc:Fallback>
    </mc:AlternateContent>
    <mc:AlternateContent xmlns:mc="http://schemas.openxmlformats.org/markup-compatibility/2006">
      <mc:Choice Requires="x14">
        <control shapeId="12297" r:id="rId10" name="Drop Down 9">
          <controlPr defaultSize="0" autoLine="0" autoPict="0">
            <anchor moveWithCells="1">
              <from>
                <xdr:col>1</xdr:col>
                <xdr:colOff>19050</xdr:colOff>
                <xdr:row>8</xdr:row>
                <xdr:rowOff>57150</xdr:rowOff>
              </from>
              <to>
                <xdr:col>2</xdr:col>
                <xdr:colOff>257175</xdr:colOff>
                <xdr:row>9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307" r:id="rId11" name="Button 19">
          <controlPr defaultSize="0" print="0" autoFill="0" autoPict="0" macro="[0]!Bouton19_Clic">
            <anchor moveWithCells="1" sizeWithCells="1">
              <from>
                <xdr:col>1</xdr:col>
                <xdr:colOff>19050</xdr:colOff>
                <xdr:row>10</xdr:row>
                <xdr:rowOff>19050</xdr:rowOff>
              </from>
              <to>
                <xdr:col>2</xdr:col>
                <xdr:colOff>238125</xdr:colOff>
                <xdr:row>11</xdr:row>
                <xdr:rowOff>85725</xdr:rowOff>
              </to>
            </anchor>
          </controlPr>
        </control>
      </mc:Choice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tabColor rgb="FFC00000"/>
  </sheetPr>
  <dimension ref="B1:P26"/>
  <sheetViews>
    <sheetView showGridLines="0" topLeftCell="C4" zoomScaleNormal="100" workbookViewId="0">
      <selection activeCell="F11" sqref="F10:F11"/>
    </sheetView>
  </sheetViews>
  <sheetFormatPr baseColWidth="10" defaultRowHeight="15" x14ac:dyDescent="0.25"/>
  <cols>
    <col min="1" max="1" width="10.42578125" customWidth="1"/>
    <col min="2" max="2" width="19.28515625" customWidth="1"/>
    <col min="3" max="3" width="14.42578125" customWidth="1"/>
    <col min="5" max="5" width="13.5703125" customWidth="1"/>
    <col min="6" max="6" width="18.28515625" bestFit="1" customWidth="1"/>
    <col min="7" max="7" width="13.7109375" customWidth="1"/>
    <col min="8" max="8" width="14.85546875" bestFit="1" customWidth="1"/>
    <col min="9" max="9" width="14.5703125" customWidth="1"/>
    <col min="10" max="10" width="13.140625" customWidth="1"/>
    <col min="11" max="11" width="3" customWidth="1"/>
    <col min="12" max="12" width="12.85546875" customWidth="1"/>
    <col min="13" max="13" width="3.85546875" hidden="1" customWidth="1"/>
    <col min="14" max="14" width="10.7109375" customWidth="1"/>
    <col min="15" max="15" width="6" hidden="1" customWidth="1"/>
    <col min="16" max="16" width="4.5703125" hidden="1" customWidth="1"/>
  </cols>
  <sheetData>
    <row r="1" spans="2:16" ht="44.25" customHeight="1" thickBot="1" x14ac:dyDescent="0.55000000000000004">
      <c r="D1" s="90" t="str">
        <f ca="1">CONCATENATE("BON DE LIVRAISON"," ","N° BL",IF(ISBLANK(F3),"",F3))</f>
        <v>BON DE LIVRAISON N° BL2014216125</v>
      </c>
      <c r="E1" s="91"/>
      <c r="F1" s="91"/>
      <c r="G1" s="91"/>
      <c r="H1" s="91"/>
      <c r="I1" s="91"/>
      <c r="J1" s="91"/>
      <c r="K1" s="91"/>
      <c r="L1" s="92"/>
      <c r="M1">
        <v>3</v>
      </c>
    </row>
    <row r="2" spans="2:16" x14ac:dyDescent="0.25">
      <c r="B2" s="17"/>
      <c r="D2" s="65"/>
      <c r="E2" s="66"/>
      <c r="F2" s="66"/>
      <c r="G2" s="66"/>
      <c r="H2" s="66"/>
      <c r="I2" s="66"/>
      <c r="J2" s="66"/>
      <c r="K2" s="66"/>
      <c r="L2" s="67"/>
    </row>
    <row r="3" spans="2:16" x14ac:dyDescent="0.25">
      <c r="D3" s="46"/>
      <c r="E3" s="20" t="s">
        <v>57</v>
      </c>
      <c r="F3" s="68" t="str">
        <f ca="1">IF('Bon de commande client'!B12="","",'Bon de commande client'!B12)</f>
        <v>2014216125</v>
      </c>
      <c r="G3" s="47"/>
      <c r="H3" s="47"/>
      <c r="I3" s="47"/>
      <c r="J3" s="47"/>
      <c r="K3" s="47"/>
      <c r="L3" s="48"/>
      <c r="N3" s="10"/>
      <c r="O3" s="10"/>
    </row>
    <row r="4" spans="2:16" x14ac:dyDescent="0.25">
      <c r="D4" s="46"/>
      <c r="E4" s="69" t="s">
        <v>63</v>
      </c>
      <c r="F4" s="70" t="str">
        <f>IF('Bon de commande client'!J14="","",'Bon de commande client'!J14)</f>
        <v>15.2.2014</v>
      </c>
      <c r="G4" s="47"/>
      <c r="H4" s="47"/>
      <c r="I4" s="47"/>
      <c r="J4" s="47"/>
      <c r="K4" s="47"/>
      <c r="L4" s="48"/>
      <c r="N4" s="10"/>
      <c r="O4" s="10">
        <f ca="1">DAY(O7)</f>
        <v>16</v>
      </c>
    </row>
    <row r="5" spans="2:16" x14ac:dyDescent="0.25">
      <c r="D5" s="46"/>
      <c r="E5" s="20" t="s">
        <v>56</v>
      </c>
      <c r="F5" s="40">
        <f>'Bon de commande client'!F5</f>
        <v>125</v>
      </c>
      <c r="G5" s="47"/>
      <c r="H5" s="47"/>
      <c r="I5" s="47"/>
      <c r="J5" s="47"/>
      <c r="K5" s="47"/>
      <c r="L5" s="48"/>
      <c r="N5" s="10"/>
      <c r="O5" s="16">
        <f ca="1">MONTH(O7)</f>
        <v>2</v>
      </c>
    </row>
    <row r="6" spans="2:16" x14ac:dyDescent="0.25">
      <c r="D6" s="46"/>
      <c r="E6" s="16"/>
      <c r="F6" s="47" t="str">
        <f>IF(ISERROR(VLOOKUP(F5,Clients!B3:I6,2,FALSE)),"",VLOOKUP(F5,Clients!B3:I6,2,FALSE))</f>
        <v>Carrefour</v>
      </c>
      <c r="G6" s="47"/>
      <c r="H6" s="47"/>
      <c r="I6" s="77" t="s">
        <v>38</v>
      </c>
      <c r="J6" s="47"/>
      <c r="K6" s="47"/>
      <c r="L6" s="48"/>
      <c r="N6" s="10"/>
      <c r="O6" s="16">
        <f ca="1">YEAR(O7)</f>
        <v>2014</v>
      </c>
    </row>
    <row r="7" spans="2:16" x14ac:dyDescent="0.25">
      <c r="D7" s="46"/>
      <c r="E7" s="51"/>
      <c r="F7" s="52" t="str">
        <f>IF(ISERROR(VLOOKUP(F5,Clients!B3:I6,3,FALSE)),"",VLOOKUP(F5,Clients!B3:I6,3,FALSE))</f>
        <v>30, Rue du capitaine gèze</v>
      </c>
      <c r="G7" s="47"/>
      <c r="H7" s="47"/>
      <c r="I7" s="78" t="s">
        <v>39</v>
      </c>
      <c r="J7" s="47"/>
      <c r="K7" s="47"/>
      <c r="L7" s="48"/>
      <c r="N7" s="14"/>
      <c r="O7" s="22">
        <f ca="1">TODAY()</f>
        <v>41686</v>
      </c>
    </row>
    <row r="8" spans="2:16" x14ac:dyDescent="0.25">
      <c r="B8" s="17" t="s">
        <v>59</v>
      </c>
      <c r="D8" s="46"/>
      <c r="E8" s="16"/>
      <c r="F8" s="52">
        <f>IF(ISERROR(VLOOKUP(F5,Clients!B3:I6,4,FALSE)),"",VLOOKUP(F5,Clients!B3:I6,4,FALSE))</f>
        <v>70000</v>
      </c>
      <c r="G8" s="47"/>
      <c r="H8" s="53"/>
      <c r="I8" s="78" t="s">
        <v>40</v>
      </c>
      <c r="J8" s="47"/>
      <c r="K8" s="47"/>
      <c r="L8" s="48"/>
      <c r="N8" s="9"/>
      <c r="P8">
        <v>1</v>
      </c>
    </row>
    <row r="9" spans="2:16" x14ac:dyDescent="0.25">
      <c r="D9" s="46"/>
      <c r="E9" s="16"/>
      <c r="F9" s="52" t="str">
        <f>IF(ISERROR(VLOOKUP(F5,Clients!B3:I6,5,FALSE)),"",VLOOKUP(F5,Clients!B3:I6,5,FALSE))</f>
        <v>Evry</v>
      </c>
      <c r="G9" s="47"/>
      <c r="H9" s="47"/>
      <c r="I9" s="78" t="s">
        <v>41</v>
      </c>
      <c r="J9" s="47"/>
      <c r="K9" s="47"/>
      <c r="L9" s="48"/>
      <c r="N9" s="9"/>
    </row>
    <row r="10" spans="2:16" x14ac:dyDescent="0.25">
      <c r="D10" s="46"/>
      <c r="E10" s="20" t="s">
        <v>35</v>
      </c>
      <c r="F10" s="82">
        <f>IF(ISERROR(VLOOKUP(F5,Clients!B3:I6,6,FALSE)),"",VLOOKUP(F5,Clients!B3:I6,6,FALSE))</f>
        <v>123687043</v>
      </c>
      <c r="G10" s="47"/>
      <c r="H10" s="47"/>
      <c r="I10" s="47"/>
      <c r="J10" s="47"/>
      <c r="K10" s="47"/>
      <c r="L10" s="48"/>
    </row>
    <row r="11" spans="2:16" x14ac:dyDescent="0.25">
      <c r="D11" s="46"/>
      <c r="E11" s="20" t="s">
        <v>34</v>
      </c>
      <c r="F11" s="82">
        <f>IF(ISERROR(VLOOKUP(F5,Clients!B3:I6,7,FALSE)),"",VLOOKUP(F5,Clients!B3:I6,7,FALSE))</f>
        <v>123687044</v>
      </c>
      <c r="G11" s="47"/>
      <c r="H11" s="47"/>
      <c r="I11" s="47"/>
      <c r="J11" s="47"/>
      <c r="K11" s="47"/>
      <c r="L11" s="48"/>
    </row>
    <row r="12" spans="2:16" x14ac:dyDescent="0.25">
      <c r="B12" s="21" t="str">
        <f ca="1">CONCATENATE(O4,O5,O6,F5)</f>
        <v>1622014125</v>
      </c>
      <c r="D12" s="46"/>
      <c r="E12" s="20" t="s">
        <v>33</v>
      </c>
      <c r="F12" s="52" t="str">
        <f>IF(ISERROR(VLOOKUP(F5,Clients!B3:I6,8,FALSE)),"",VLOOKUP(F5,Clients!B3:I6,8,FALSE))</f>
        <v>sc@carrefour.fr</v>
      </c>
      <c r="G12" s="47"/>
      <c r="H12" s="47"/>
      <c r="I12" s="47"/>
      <c r="J12" s="47"/>
      <c r="K12" s="47"/>
      <c r="L12" s="48"/>
    </row>
    <row r="13" spans="2:16" x14ac:dyDescent="0.25">
      <c r="D13" s="46"/>
      <c r="E13" s="47"/>
      <c r="F13" s="51"/>
      <c r="G13" s="52"/>
      <c r="H13" s="47"/>
      <c r="I13" s="47"/>
      <c r="J13" s="47"/>
      <c r="K13" s="47"/>
      <c r="L13" s="48"/>
    </row>
    <row r="14" spans="2:16" x14ac:dyDescent="0.25">
      <c r="D14" s="46"/>
      <c r="E14" s="47"/>
      <c r="F14" s="51"/>
      <c r="G14" s="52"/>
      <c r="H14" s="47"/>
      <c r="I14" s="20" t="s">
        <v>71</v>
      </c>
      <c r="J14" s="13" t="s">
        <v>60</v>
      </c>
      <c r="K14" s="18"/>
      <c r="L14" s="48"/>
    </row>
    <row r="15" spans="2:16" x14ac:dyDescent="0.25">
      <c r="D15" s="46"/>
      <c r="E15" s="47"/>
      <c r="F15" s="51"/>
      <c r="G15" s="52"/>
      <c r="H15" s="47"/>
      <c r="I15" s="47"/>
      <c r="J15" s="54"/>
      <c r="K15" s="54"/>
      <c r="L15" s="48"/>
    </row>
    <row r="16" spans="2:16" x14ac:dyDescent="0.25">
      <c r="D16" s="46"/>
      <c r="E16" s="47"/>
      <c r="F16" s="47"/>
      <c r="G16" s="47"/>
      <c r="H16" s="47"/>
      <c r="I16" s="47"/>
      <c r="J16" s="47"/>
      <c r="K16" s="47"/>
      <c r="L16" s="48"/>
    </row>
    <row r="17" spans="4:12" x14ac:dyDescent="0.25">
      <c r="D17" s="46"/>
      <c r="E17" s="55" t="s">
        <v>61</v>
      </c>
      <c r="F17" s="55" t="s">
        <v>36</v>
      </c>
      <c r="G17" s="55" t="s">
        <v>27</v>
      </c>
      <c r="H17" s="55" t="s">
        <v>69</v>
      </c>
      <c r="I17" s="55" t="s">
        <v>65</v>
      </c>
      <c r="J17" s="55" t="s">
        <v>66</v>
      </c>
      <c r="K17" s="55"/>
      <c r="L17" s="48"/>
    </row>
    <row r="18" spans="4:12" x14ac:dyDescent="0.25">
      <c r="D18" s="46"/>
      <c r="E18" s="40">
        <f>IF('Bon de commande client'!E18="","",'Bon de commande client'!E18)</f>
        <v>24780</v>
      </c>
      <c r="F18" s="40" t="str">
        <f>IF(ISERROR(VLOOKUP(E18,Produits!B3:K6,2,FALSE)),"",VLOOKUP(E18,Produits!B3:K6,2,FALSE))</f>
        <v>Yaourt vanille</v>
      </c>
      <c r="G18" s="40" t="str">
        <f>IF(ISERROR(VLOOKUP(E18,Produits!B3:K6,3,FALSE)),"",VLOOKUP(E18,Produits!B3:K6,3,FALSE))</f>
        <v>Frais</v>
      </c>
      <c r="H18" s="71">
        <f>IF(E18="","",'Bon de commande client'!H18)</f>
        <v>20</v>
      </c>
      <c r="I18" s="72">
        <f>IF(E18="","",VLOOKUP(E18,Produits!B4:K12,7,FALSE))</f>
        <v>70</v>
      </c>
      <c r="J18" s="73">
        <f>IF(COUNT(H18:I18)=0,"-",H18*I18)</f>
        <v>1400</v>
      </c>
      <c r="K18" s="58"/>
      <c r="L18" s="48"/>
    </row>
    <row r="19" spans="4:12" x14ac:dyDescent="0.25">
      <c r="D19" s="46"/>
      <c r="E19" s="40">
        <f>IF('Bon de commande client'!E19="","",'Bon de commande client'!E19)</f>
        <v>13456</v>
      </c>
      <c r="F19" s="40" t="str">
        <f>IF(ISERROR(VLOOKUP(E19,Produits!B3:K6,2,FALSE)),"",VLOOKUP(E19,Produits!B3:K6,2,FALSE))</f>
        <v>Boite de mouchoirs</v>
      </c>
      <c r="G19" s="40" t="str">
        <f>IF(ISERROR(VLOOKUP(E19,Produits!B3:K6,3,FALSE)),"",VLOOKUP(E19,Produits!B3:K6,3,FALSE))</f>
        <v>Ménager</v>
      </c>
      <c r="H19" s="71">
        <f>IF(E19="","",'Bon de commande client'!H19)</f>
        <v>10</v>
      </c>
      <c r="I19" s="72">
        <f>IF(E19="","",VLOOKUP(E19,Produits!B4:K12,7,FALSE))</f>
        <v>20</v>
      </c>
      <c r="J19" s="73">
        <f t="shared" ref="J19:J20" si="0">IF(COUNT(H19:I19)=0,"-",H19*I19)</f>
        <v>200</v>
      </c>
      <c r="K19" s="58"/>
      <c r="L19" s="48"/>
    </row>
    <row r="20" spans="4:12" x14ac:dyDescent="0.25">
      <c r="D20" s="46"/>
      <c r="E20" s="40">
        <f>IF('Bon de commande client'!E20="","",'Bon de commande client'!E20)</f>
        <v>24781</v>
      </c>
      <c r="F20" s="40" t="str">
        <f>IF(ISERROR(VLOOKUP(E20,Produits!B3:K6,2,FALSE)),"",VLOOKUP(E20,Produits!B3:K6,2,FALSE))</f>
        <v>Yaourt fraise</v>
      </c>
      <c r="G20" s="40" t="str">
        <f>IF(ISERROR(VLOOKUP(E20,Produits!B3:K6,3,FALSE)),"",VLOOKUP(E20,Produits!B3:K6,3,FALSE))</f>
        <v>Frais</v>
      </c>
      <c r="H20" s="71">
        <f>IF(E20="","",'Bon de commande client'!H20)</f>
        <v>5</v>
      </c>
      <c r="I20" s="72">
        <f>IF(E20="","",VLOOKUP(E20,Produits!B6:K14,7,FALSE))</f>
        <v>70</v>
      </c>
      <c r="J20" s="73">
        <f t="shared" si="0"/>
        <v>350</v>
      </c>
      <c r="K20" s="58"/>
      <c r="L20" s="48"/>
    </row>
    <row r="21" spans="4:12" x14ac:dyDescent="0.25">
      <c r="D21" s="46"/>
      <c r="E21" s="47"/>
      <c r="F21" s="47"/>
      <c r="G21" s="47"/>
      <c r="H21" s="47"/>
      <c r="I21" s="47"/>
      <c r="J21" s="59"/>
      <c r="K21" s="59"/>
      <c r="L21" s="48"/>
    </row>
    <row r="22" spans="4:12" x14ac:dyDescent="0.25">
      <c r="D22" s="46"/>
      <c r="E22" s="20"/>
      <c r="F22" s="74"/>
      <c r="G22" s="47"/>
      <c r="H22" s="47"/>
      <c r="I22" s="20" t="s">
        <v>68</v>
      </c>
      <c r="J22" s="75">
        <f>IF(COUNT(H18:H20)=0,"-",SUM(H18:H20))</f>
        <v>35</v>
      </c>
      <c r="K22" s="61"/>
      <c r="L22" s="48"/>
    </row>
    <row r="23" spans="4:12" x14ac:dyDescent="0.25">
      <c r="D23" s="46"/>
      <c r="E23" s="47"/>
      <c r="F23" s="47"/>
      <c r="G23" s="47"/>
      <c r="H23" s="47"/>
      <c r="I23" s="20" t="s">
        <v>67</v>
      </c>
      <c r="J23" s="75">
        <f>IF(COUNT(J18:J20)=0,"-",SUM(J18:J20))</f>
        <v>1950</v>
      </c>
      <c r="K23" s="61"/>
      <c r="L23" s="48"/>
    </row>
    <row r="24" spans="4:12" x14ac:dyDescent="0.25">
      <c r="D24" s="46"/>
      <c r="E24" s="47"/>
      <c r="F24" s="47"/>
      <c r="G24" s="47"/>
      <c r="H24" s="47"/>
      <c r="I24" s="20"/>
      <c r="J24" s="61"/>
      <c r="K24" s="61"/>
      <c r="L24" s="48"/>
    </row>
    <row r="25" spans="4:12" x14ac:dyDescent="0.25">
      <c r="D25" s="46"/>
      <c r="E25" s="47"/>
      <c r="F25" s="47"/>
      <c r="G25" s="47"/>
      <c r="H25" s="47"/>
      <c r="I25" s="47"/>
      <c r="J25" s="47"/>
      <c r="K25" s="47"/>
      <c r="L25" s="48"/>
    </row>
    <row r="26" spans="4:12" ht="15.75" thickBot="1" x14ac:dyDescent="0.3">
      <c r="D26" s="62"/>
      <c r="E26" s="63"/>
      <c r="F26" s="63"/>
      <c r="G26" s="63"/>
      <c r="H26" s="63"/>
      <c r="I26" s="63"/>
      <c r="J26" s="63"/>
      <c r="K26" s="63"/>
      <c r="L26" s="64"/>
    </row>
  </sheetData>
  <mergeCells count="1">
    <mergeCell ref="D1:L1"/>
  </mergeCells>
  <printOptions horizontalCentered="1"/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  <drawing r:id="rId2"/>
  <legacyDrawing r:id="rId3"/>
  <controls>
    <mc:AlternateContent xmlns:mc="http://schemas.openxmlformats.org/markup-compatibility/2006">
      <mc:Choice Requires="x14">
        <control shapeId="18435" r:id="rId4" name="CommandButton3">
          <controlPr defaultSize="0" autoLine="0" r:id="rId5">
            <anchor moveWithCells="1">
              <from>
                <xdr:col>0</xdr:col>
                <xdr:colOff>666750</xdr:colOff>
                <xdr:row>11</xdr:row>
                <xdr:rowOff>104775</xdr:rowOff>
              </from>
              <to>
                <xdr:col>2</xdr:col>
                <xdr:colOff>228600</xdr:colOff>
                <xdr:row>13</xdr:row>
                <xdr:rowOff>0</xdr:rowOff>
              </to>
            </anchor>
          </controlPr>
        </control>
      </mc:Choice>
      <mc:Fallback>
        <control shapeId="18435" r:id="rId4" name="CommandButton3"/>
      </mc:Fallback>
    </mc:AlternateContent>
    <mc:AlternateContent xmlns:mc="http://schemas.openxmlformats.org/markup-compatibility/2006">
      <mc:Choice Requires="x14">
        <control shapeId="18436" r:id="rId6" name="CommandButton5">
          <controlPr defaultSize="0" autoLine="0" r:id="rId7">
            <anchor moveWithCells="1">
              <from>
                <xdr:col>0</xdr:col>
                <xdr:colOff>676275</xdr:colOff>
                <xdr:row>9</xdr:row>
                <xdr:rowOff>123825</xdr:rowOff>
              </from>
              <to>
                <xdr:col>2</xdr:col>
                <xdr:colOff>247650</xdr:colOff>
                <xdr:row>11</xdr:row>
                <xdr:rowOff>9525</xdr:rowOff>
              </to>
            </anchor>
          </controlPr>
        </control>
      </mc:Choice>
      <mc:Fallback>
        <control shapeId="18436" r:id="rId6" name="CommandButton5"/>
      </mc:Fallback>
    </mc:AlternateContent>
    <mc:AlternateContent xmlns:mc="http://schemas.openxmlformats.org/markup-compatibility/2006">
      <mc:Choice Requires="x14">
        <control shapeId="18437" r:id="rId8" name="Button 5">
          <controlPr defaultSize="0" print="0" autoFill="0" autoPict="0" macro="[0]!Bouton19_Clic">
            <anchor moveWithCells="1" sizeWithCells="1">
              <from>
                <xdr:col>0</xdr:col>
                <xdr:colOff>676275</xdr:colOff>
                <xdr:row>7</xdr:row>
                <xdr:rowOff>180975</xdr:rowOff>
              </from>
              <to>
                <xdr:col>2</xdr:col>
                <xdr:colOff>200025</xdr:colOff>
                <xdr:row>9</xdr:row>
                <xdr:rowOff>57150</xdr:rowOff>
              </to>
            </anchor>
          </controlPr>
        </control>
      </mc:Choice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00B050"/>
  </sheetPr>
  <dimension ref="B1:P27"/>
  <sheetViews>
    <sheetView showGridLines="0" topLeftCell="C1" workbookViewId="0">
      <selection activeCell="F10" sqref="F10:F11"/>
    </sheetView>
  </sheetViews>
  <sheetFormatPr baseColWidth="10" defaultRowHeight="15" x14ac:dyDescent="0.25"/>
  <cols>
    <col min="1" max="1" width="10.42578125" customWidth="1"/>
    <col min="2" max="2" width="19.28515625" customWidth="1"/>
    <col min="3" max="3" width="14.42578125" customWidth="1"/>
    <col min="5" max="5" width="13.140625" customWidth="1"/>
    <col min="6" max="6" width="18.28515625" bestFit="1" customWidth="1"/>
    <col min="7" max="7" width="13.7109375" customWidth="1"/>
    <col min="8" max="8" width="14.85546875" bestFit="1" customWidth="1"/>
    <col min="9" max="9" width="18.7109375" customWidth="1"/>
    <col min="10" max="10" width="12.85546875" customWidth="1"/>
    <col min="11" max="11" width="3" hidden="1" customWidth="1"/>
    <col min="12" max="12" width="12.85546875" customWidth="1"/>
    <col min="13" max="13" width="3.85546875" hidden="1" customWidth="1"/>
    <col min="14" max="14" width="10.7109375" customWidth="1"/>
    <col min="15" max="15" width="6" hidden="1" customWidth="1"/>
    <col min="16" max="16" width="4.5703125" hidden="1" customWidth="1"/>
  </cols>
  <sheetData>
    <row r="1" spans="2:16" ht="44.25" customHeight="1" thickBot="1" x14ac:dyDescent="0.55000000000000004">
      <c r="D1" s="90" t="str">
        <f ca="1">CONCATENATE("FACTURE CLIENT"," ","N° F",IF(ISBLANK(F3),"",F3))</f>
        <v>FACTURE CLIENT N° F2014216125</v>
      </c>
      <c r="E1" s="91"/>
      <c r="F1" s="91"/>
      <c r="G1" s="91"/>
      <c r="H1" s="91"/>
      <c r="I1" s="91"/>
      <c r="J1" s="91"/>
      <c r="K1" s="91"/>
      <c r="L1" s="92"/>
      <c r="M1">
        <v>3</v>
      </c>
    </row>
    <row r="2" spans="2:16" x14ac:dyDescent="0.25">
      <c r="B2" s="17"/>
      <c r="D2" s="65"/>
      <c r="E2" s="66"/>
      <c r="F2" s="66"/>
      <c r="G2" s="66"/>
      <c r="H2" s="66"/>
      <c r="I2" s="66"/>
      <c r="J2" s="66"/>
      <c r="K2" s="66"/>
      <c r="L2" s="67"/>
    </row>
    <row r="3" spans="2:16" x14ac:dyDescent="0.25">
      <c r="D3" s="46"/>
      <c r="E3" s="16" t="s">
        <v>57</v>
      </c>
      <c r="F3" s="68" t="str">
        <f ca="1">IF('Bon de livraison client'!F3="","",'Bon de livraison client'!F3)</f>
        <v>2014216125</v>
      </c>
      <c r="G3" s="47"/>
      <c r="H3" s="47"/>
      <c r="I3" s="47"/>
      <c r="J3" s="47"/>
      <c r="K3" s="47"/>
      <c r="L3" s="48"/>
      <c r="N3" s="10"/>
      <c r="O3" s="10"/>
    </row>
    <row r="4" spans="2:16" x14ac:dyDescent="0.25">
      <c r="D4" s="46"/>
      <c r="E4" s="69" t="s">
        <v>63</v>
      </c>
      <c r="F4" s="70" t="str">
        <f>IF('Bon de commande client'!J14="","",'Bon de commande client'!J14)</f>
        <v>15.2.2014</v>
      </c>
      <c r="G4" s="47"/>
      <c r="H4" s="47"/>
      <c r="I4" s="47"/>
      <c r="J4" s="47"/>
      <c r="K4" s="47"/>
      <c r="L4" s="48"/>
      <c r="N4" s="10"/>
      <c r="O4" s="10">
        <f ca="1">DAY(O7)</f>
        <v>16</v>
      </c>
    </row>
    <row r="5" spans="2:16" x14ac:dyDescent="0.25">
      <c r="D5" s="46"/>
      <c r="E5" s="20" t="s">
        <v>56</v>
      </c>
      <c r="F5" s="40">
        <f>'Bon de commande client'!F5</f>
        <v>125</v>
      </c>
      <c r="G5" s="47"/>
      <c r="H5" s="47"/>
      <c r="I5" s="47"/>
      <c r="J5" s="47"/>
      <c r="K5" s="47"/>
      <c r="L5" s="48"/>
      <c r="N5" s="10"/>
      <c r="O5" s="16">
        <f ca="1">MONTH(O7)</f>
        <v>2</v>
      </c>
    </row>
    <row r="6" spans="2:16" x14ac:dyDescent="0.25">
      <c r="D6" s="46"/>
      <c r="E6" s="16"/>
      <c r="F6" s="47" t="str">
        <f>IF(ISERROR(VLOOKUP(F5,Clients!B3:I6,2,FALSE)),"",VLOOKUP(F5,Clients!B3:I6,2,FALSE))</f>
        <v>Carrefour</v>
      </c>
      <c r="G6" s="47"/>
      <c r="H6" s="47"/>
      <c r="I6" s="77" t="s">
        <v>38</v>
      </c>
      <c r="J6" s="47"/>
      <c r="K6" s="47"/>
      <c r="L6" s="48"/>
      <c r="N6" s="10"/>
      <c r="O6" s="16">
        <f ca="1">YEAR(O7)</f>
        <v>2014</v>
      </c>
    </row>
    <row r="7" spans="2:16" x14ac:dyDescent="0.25">
      <c r="D7" s="46"/>
      <c r="E7" s="51"/>
      <c r="F7" s="52" t="str">
        <f>IF(ISERROR(VLOOKUP(F5,Clients!B3:I6,3,FALSE)),"",VLOOKUP(F5,Clients!B3:I6,3,FALSE))</f>
        <v>30, Rue du capitaine gèze</v>
      </c>
      <c r="G7" s="47"/>
      <c r="H7" s="47"/>
      <c r="I7" s="78" t="s">
        <v>39</v>
      </c>
      <c r="J7" s="47"/>
      <c r="K7" s="47"/>
      <c r="L7" s="48"/>
      <c r="N7" s="14"/>
      <c r="O7" s="22">
        <f ca="1">TODAY()</f>
        <v>41686</v>
      </c>
    </row>
    <row r="8" spans="2:16" x14ac:dyDescent="0.25">
      <c r="B8" s="17" t="s">
        <v>59</v>
      </c>
      <c r="D8" s="46"/>
      <c r="E8" s="16"/>
      <c r="F8" s="52">
        <f>IF(ISERROR(VLOOKUP(F5,Clients!B3:I6,4,FALSE)),"",VLOOKUP(F5,Clients!B3:I6,4,FALSE))</f>
        <v>70000</v>
      </c>
      <c r="G8" s="47"/>
      <c r="H8" s="53"/>
      <c r="I8" s="78" t="s">
        <v>40</v>
      </c>
      <c r="J8" s="47"/>
      <c r="K8" s="47"/>
      <c r="L8" s="48"/>
      <c r="N8" s="9"/>
      <c r="P8">
        <v>1</v>
      </c>
    </row>
    <row r="9" spans="2:16" x14ac:dyDescent="0.25">
      <c r="D9" s="46"/>
      <c r="E9" s="16"/>
      <c r="F9" s="52" t="str">
        <f>IF(ISERROR(VLOOKUP(F5,Clients!B3:I6,5,FALSE)),"",VLOOKUP(F5,Clients!B3:I6,5,FALSE))</f>
        <v>Evry</v>
      </c>
      <c r="G9" s="47"/>
      <c r="H9" s="47"/>
      <c r="I9" s="78" t="s">
        <v>41</v>
      </c>
      <c r="J9" s="47"/>
      <c r="K9" s="47"/>
      <c r="L9" s="48"/>
      <c r="N9" s="9"/>
    </row>
    <row r="10" spans="2:16" x14ac:dyDescent="0.25">
      <c r="D10" s="46"/>
      <c r="E10" s="20" t="s">
        <v>35</v>
      </c>
      <c r="F10" s="82">
        <f>IF(ISERROR(VLOOKUP(F5,Clients!B3:I6,6,FALSE)),"",VLOOKUP(F5,Clients!B3:I6,6,FALSE))</f>
        <v>123687043</v>
      </c>
      <c r="G10" s="47"/>
      <c r="H10" s="47"/>
      <c r="I10" s="47"/>
      <c r="J10" s="47"/>
      <c r="K10" s="47"/>
      <c r="L10" s="48"/>
    </row>
    <row r="11" spans="2:16" x14ac:dyDescent="0.25">
      <c r="D11" s="46"/>
      <c r="E11" s="20" t="s">
        <v>34</v>
      </c>
      <c r="F11" s="82">
        <f>IF(ISERROR(VLOOKUP(F5,Clients!B3:I6,7,FALSE)),"",VLOOKUP(F5,Clients!B3:I6,7,FALSE))</f>
        <v>123687044</v>
      </c>
      <c r="G11" s="47"/>
      <c r="H11" s="47"/>
      <c r="I11" s="47"/>
      <c r="J11" s="47"/>
      <c r="K11" s="47"/>
      <c r="L11" s="48"/>
    </row>
    <row r="12" spans="2:16" x14ac:dyDescent="0.25">
      <c r="B12" s="21" t="str">
        <f ca="1">CONCATENATE(O6,O5,O4,F5)</f>
        <v>2014216125</v>
      </c>
      <c r="D12" s="46"/>
      <c r="E12" s="20" t="s">
        <v>33</v>
      </c>
      <c r="F12" s="52" t="str">
        <f>IF(ISERROR(VLOOKUP(F5,Clients!B3:I6,8,FALSE)),"",VLOOKUP(F5,Clients!B3:I6,8,FALSE))</f>
        <v>sc@carrefour.fr</v>
      </c>
      <c r="G12" s="47"/>
      <c r="H12" s="47"/>
      <c r="I12" s="47"/>
      <c r="J12" s="47"/>
      <c r="K12" s="47"/>
      <c r="L12" s="48"/>
    </row>
    <row r="13" spans="2:16" x14ac:dyDescent="0.25">
      <c r="D13" s="46"/>
      <c r="E13" s="47"/>
      <c r="F13" s="51"/>
      <c r="G13" s="52"/>
      <c r="H13" s="47"/>
      <c r="I13" s="47"/>
      <c r="J13" s="47"/>
      <c r="K13" s="47"/>
      <c r="L13" s="48"/>
    </row>
    <row r="14" spans="2:16" x14ac:dyDescent="0.25">
      <c r="D14" s="46"/>
      <c r="E14" s="47"/>
      <c r="F14" s="51"/>
      <c r="G14" s="52"/>
      <c r="H14" s="47"/>
      <c r="I14" s="20" t="s">
        <v>62</v>
      </c>
      <c r="J14" s="13" t="s">
        <v>60</v>
      </c>
      <c r="K14" s="18"/>
      <c r="L14" s="48"/>
    </row>
    <row r="15" spans="2:16" x14ac:dyDescent="0.25">
      <c r="D15" s="46"/>
      <c r="E15" s="47"/>
      <c r="F15" s="51"/>
      <c r="G15" s="52"/>
      <c r="H15" s="47"/>
      <c r="I15" s="47"/>
      <c r="J15" s="54"/>
      <c r="K15" s="54"/>
      <c r="L15" s="48"/>
    </row>
    <row r="16" spans="2:16" x14ac:dyDescent="0.25">
      <c r="D16" s="46"/>
      <c r="E16" s="47"/>
      <c r="F16" s="47"/>
      <c r="G16" s="47"/>
      <c r="H16" s="47"/>
      <c r="I16" s="47"/>
      <c r="J16" s="47"/>
      <c r="K16" s="47"/>
      <c r="L16" s="48"/>
    </row>
    <row r="17" spans="4:12" x14ac:dyDescent="0.25">
      <c r="D17" s="46"/>
      <c r="E17" s="55" t="s">
        <v>61</v>
      </c>
      <c r="F17" s="55" t="s">
        <v>36</v>
      </c>
      <c r="G17" s="55" t="s">
        <v>27</v>
      </c>
      <c r="H17" s="55" t="s">
        <v>69</v>
      </c>
      <c r="I17" s="55" t="s">
        <v>29</v>
      </c>
      <c r="J17" s="55" t="s">
        <v>30</v>
      </c>
      <c r="K17" s="55"/>
      <c r="L17" s="48"/>
    </row>
    <row r="18" spans="4:12" x14ac:dyDescent="0.25">
      <c r="D18" s="46"/>
      <c r="E18" s="40">
        <f>IF('Bon de commande client'!E18="","",'Bon de commande client'!E18)</f>
        <v>24780</v>
      </c>
      <c r="F18" s="40" t="str">
        <f>IF(ISERROR(VLOOKUP(E18,Produits!B3:K6,2,FALSE)),"",VLOOKUP(E18,Produits!B3:K6,2,FALSE))</f>
        <v>Yaourt vanille</v>
      </c>
      <c r="G18" s="40" t="str">
        <f>IF(ISERROR(VLOOKUP(E18,Produits!B3:K6,3,FALSE)),"",VLOOKUP(E18,Produits!B3:K6,3,FALSE))</f>
        <v>Frais</v>
      </c>
      <c r="H18" s="40">
        <f>IF(E18="","",'Bon de commande client'!H18)</f>
        <v>20</v>
      </c>
      <c r="I18" s="56">
        <f>IF(ISERROR(VLOOKUP(E18,Produits!B3:K6,8,FALSE)),"",VLOOKUP(E18,Produits!B3:K6,8,FALSE))</f>
        <v>2.5</v>
      </c>
      <c r="J18" s="57">
        <f>IF(COUNT(H18:I18)=0,"-",H18*I18)</f>
        <v>50</v>
      </c>
      <c r="K18" s="58">
        <v>9</v>
      </c>
      <c r="L18" s="48"/>
    </row>
    <row r="19" spans="4:12" x14ac:dyDescent="0.25">
      <c r="D19" s="46"/>
      <c r="E19" s="40">
        <f>IF('Bon de commande client'!E19="","",'Bon de commande client'!E19)</f>
        <v>13456</v>
      </c>
      <c r="F19" s="40" t="str">
        <f>IF(ISERROR(VLOOKUP(E19,Produits!B3:K6,2,FALSE)),"",VLOOKUP(E19,Produits!B3:K6,2,FALSE))</f>
        <v>Boite de mouchoirs</v>
      </c>
      <c r="G19" s="40" t="str">
        <f>IF(ISERROR(VLOOKUP(E19,Produits!B3:K6,3,FALSE)),"",VLOOKUP(E19,Produits!B3:K6,3,FALSE))</f>
        <v>Ménager</v>
      </c>
      <c r="H19" s="40">
        <f>IF(E19="","",'Bon de commande client'!H19)</f>
        <v>10</v>
      </c>
      <c r="I19" s="56">
        <f>IF(ISERROR(VLOOKUP(E19,Produits!B3:K6,8,FALSE)),"",VLOOKUP(E19,Produits!B3:K6,8,FALSE))</f>
        <v>2</v>
      </c>
      <c r="J19" s="57">
        <f t="shared" ref="J19" si="0">IF(COUNT(H19:I19)=0,"-",H19*I19)</f>
        <v>20</v>
      </c>
      <c r="K19" s="58">
        <v>7</v>
      </c>
      <c r="L19" s="48"/>
    </row>
    <row r="20" spans="4:12" x14ac:dyDescent="0.25">
      <c r="D20" s="46"/>
      <c r="E20" s="40">
        <f>IF('Bon de commande client'!E20="","",'Bon de commande client'!E20)</f>
        <v>24781</v>
      </c>
      <c r="F20" s="40" t="str">
        <f>IF(ISERROR(VLOOKUP(E20,Produits!B3:K6,2,FALSE)),"",VLOOKUP(E20,Produits!B3:K6,2,FALSE))</f>
        <v>Yaourt fraise</v>
      </c>
      <c r="G20" s="40" t="str">
        <f>IF(ISERROR(VLOOKUP(E20,Produits!B3:K6,3,FALSE)),"",VLOOKUP(E20,Produits!B3:K6,3,FALSE))</f>
        <v>Frais</v>
      </c>
      <c r="H20" s="40">
        <f>IF(E20="","",'Bon de commande client'!H20)</f>
        <v>5</v>
      </c>
      <c r="I20" s="56">
        <f>IF(ISERROR(VLOOKUP(E20,Produits!B3:K6,8,FALSE)),"",VLOOKUP(E20,Produits!B3:K6,8,FALSE))</f>
        <v>2.5</v>
      </c>
      <c r="J20" s="57">
        <f>IF(COUNT(H20:I20)=0,"-",H20*I20)</f>
        <v>12.5</v>
      </c>
      <c r="K20" s="58">
        <v>6</v>
      </c>
      <c r="L20" s="48"/>
    </row>
    <row r="21" spans="4:12" x14ac:dyDescent="0.25">
      <c r="D21" s="46"/>
      <c r="E21" s="47"/>
      <c r="F21" s="47"/>
      <c r="G21" s="47"/>
      <c r="H21" s="47"/>
      <c r="I21" s="47"/>
      <c r="J21" s="59"/>
      <c r="K21" s="59"/>
      <c r="L21" s="48"/>
    </row>
    <row r="22" spans="4:12" x14ac:dyDescent="0.25">
      <c r="D22" s="46"/>
      <c r="E22" s="20"/>
      <c r="F22" s="60">
        <v>0.19600000000000001</v>
      </c>
      <c r="G22" s="47"/>
      <c r="H22" s="47"/>
      <c r="I22" s="20" t="s">
        <v>31</v>
      </c>
      <c r="J22" s="57">
        <f>IF(COUNT(J18:J20)=0,"-",SUM(J18:J20))</f>
        <v>82.5</v>
      </c>
      <c r="K22" s="61"/>
      <c r="L22" s="48"/>
    </row>
    <row r="23" spans="4:12" x14ac:dyDescent="0.25">
      <c r="D23" s="46"/>
      <c r="E23" s="47"/>
      <c r="F23" s="47"/>
      <c r="G23" s="47"/>
      <c r="H23" s="47"/>
      <c r="I23" s="20" t="s">
        <v>37</v>
      </c>
      <c r="J23" s="57">
        <f>IF(COUNT(J22)=0,"-",J22*tauxtvaa)</f>
        <v>16.170000000000002</v>
      </c>
      <c r="K23" s="61"/>
      <c r="L23" s="48"/>
    </row>
    <row r="24" spans="4:12" x14ac:dyDescent="0.25">
      <c r="D24" s="46"/>
      <c r="E24" s="47"/>
      <c r="F24" s="47"/>
      <c r="G24" s="47"/>
      <c r="H24" s="47"/>
      <c r="I24" s="20" t="s">
        <v>32</v>
      </c>
      <c r="J24" s="57">
        <f>IF(COUNT(J23)=0,"-",(J22+J23))</f>
        <v>98.67</v>
      </c>
      <c r="K24" s="61"/>
      <c r="L24" s="48"/>
    </row>
    <row r="25" spans="4:12" x14ac:dyDescent="0.25">
      <c r="D25" s="46"/>
      <c r="E25" s="47"/>
      <c r="F25" s="47"/>
      <c r="G25" s="47"/>
      <c r="H25" s="47"/>
      <c r="I25" s="47"/>
      <c r="J25" s="47"/>
      <c r="K25" s="47"/>
      <c r="L25" s="48"/>
    </row>
    <row r="26" spans="4:12" ht="15.75" thickBot="1" x14ac:dyDescent="0.3">
      <c r="D26" s="62"/>
      <c r="E26" s="63"/>
      <c r="F26" s="63"/>
      <c r="G26" s="63"/>
      <c r="H26" s="63"/>
      <c r="I26" s="63"/>
      <c r="J26" s="63"/>
      <c r="K26" s="63"/>
      <c r="L26" s="64"/>
    </row>
    <row r="27" spans="4:12" ht="15.75" x14ac:dyDescent="0.25">
      <c r="D27" s="25"/>
      <c r="E27" s="25"/>
      <c r="F27" s="25"/>
      <c r="G27" s="25"/>
      <c r="H27" s="25"/>
      <c r="I27" s="25"/>
      <c r="J27" s="25"/>
      <c r="K27" s="25"/>
      <c r="L27" s="25"/>
    </row>
  </sheetData>
  <mergeCells count="1">
    <mergeCell ref="D1:L1"/>
  </mergeCell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  <drawing r:id="rId2"/>
  <legacyDrawing r:id="rId3"/>
  <controls>
    <mc:AlternateContent xmlns:mc="http://schemas.openxmlformats.org/markup-compatibility/2006">
      <mc:Choice Requires="x14">
        <control shapeId="6154" r:id="rId4" name="CommandButton5">
          <controlPr defaultSize="0" autoLine="0" r:id="rId5">
            <anchor moveWithCells="1">
              <from>
                <xdr:col>0</xdr:col>
                <xdr:colOff>685800</xdr:colOff>
                <xdr:row>9</xdr:row>
                <xdr:rowOff>180975</xdr:rowOff>
              </from>
              <to>
                <xdr:col>2</xdr:col>
                <xdr:colOff>257175</xdr:colOff>
                <xdr:row>11</xdr:row>
                <xdr:rowOff>66675</xdr:rowOff>
              </to>
            </anchor>
          </controlPr>
        </control>
      </mc:Choice>
      <mc:Fallback>
        <control shapeId="6154" r:id="rId4" name="CommandButton5"/>
      </mc:Fallback>
    </mc:AlternateContent>
    <mc:AlternateContent xmlns:mc="http://schemas.openxmlformats.org/markup-compatibility/2006">
      <mc:Choice Requires="x14">
        <control shapeId="6153" r:id="rId6" name="CommandButton3">
          <controlPr defaultSize="0" autoLine="0" r:id="rId7">
            <anchor moveWithCells="1">
              <from>
                <xdr:col>0</xdr:col>
                <xdr:colOff>676275</xdr:colOff>
                <xdr:row>11</xdr:row>
                <xdr:rowOff>133350</xdr:rowOff>
              </from>
              <to>
                <xdr:col>2</xdr:col>
                <xdr:colOff>238125</xdr:colOff>
                <xdr:row>13</xdr:row>
                <xdr:rowOff>28575</xdr:rowOff>
              </to>
            </anchor>
          </controlPr>
        </control>
      </mc:Choice>
      <mc:Fallback>
        <control shapeId="6153" r:id="rId6" name="CommandButton3"/>
      </mc:Fallback>
    </mc:AlternateContent>
    <mc:AlternateContent xmlns:mc="http://schemas.openxmlformats.org/markup-compatibility/2006">
      <mc:Choice Requires="x14">
        <control shapeId="6157" r:id="rId8" name="Button 13">
          <controlPr defaultSize="0" print="0" autoFill="0" autoPict="0" macro="[0]!Bouton19_Clic">
            <anchor moveWithCells="1" sizeWithCells="1">
              <from>
                <xdr:col>1</xdr:col>
                <xdr:colOff>9525</xdr:colOff>
                <xdr:row>8</xdr:row>
                <xdr:rowOff>38100</xdr:rowOff>
              </from>
              <to>
                <xdr:col>2</xdr:col>
                <xdr:colOff>228600</xdr:colOff>
                <xdr:row>9</xdr:row>
                <xdr:rowOff>104775</xdr:rowOff>
              </to>
            </anchor>
          </controlPr>
        </control>
      </mc:Choice>
    </mc:AlternateContent>
  </controls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tabColor rgb="FFFFC000"/>
  </sheetPr>
  <dimension ref="B1:P26"/>
  <sheetViews>
    <sheetView showGridLines="0" topLeftCell="C4" zoomScaleNormal="100" workbookViewId="0">
      <selection activeCell="F10" sqref="F10"/>
    </sheetView>
  </sheetViews>
  <sheetFormatPr baseColWidth="10" defaultRowHeight="15" x14ac:dyDescent="0.25"/>
  <cols>
    <col min="1" max="1" width="10.42578125" customWidth="1"/>
    <col min="2" max="2" width="19.28515625" customWidth="1"/>
    <col min="3" max="3" width="14.42578125" customWidth="1"/>
    <col min="5" max="5" width="13.5703125" customWidth="1"/>
    <col min="6" max="6" width="18.28515625" bestFit="1" customWidth="1"/>
    <col min="7" max="7" width="13.7109375" customWidth="1"/>
    <col min="8" max="8" width="14.85546875" bestFit="1" customWidth="1"/>
    <col min="9" max="9" width="18.7109375" customWidth="1"/>
    <col min="10" max="10" width="12.42578125" customWidth="1"/>
    <col min="11" max="11" width="3" hidden="1" customWidth="1"/>
    <col min="12" max="12" width="13" customWidth="1"/>
    <col min="13" max="13" width="1.5703125" hidden="1" customWidth="1"/>
    <col min="14" max="14" width="10.7109375" customWidth="1"/>
    <col min="15" max="15" width="6" hidden="1" customWidth="1"/>
    <col min="16" max="16" width="4.5703125" hidden="1" customWidth="1"/>
  </cols>
  <sheetData>
    <row r="1" spans="2:16" ht="44.25" customHeight="1" thickBot="1" x14ac:dyDescent="0.55000000000000004">
      <c r="D1" s="90" t="str">
        <f ca="1">CONCATENATE("COMMANDE FOURNISSEUR"," ","N° BC",IF(ISBLANK(B12),"",B12))</f>
        <v>COMMANDE FOURNISSEUR N° BC2014216113</v>
      </c>
      <c r="E1" s="91"/>
      <c r="F1" s="91"/>
      <c r="G1" s="91"/>
      <c r="H1" s="91"/>
      <c r="I1" s="91"/>
      <c r="J1" s="91"/>
      <c r="K1" s="91"/>
      <c r="L1" s="92"/>
      <c r="M1">
        <v>3</v>
      </c>
    </row>
    <row r="2" spans="2:16" x14ac:dyDescent="0.25">
      <c r="B2" s="17"/>
      <c r="D2" s="46"/>
      <c r="E2" s="47"/>
      <c r="F2" s="47"/>
      <c r="G2" s="47"/>
      <c r="H2" s="47"/>
      <c r="I2" s="47"/>
      <c r="J2" s="47"/>
      <c r="K2" s="47"/>
      <c r="L2" s="48"/>
    </row>
    <row r="3" spans="2:16" x14ac:dyDescent="0.25">
      <c r="D3" s="46"/>
      <c r="E3" s="47"/>
      <c r="F3" s="47"/>
      <c r="G3" s="47"/>
      <c r="H3" s="47"/>
      <c r="I3" s="47"/>
      <c r="J3" s="47"/>
      <c r="K3" s="47"/>
      <c r="L3" s="48"/>
      <c r="N3" s="10"/>
      <c r="O3" s="10"/>
    </row>
    <row r="4" spans="2:16" x14ac:dyDescent="0.25">
      <c r="D4" s="46"/>
      <c r="E4" s="49"/>
      <c r="F4" s="50"/>
      <c r="G4" s="47"/>
      <c r="H4" s="47"/>
      <c r="I4" s="47"/>
      <c r="J4" s="47"/>
      <c r="K4" s="47"/>
      <c r="L4" s="48"/>
      <c r="N4" s="10"/>
      <c r="O4" s="10">
        <f ca="1">DAY(O7)</f>
        <v>16</v>
      </c>
    </row>
    <row r="5" spans="2:16" x14ac:dyDescent="0.25">
      <c r="D5" s="46"/>
      <c r="E5" s="20" t="s">
        <v>56</v>
      </c>
      <c r="F5" s="40">
        <f>IF(M1="","",IF(INDEX(Fournisseurs!B4:G12,M1,1)=0,"",INDEX(Fournisseurs!B4:G12,M1,1)))</f>
        <v>113</v>
      </c>
      <c r="G5" s="47"/>
      <c r="H5" s="47"/>
      <c r="I5" s="47"/>
      <c r="J5" s="47"/>
      <c r="K5" s="47"/>
      <c r="L5" s="48"/>
      <c r="N5" s="10"/>
      <c r="O5" s="16">
        <f ca="1">MONTH(O7)</f>
        <v>2</v>
      </c>
    </row>
    <row r="6" spans="2:16" x14ac:dyDescent="0.25">
      <c r="D6" s="46"/>
      <c r="E6" s="16"/>
      <c r="F6" s="47" t="str">
        <f>IF(ISERROR(VLOOKUP(F5,Fournisseurs!B3:G12,2,FALSE)),"",VLOOKUP(F5,Fournisseurs!B3:G12,2,FALSE))</f>
        <v>LU</v>
      </c>
      <c r="G6" s="47"/>
      <c r="H6" s="47"/>
      <c r="I6" s="77" t="s">
        <v>38</v>
      </c>
      <c r="J6" s="47"/>
      <c r="K6" s="47"/>
      <c r="L6" s="48"/>
      <c r="N6" s="10"/>
      <c r="O6" s="16">
        <f ca="1">YEAR(O7)</f>
        <v>2014</v>
      </c>
    </row>
    <row r="7" spans="2:16" x14ac:dyDescent="0.25">
      <c r="D7" s="46"/>
      <c r="E7" s="51"/>
      <c r="F7" s="52" t="str">
        <f>IF(ISERROR(VLOOKUP(F5,Fournisseurs!B3:G12,3,FALSE)),"",VLOOKUP(F5,Fournisseurs!B3:G12,3,FALSE))</f>
        <v>4, Avenue la Défense</v>
      </c>
      <c r="G7" s="47"/>
      <c r="H7" s="47"/>
      <c r="I7" s="78" t="s">
        <v>39</v>
      </c>
      <c r="J7" s="47"/>
      <c r="K7" s="47"/>
      <c r="L7" s="48"/>
      <c r="N7" s="14"/>
      <c r="O7" s="22">
        <f ca="1">TODAY()</f>
        <v>41686</v>
      </c>
    </row>
    <row r="8" spans="2:16" x14ac:dyDescent="0.25">
      <c r="B8" s="17" t="s">
        <v>59</v>
      </c>
      <c r="D8" s="46"/>
      <c r="E8" s="16"/>
      <c r="F8" s="52">
        <f>IF(ISERROR(VLOOKUP(F5,Fournisseurs!B3:G12,4,FALSE)),"",VLOOKUP(F5,Fournisseurs!B3:G12,4,FALSE))</f>
        <v>75000</v>
      </c>
      <c r="G8" s="47"/>
      <c r="H8" s="53"/>
      <c r="I8" s="78" t="s">
        <v>40</v>
      </c>
      <c r="J8" s="47"/>
      <c r="K8" s="47"/>
      <c r="L8" s="48"/>
      <c r="N8" s="9"/>
      <c r="P8">
        <v>1</v>
      </c>
    </row>
    <row r="9" spans="2:16" x14ac:dyDescent="0.25">
      <c r="D9" s="46"/>
      <c r="E9" s="16"/>
      <c r="F9" s="52" t="str">
        <f>IF(ISERROR(VLOOKUP(F5,Fournisseurs!B3:G12,5,FALSE)),"",VLOOKUP(F5,Fournisseurs!B3:G12,5,FALSE))</f>
        <v>Paris</v>
      </c>
      <c r="G9" s="47"/>
      <c r="H9" s="47"/>
      <c r="I9" s="78" t="s">
        <v>41</v>
      </c>
      <c r="J9" s="47"/>
      <c r="K9" s="47"/>
      <c r="L9" s="48"/>
      <c r="N9" s="9"/>
    </row>
    <row r="10" spans="2:16" x14ac:dyDescent="0.25">
      <c r="D10" s="46"/>
      <c r="E10" s="20" t="s">
        <v>35</v>
      </c>
      <c r="F10" s="82">
        <f>IF(ISERROR(VLOOKUP(F5,Fournisseurs!B3:G12,6,FALSE)),"",VLOOKUP(F5,Fournisseurs!B3:G12,6,FALSE))</f>
        <v>176534299</v>
      </c>
      <c r="G10" s="47"/>
      <c r="H10" s="47"/>
      <c r="I10" s="47"/>
      <c r="J10" s="47"/>
      <c r="K10" s="47"/>
      <c r="L10" s="48"/>
    </row>
    <row r="11" spans="2:16" x14ac:dyDescent="0.25">
      <c r="D11" s="46"/>
      <c r="E11" s="20"/>
      <c r="F11" s="52"/>
      <c r="G11" s="47"/>
      <c r="H11" s="47"/>
      <c r="I11" s="47"/>
      <c r="J11" s="47"/>
      <c r="K11" s="47"/>
      <c r="L11" s="48"/>
    </row>
    <row r="12" spans="2:16" x14ac:dyDescent="0.25">
      <c r="B12" s="21" t="str">
        <f ca="1">CONCATENATE(O6,O5,O4,F5)</f>
        <v>2014216113</v>
      </c>
      <c r="D12" s="46"/>
      <c r="E12" s="20"/>
      <c r="F12" s="52"/>
      <c r="G12" s="47"/>
      <c r="H12" s="47"/>
      <c r="I12" s="47"/>
      <c r="J12" s="47"/>
      <c r="K12" s="47"/>
      <c r="L12" s="48"/>
    </row>
    <row r="13" spans="2:16" x14ac:dyDescent="0.25">
      <c r="D13" s="46"/>
      <c r="E13" s="47"/>
      <c r="F13" s="51"/>
      <c r="G13" s="52"/>
      <c r="H13" s="47"/>
      <c r="I13" s="47"/>
      <c r="J13" s="47"/>
      <c r="K13" s="47"/>
      <c r="L13" s="48"/>
    </row>
    <row r="14" spans="2:16" x14ac:dyDescent="0.25">
      <c r="D14" s="46"/>
      <c r="E14" s="47"/>
      <c r="F14" s="51"/>
      <c r="G14" s="52"/>
      <c r="H14" s="47"/>
      <c r="I14" s="20" t="s">
        <v>62</v>
      </c>
      <c r="J14" s="13" t="s">
        <v>60</v>
      </c>
      <c r="K14" s="18"/>
      <c r="L14" s="48"/>
    </row>
    <row r="15" spans="2:16" x14ac:dyDescent="0.25">
      <c r="D15" s="46"/>
      <c r="E15" s="47"/>
      <c r="F15" s="51"/>
      <c r="G15" s="52"/>
      <c r="H15" s="47"/>
      <c r="I15" s="47"/>
      <c r="J15" s="54"/>
      <c r="K15" s="54"/>
      <c r="L15" s="48"/>
    </row>
    <row r="16" spans="2:16" x14ac:dyDescent="0.25">
      <c r="D16" s="46"/>
      <c r="E16" s="47"/>
      <c r="F16" s="47"/>
      <c r="G16" s="47"/>
      <c r="H16" s="47"/>
      <c r="I16" s="47"/>
      <c r="J16" s="47"/>
      <c r="K16" s="47"/>
      <c r="L16" s="48"/>
    </row>
    <row r="17" spans="4:12" x14ac:dyDescent="0.25">
      <c r="D17" s="46"/>
      <c r="E17" s="55" t="s">
        <v>61</v>
      </c>
      <c r="F17" s="55" t="s">
        <v>36</v>
      </c>
      <c r="G17" s="55" t="s">
        <v>27</v>
      </c>
      <c r="H17" s="55" t="s">
        <v>28</v>
      </c>
      <c r="I17" s="55" t="s">
        <v>29</v>
      </c>
      <c r="J17" s="55" t="s">
        <v>30</v>
      </c>
      <c r="K17" s="55"/>
      <c r="L17" s="48"/>
    </row>
    <row r="18" spans="4:12" x14ac:dyDescent="0.25">
      <c r="D18" s="46"/>
      <c r="E18" s="40">
        <v>13456</v>
      </c>
      <c r="F18" s="40" t="str">
        <f>IF(ISERROR(VLOOKUP(E18,Produits!B3:K6,2,FALSE)),"",VLOOKUP(E18,Produits!B3:K6,2,FALSE))</f>
        <v>Boite de mouchoirs</v>
      </c>
      <c r="G18" s="40" t="str">
        <f>IF(ISERROR(VLOOKUP(E18,Produits!B3:K6,3,FALSE)),"",VLOOKUP(E18,Produits!B3:K6,3,FALSE))</f>
        <v>Ménager</v>
      </c>
      <c r="H18" s="40">
        <v>10</v>
      </c>
      <c r="I18" s="56">
        <f>IF(ISERROR(VLOOKUP(E18,Produits!B3:K6,8,FALSE)),"",VLOOKUP(E18,Produits!B3:K6,8,FALSE))</f>
        <v>2</v>
      </c>
      <c r="J18" s="57">
        <f>IF(COUNT(H18:I18)=0,"-",H18*I18)</f>
        <v>20</v>
      </c>
      <c r="K18" s="58">
        <v>9</v>
      </c>
      <c r="L18" s="48"/>
    </row>
    <row r="19" spans="4:12" x14ac:dyDescent="0.25">
      <c r="D19" s="46"/>
      <c r="E19" s="40">
        <v>24780</v>
      </c>
      <c r="F19" s="40" t="str">
        <f>IF(ISERROR(VLOOKUP(E19,Produits!B3:K6,2,FALSE)),"",VLOOKUP(E19,Produits!B3:K6,2,FALSE))</f>
        <v>Yaourt vanille</v>
      </c>
      <c r="G19" s="40" t="str">
        <f>IF(ISERROR(VLOOKUP(E19,Produits!B3:K6,3,FALSE)),"",VLOOKUP(E19,Produits!B3:K6,3,FALSE))</f>
        <v>Frais</v>
      </c>
      <c r="H19" s="40">
        <v>20</v>
      </c>
      <c r="I19" s="56">
        <f>IF(ISERROR(VLOOKUP(E19,Produits!B3:K6,8,FALSE)),"",VLOOKUP(E19,Produits!B3:K6,8,FALSE))</f>
        <v>2.5</v>
      </c>
      <c r="J19" s="57">
        <f t="shared" ref="J19" si="0">IF(COUNT(H19:I19)=0,"-",H19*I19)</f>
        <v>50</v>
      </c>
      <c r="K19" s="58">
        <v>7</v>
      </c>
      <c r="L19" s="48"/>
    </row>
    <row r="20" spans="4:12" x14ac:dyDescent="0.25">
      <c r="D20" s="46"/>
      <c r="E20" s="40">
        <v>24781</v>
      </c>
      <c r="F20" s="40" t="str">
        <f>IF(ISERROR(VLOOKUP(E20,Produits!B3:K6,2,FALSE)),"",VLOOKUP(E20,Produits!B3:K6,2,FALSE))</f>
        <v>Yaourt fraise</v>
      </c>
      <c r="G20" s="40" t="str">
        <f>IF(ISERROR(VLOOKUP(E20,Produits!B3:K6,3,FALSE)),"",VLOOKUP(E20,Produits!B3:K6,3,FALSE))</f>
        <v>Frais</v>
      </c>
      <c r="H20" s="40">
        <v>60</v>
      </c>
      <c r="I20" s="56">
        <f>IF(ISERROR(VLOOKUP(E20,Produits!B3:K6,8,FALSE)),"",VLOOKUP(E20,Produits!B3:K6,8,FALSE))</f>
        <v>2.5</v>
      </c>
      <c r="J20" s="57">
        <f>IF(COUNT(H20:I20)=0,"-",H20*I20)</f>
        <v>150</v>
      </c>
      <c r="K20" s="58">
        <v>6</v>
      </c>
      <c r="L20" s="48"/>
    </row>
    <row r="21" spans="4:12" x14ac:dyDescent="0.25">
      <c r="D21" s="46"/>
      <c r="E21" s="47"/>
      <c r="F21" s="47"/>
      <c r="G21" s="47"/>
      <c r="H21" s="47"/>
      <c r="I21" s="47"/>
      <c r="J21" s="59"/>
      <c r="K21" s="59"/>
      <c r="L21" s="48"/>
    </row>
    <row r="22" spans="4:12" x14ac:dyDescent="0.25">
      <c r="D22" s="46"/>
      <c r="E22" s="20"/>
      <c r="F22" s="60">
        <v>0.19600000000000001</v>
      </c>
      <c r="G22" s="47"/>
      <c r="H22" s="47"/>
      <c r="I22" s="20" t="s">
        <v>31</v>
      </c>
      <c r="J22" s="57">
        <f>IF(COUNT(J18:J20)=0,"-",SUM(J18:J20))</f>
        <v>220</v>
      </c>
      <c r="K22" s="61"/>
      <c r="L22" s="48"/>
    </row>
    <row r="23" spans="4:12" x14ac:dyDescent="0.25">
      <c r="D23" s="46"/>
      <c r="E23" s="47"/>
      <c r="F23" s="47"/>
      <c r="G23" s="47"/>
      <c r="H23" s="47"/>
      <c r="I23" s="20" t="s">
        <v>37</v>
      </c>
      <c r="J23" s="57">
        <f>IF(COUNT(J22)=0,"-",J22*tauxxtva)</f>
        <v>43.120000000000005</v>
      </c>
      <c r="K23" s="61"/>
      <c r="L23" s="48"/>
    </row>
    <row r="24" spans="4:12" x14ac:dyDescent="0.25">
      <c r="D24" s="46"/>
      <c r="E24" s="47"/>
      <c r="F24" s="47"/>
      <c r="G24" s="47"/>
      <c r="H24" s="47"/>
      <c r="I24" s="20" t="s">
        <v>32</v>
      </c>
      <c r="J24" s="57">
        <f>IF(COUNT(J23)=0,"-",(J22+J23))</f>
        <v>263.12</v>
      </c>
      <c r="K24" s="61"/>
      <c r="L24" s="48"/>
    </row>
    <row r="25" spans="4:12" x14ac:dyDescent="0.25">
      <c r="D25" s="46"/>
      <c r="E25" s="47"/>
      <c r="F25" s="47"/>
      <c r="G25" s="47"/>
      <c r="H25" s="47"/>
      <c r="I25" s="47"/>
      <c r="J25" s="47"/>
      <c r="K25" s="47"/>
      <c r="L25" s="48"/>
    </row>
    <row r="26" spans="4:12" ht="15.75" thickBot="1" x14ac:dyDescent="0.3">
      <c r="D26" s="62"/>
      <c r="E26" s="63"/>
      <c r="F26" s="63"/>
      <c r="G26" s="63"/>
      <c r="H26" s="63"/>
      <c r="I26" s="63"/>
      <c r="J26" s="63"/>
      <c r="K26" s="63"/>
      <c r="L26" s="64"/>
    </row>
  </sheetData>
  <mergeCells count="1">
    <mergeCell ref="D1:L1"/>
  </mergeCells>
  <dataValidations count="2">
    <dataValidation type="list" allowBlank="1" showInputMessage="1" showErrorMessage="1" sqref="E18">
      <formula1>Libellés</formula1>
    </dataValidation>
    <dataValidation type="list" allowBlank="1" showInputMessage="1" showErrorMessage="1" sqref="E18:E20">
      <formula1>produit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  <drawing r:id="rId2"/>
  <legacyDrawing r:id="rId3"/>
  <controls>
    <mc:AlternateContent xmlns:mc="http://schemas.openxmlformats.org/markup-compatibility/2006">
      <mc:Choice Requires="x14">
        <control shapeId="10249" r:id="rId4" name="CommandButton4">
          <controlPr defaultSize="0" autoLine="0" r:id="rId5">
            <anchor moveWithCells="1">
              <from>
                <xdr:col>0</xdr:col>
                <xdr:colOff>657225</xdr:colOff>
                <xdr:row>11</xdr:row>
                <xdr:rowOff>104775</xdr:rowOff>
              </from>
              <to>
                <xdr:col>2</xdr:col>
                <xdr:colOff>219075</xdr:colOff>
                <xdr:row>13</xdr:row>
                <xdr:rowOff>9525</xdr:rowOff>
              </to>
            </anchor>
          </controlPr>
        </control>
      </mc:Choice>
      <mc:Fallback>
        <control shapeId="10249" r:id="rId4" name="CommandButton4"/>
      </mc:Fallback>
    </mc:AlternateContent>
    <mc:AlternateContent xmlns:mc="http://schemas.openxmlformats.org/markup-compatibility/2006">
      <mc:Choice Requires="x14">
        <control shapeId="10247" r:id="rId6" name="CommandButton5">
          <controlPr defaultSize="0" autoLine="0" r:id="rId7">
            <anchor moveWithCells="1">
              <from>
                <xdr:col>0</xdr:col>
                <xdr:colOff>657225</xdr:colOff>
                <xdr:row>13</xdr:row>
                <xdr:rowOff>152400</xdr:rowOff>
              </from>
              <to>
                <xdr:col>2</xdr:col>
                <xdr:colOff>228600</xdr:colOff>
                <xdr:row>15</xdr:row>
                <xdr:rowOff>38100</xdr:rowOff>
              </to>
            </anchor>
          </controlPr>
        </control>
      </mc:Choice>
      <mc:Fallback>
        <control shapeId="10247" r:id="rId6" name="CommandButton5"/>
      </mc:Fallback>
    </mc:AlternateContent>
    <mc:AlternateContent xmlns:mc="http://schemas.openxmlformats.org/markup-compatibility/2006">
      <mc:Choice Requires="x14">
        <control shapeId="10246" r:id="rId8" name="CommandButton3">
          <controlPr defaultSize="0" autoLine="0" r:id="rId9">
            <anchor moveWithCells="1">
              <from>
                <xdr:col>0</xdr:col>
                <xdr:colOff>638175</xdr:colOff>
                <xdr:row>15</xdr:row>
                <xdr:rowOff>114300</xdr:rowOff>
              </from>
              <to>
                <xdr:col>2</xdr:col>
                <xdr:colOff>200025</xdr:colOff>
                <xdr:row>17</xdr:row>
                <xdr:rowOff>9525</xdr:rowOff>
              </to>
            </anchor>
          </controlPr>
        </control>
      </mc:Choice>
      <mc:Fallback>
        <control shapeId="10246" r:id="rId8" name="CommandButton3"/>
      </mc:Fallback>
    </mc:AlternateContent>
    <mc:AlternateContent xmlns:mc="http://schemas.openxmlformats.org/markup-compatibility/2006">
      <mc:Choice Requires="x14">
        <control shapeId="10248" r:id="rId10" name="Drop Down 8">
          <controlPr defaultSize="0" autoLine="0" autoPict="0">
            <anchor moveWithCells="1">
              <from>
                <xdr:col>0</xdr:col>
                <xdr:colOff>657225</xdr:colOff>
                <xdr:row>8</xdr:row>
                <xdr:rowOff>0</xdr:rowOff>
              </from>
              <to>
                <xdr:col>2</xdr:col>
                <xdr:colOff>200025</xdr:colOff>
                <xdr:row>9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50" r:id="rId11" name="Button 10">
          <controlPr defaultSize="0" print="0" autoFill="0" autoPict="0" macro="[0]!Bouton19_Clic">
            <anchor moveWithCells="1" sizeWithCells="1">
              <from>
                <xdr:col>0</xdr:col>
                <xdr:colOff>666750</xdr:colOff>
                <xdr:row>9</xdr:row>
                <xdr:rowOff>95250</xdr:rowOff>
              </from>
              <to>
                <xdr:col>2</xdr:col>
                <xdr:colOff>190500</xdr:colOff>
                <xdr:row>10</xdr:row>
                <xdr:rowOff>161925</xdr:rowOff>
              </to>
            </anchor>
          </controlPr>
        </control>
      </mc:Choice>
    </mc:AlternateContent>
  </controls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>
    <tabColor theme="2" tint="-0.499984740745262"/>
  </sheetPr>
  <dimension ref="B1:P26"/>
  <sheetViews>
    <sheetView showGridLines="0" topLeftCell="A4" workbookViewId="0">
      <selection activeCell="F10" sqref="F10"/>
    </sheetView>
  </sheetViews>
  <sheetFormatPr baseColWidth="10" defaultRowHeight="15" x14ac:dyDescent="0.25"/>
  <cols>
    <col min="1" max="1" width="10.42578125" customWidth="1"/>
    <col min="2" max="2" width="19.28515625" customWidth="1"/>
    <col min="3" max="3" width="14.42578125" customWidth="1"/>
    <col min="5" max="5" width="13.5703125" customWidth="1"/>
    <col min="6" max="6" width="18.28515625" bestFit="1" customWidth="1"/>
    <col min="7" max="7" width="13.7109375" customWidth="1"/>
    <col min="8" max="8" width="14.85546875" bestFit="1" customWidth="1"/>
    <col min="9" max="9" width="14.7109375" customWidth="1"/>
    <col min="10" max="10" width="13.140625" customWidth="1"/>
    <col min="11" max="11" width="3" customWidth="1"/>
    <col min="12" max="12" width="13" customWidth="1"/>
    <col min="13" max="13" width="1.5703125" hidden="1" customWidth="1"/>
    <col min="14" max="14" width="10.7109375" customWidth="1"/>
    <col min="15" max="15" width="6" hidden="1" customWidth="1"/>
    <col min="16" max="16" width="4.5703125" hidden="1" customWidth="1"/>
  </cols>
  <sheetData>
    <row r="1" spans="2:16" ht="44.25" customHeight="1" thickBot="1" x14ac:dyDescent="0.55000000000000004">
      <c r="D1" s="90" t="str">
        <f ca="1">CONCATENATE("BON DE RECEPTION"," ","N° BR",IF(ISBLANK(F3),"",F3))</f>
        <v>BON DE RECEPTION N° BR2014216113</v>
      </c>
      <c r="E1" s="91"/>
      <c r="F1" s="91"/>
      <c r="G1" s="91"/>
      <c r="H1" s="91"/>
      <c r="I1" s="91"/>
      <c r="J1" s="91"/>
      <c r="K1" s="91"/>
      <c r="L1" s="92"/>
      <c r="M1">
        <v>2</v>
      </c>
    </row>
    <row r="2" spans="2:16" x14ac:dyDescent="0.25">
      <c r="B2" s="17"/>
      <c r="D2" s="46"/>
      <c r="E2" s="47"/>
      <c r="F2" s="47"/>
      <c r="G2" s="47"/>
      <c r="H2" s="47"/>
      <c r="I2" s="47"/>
      <c r="J2" s="47"/>
      <c r="K2" s="47"/>
      <c r="L2" s="48"/>
    </row>
    <row r="3" spans="2:16" x14ac:dyDescent="0.25">
      <c r="D3" s="46"/>
      <c r="E3" s="20" t="s">
        <v>57</v>
      </c>
      <c r="F3" s="68" t="str">
        <f ca="1">IF('Bon de commande fournisseur'!B12="","",'Bon de commande fournisseur'!B12)</f>
        <v>2014216113</v>
      </c>
      <c r="G3" s="47"/>
      <c r="H3" s="47"/>
      <c r="I3" s="47"/>
      <c r="J3" s="47"/>
      <c r="K3" s="47"/>
      <c r="L3" s="48"/>
      <c r="N3" s="10"/>
      <c r="O3" s="10"/>
    </row>
    <row r="4" spans="2:16" x14ac:dyDescent="0.25">
      <c r="D4" s="46"/>
      <c r="E4" s="69" t="s">
        <v>64</v>
      </c>
      <c r="F4" s="70" t="str">
        <f>IF('Bon de commande fournisseur'!J14="","",'Bon de commande fournisseur'!J14)</f>
        <v>15.2.2014</v>
      </c>
      <c r="G4" s="47"/>
      <c r="H4" s="47"/>
      <c r="I4" s="47"/>
      <c r="J4" s="47"/>
      <c r="K4" s="47"/>
      <c r="L4" s="48"/>
      <c r="N4" s="10"/>
      <c r="O4" s="10">
        <f ca="1">DAY(O7)</f>
        <v>16</v>
      </c>
    </row>
    <row r="5" spans="2:16" x14ac:dyDescent="0.25">
      <c r="D5" s="46"/>
      <c r="E5" s="20" t="s">
        <v>56</v>
      </c>
      <c r="F5" s="40">
        <f>'Bon de commande fournisseur'!F5</f>
        <v>113</v>
      </c>
      <c r="G5" s="47"/>
      <c r="H5" s="47"/>
      <c r="I5" s="47"/>
      <c r="J5" s="47"/>
      <c r="K5" s="47"/>
      <c r="L5" s="48"/>
      <c r="N5" s="10"/>
      <c r="O5" s="16">
        <f ca="1">MONTH(O7)</f>
        <v>2</v>
      </c>
    </row>
    <row r="6" spans="2:16" x14ac:dyDescent="0.25">
      <c r="D6" s="46"/>
      <c r="E6" s="16"/>
      <c r="F6" s="47" t="str">
        <f>IF(ISERROR(VLOOKUP(F5,Fournisseurs!B3:G12,2,FALSE)),"",VLOOKUP(F5,Fournisseurs!B3:G12,2,FALSE))</f>
        <v>LU</v>
      </c>
      <c r="G6" s="47"/>
      <c r="H6" s="47"/>
      <c r="I6" s="77" t="s">
        <v>38</v>
      </c>
      <c r="J6" s="47"/>
      <c r="K6" s="47"/>
      <c r="L6" s="48"/>
      <c r="N6" s="10"/>
      <c r="O6" s="16">
        <f ca="1">YEAR(O7)</f>
        <v>2014</v>
      </c>
    </row>
    <row r="7" spans="2:16" x14ac:dyDescent="0.25">
      <c r="D7" s="46"/>
      <c r="E7" s="51"/>
      <c r="F7" s="52" t="str">
        <f>IF(ISERROR(VLOOKUP(F5,Fournisseurs!B3:G12,3,FALSE)),"",VLOOKUP(F5,Fournisseurs!B3:G12,3,FALSE))</f>
        <v>4, Avenue la Défense</v>
      </c>
      <c r="G7" s="47"/>
      <c r="H7" s="47"/>
      <c r="I7" s="78" t="s">
        <v>39</v>
      </c>
      <c r="J7" s="47"/>
      <c r="K7" s="47"/>
      <c r="L7" s="48"/>
      <c r="N7" s="14"/>
      <c r="O7" s="22">
        <f ca="1">TODAY()</f>
        <v>41686</v>
      </c>
    </row>
    <row r="8" spans="2:16" x14ac:dyDescent="0.25">
      <c r="B8" s="17" t="s">
        <v>59</v>
      </c>
      <c r="D8" s="46"/>
      <c r="E8" s="16"/>
      <c r="F8" s="52">
        <f>IF(ISERROR(VLOOKUP(F5,Fournisseurs!B3:G12,4,FALSE)),"",VLOOKUP(F5,Fournisseurs!B3:G12,4,FALSE))</f>
        <v>75000</v>
      </c>
      <c r="G8" s="47"/>
      <c r="H8" s="53"/>
      <c r="I8" s="78" t="s">
        <v>40</v>
      </c>
      <c r="J8" s="47"/>
      <c r="K8" s="47"/>
      <c r="L8" s="48"/>
      <c r="N8" s="9"/>
      <c r="P8">
        <v>1</v>
      </c>
    </row>
    <row r="9" spans="2:16" x14ac:dyDescent="0.25">
      <c r="D9" s="46"/>
      <c r="E9" s="16"/>
      <c r="F9" s="52" t="str">
        <f>IF(ISERROR(VLOOKUP(F5,Fournisseurs!B3:G12,5,FALSE)),"",VLOOKUP(F5,Fournisseurs!B3:G12,5,FALSE))</f>
        <v>Paris</v>
      </c>
      <c r="G9" s="47"/>
      <c r="H9" s="47"/>
      <c r="I9" s="78" t="s">
        <v>41</v>
      </c>
      <c r="J9" s="47"/>
      <c r="K9" s="47"/>
      <c r="L9" s="48"/>
      <c r="N9" s="9"/>
    </row>
    <row r="10" spans="2:16" x14ac:dyDescent="0.25">
      <c r="D10" s="46"/>
      <c r="E10" s="20" t="s">
        <v>35</v>
      </c>
      <c r="F10" s="82">
        <f>IF(ISERROR(VLOOKUP(F5,Fournisseurs!B3:G12,6,FALSE)),"",VLOOKUP(F5,Fournisseurs!B3:G12,6,FALSE))</f>
        <v>176534299</v>
      </c>
      <c r="G10" s="47"/>
      <c r="H10" s="47"/>
      <c r="I10" s="47"/>
      <c r="J10" s="47"/>
      <c r="K10" s="47"/>
      <c r="L10" s="48"/>
    </row>
    <row r="11" spans="2:16" x14ac:dyDescent="0.25">
      <c r="D11" s="46"/>
      <c r="E11" s="20"/>
      <c r="F11" s="52"/>
      <c r="G11" s="47"/>
      <c r="H11" s="47"/>
      <c r="I11" s="47"/>
      <c r="J11" s="47"/>
      <c r="K11" s="47"/>
      <c r="L11" s="48"/>
    </row>
    <row r="12" spans="2:16" x14ac:dyDescent="0.25">
      <c r="B12" s="21" t="str">
        <f ca="1">CONCATENATE(O6,O5,O4,F5)</f>
        <v>2014216113</v>
      </c>
      <c r="D12" s="46"/>
      <c r="E12" s="20"/>
      <c r="F12" s="52"/>
      <c r="G12" s="47"/>
      <c r="H12" s="47"/>
      <c r="I12" s="47"/>
      <c r="J12" s="47"/>
      <c r="K12" s="47"/>
      <c r="L12" s="48"/>
    </row>
    <row r="13" spans="2:16" x14ac:dyDescent="0.25">
      <c r="D13" s="46"/>
      <c r="E13" s="47"/>
      <c r="F13" s="51"/>
      <c r="G13" s="52"/>
      <c r="H13" s="47"/>
      <c r="I13" s="47"/>
      <c r="J13" s="47"/>
      <c r="K13" s="47"/>
      <c r="L13" s="48"/>
    </row>
    <row r="14" spans="2:16" x14ac:dyDescent="0.25">
      <c r="D14" s="46"/>
      <c r="E14" s="47"/>
      <c r="F14" s="51"/>
      <c r="G14" s="52"/>
      <c r="H14" s="47"/>
      <c r="I14" s="20" t="s">
        <v>70</v>
      </c>
      <c r="J14" s="13" t="s">
        <v>60</v>
      </c>
      <c r="K14" s="18"/>
      <c r="L14" s="48"/>
    </row>
    <row r="15" spans="2:16" x14ac:dyDescent="0.25">
      <c r="D15" s="46"/>
      <c r="E15" s="47"/>
      <c r="F15" s="51"/>
      <c r="G15" s="52"/>
      <c r="H15" s="47"/>
      <c r="I15" s="47"/>
      <c r="J15" s="54"/>
      <c r="K15" s="54"/>
      <c r="L15" s="48"/>
    </row>
    <row r="16" spans="2:16" x14ac:dyDescent="0.25">
      <c r="D16" s="46"/>
      <c r="E16" s="47"/>
      <c r="F16" s="47"/>
      <c r="G16" s="47"/>
      <c r="H16" s="47"/>
      <c r="I16" s="47"/>
      <c r="J16" s="47"/>
      <c r="K16" s="47"/>
      <c r="L16" s="48"/>
    </row>
    <row r="17" spans="4:12" x14ac:dyDescent="0.25">
      <c r="D17" s="46"/>
      <c r="E17" s="55" t="s">
        <v>61</v>
      </c>
      <c r="F17" s="55" t="s">
        <v>36</v>
      </c>
      <c r="G17" s="55" t="s">
        <v>27</v>
      </c>
      <c r="H17" s="55" t="s">
        <v>28</v>
      </c>
      <c r="I17" s="55" t="s">
        <v>65</v>
      </c>
      <c r="J17" s="55" t="s">
        <v>66</v>
      </c>
      <c r="K17" s="55"/>
      <c r="L17" s="48"/>
    </row>
    <row r="18" spans="4:12" x14ac:dyDescent="0.25">
      <c r="D18" s="46"/>
      <c r="E18" s="40">
        <f>IF('Bon de commande fournisseur'!E18="","",'Bon de commande fournisseur'!E18)</f>
        <v>13456</v>
      </c>
      <c r="F18" s="40" t="str">
        <f>IF(ISERROR(VLOOKUP(E18,Produits!B3:K6,2,FALSE)),"",VLOOKUP(E18,Produits!B3:K6,2,FALSE))</f>
        <v>Boite de mouchoirs</v>
      </c>
      <c r="G18" s="40" t="str">
        <f>IF(ISERROR(VLOOKUP(E18,Produits!B3:K6,3,FALSE)),"",VLOOKUP(E18,Produits!B3:K6,3,FALSE))</f>
        <v>Ménager</v>
      </c>
      <c r="H18" s="71">
        <f>IF(E18="","",'Bon de commande fournisseur'!H18)</f>
        <v>10</v>
      </c>
      <c r="I18" s="76">
        <f>IF(E18="","",VLOOKUP(E18,Produits!B4:K12,7,FALSE))</f>
        <v>20</v>
      </c>
      <c r="J18" s="75">
        <f>IF(COUNT(H18:I18)=0,"-",H18*I18)</f>
        <v>200</v>
      </c>
      <c r="K18" s="58"/>
      <c r="L18" s="48"/>
    </row>
    <row r="19" spans="4:12" x14ac:dyDescent="0.25">
      <c r="D19" s="46"/>
      <c r="E19" s="40">
        <f>IF('Bon de commande fournisseur'!E19="","",'Bon de commande fournisseur'!E19)</f>
        <v>24780</v>
      </c>
      <c r="F19" s="40" t="str">
        <f>IF(ISERROR(VLOOKUP(E19,Produits!B3:K6,2,FALSE)),"",VLOOKUP(E19,Produits!B3:K6,2,FALSE))</f>
        <v>Yaourt vanille</v>
      </c>
      <c r="G19" s="40" t="str">
        <f>IF(ISERROR(VLOOKUP(E19,Produits!B3:K6,3,FALSE)),"",VLOOKUP(E19,Produits!B3:K6,3,FALSE))</f>
        <v>Frais</v>
      </c>
      <c r="H19" s="71">
        <f>IF(E19="","",'Bon de commande fournisseur'!H19)</f>
        <v>20</v>
      </c>
      <c r="I19" s="76">
        <f>IF(E19="","",VLOOKUP(E19,Produits!B5:K13,7,FALSE))</f>
        <v>70</v>
      </c>
      <c r="J19" s="75">
        <f t="shared" ref="J19:J20" si="0">IF(COUNT(H19:I19)=0,"-",H19*I19)</f>
        <v>1400</v>
      </c>
      <c r="K19" s="58"/>
      <c r="L19" s="48"/>
    </row>
    <row r="20" spans="4:12" x14ac:dyDescent="0.25">
      <c r="D20" s="46"/>
      <c r="E20" s="40">
        <f>IF('Bon de commande fournisseur'!E20="","",'Bon de commande fournisseur'!E20)</f>
        <v>24781</v>
      </c>
      <c r="F20" s="40" t="str">
        <f>IF(ISERROR(VLOOKUP(E20,Produits!B3:K6,2,FALSE)),"",VLOOKUP(E20,Produits!B3:K6,2,FALSE))</f>
        <v>Yaourt fraise</v>
      </c>
      <c r="G20" s="40" t="str">
        <f>IF(ISERROR(VLOOKUP(E20,Produits!B3:K6,3,FALSE)),"",VLOOKUP(E20,Produits!B3:K6,3,FALSE))</f>
        <v>Frais</v>
      </c>
      <c r="H20" s="71">
        <f>IF(E20="","",'Bon de commande fournisseur'!H20)</f>
        <v>60</v>
      </c>
      <c r="I20" s="76">
        <f>IF(E20="","",VLOOKUP(E20,Produits!B6:K14,7,FALSE))</f>
        <v>70</v>
      </c>
      <c r="J20" s="75">
        <f t="shared" si="0"/>
        <v>4200</v>
      </c>
      <c r="K20" s="58"/>
      <c r="L20" s="48"/>
    </row>
    <row r="21" spans="4:12" x14ac:dyDescent="0.25">
      <c r="D21" s="46"/>
      <c r="E21" s="47"/>
      <c r="F21" s="47"/>
      <c r="G21" s="47"/>
      <c r="H21" s="47"/>
      <c r="I21" s="47"/>
      <c r="J21" s="59"/>
      <c r="K21" s="59"/>
      <c r="L21" s="48"/>
    </row>
    <row r="22" spans="4:12" x14ac:dyDescent="0.25">
      <c r="D22" s="46"/>
      <c r="E22" s="20"/>
      <c r="F22" s="74"/>
      <c r="G22" s="47"/>
      <c r="H22" s="47"/>
      <c r="I22" s="20" t="s">
        <v>68</v>
      </c>
      <c r="J22" s="75">
        <f>IF(COUNT(H18:H20)=0,"-",SUM(H18:H20))</f>
        <v>90</v>
      </c>
      <c r="K22" s="61"/>
      <c r="L22" s="48"/>
    </row>
    <row r="23" spans="4:12" x14ac:dyDescent="0.25">
      <c r="D23" s="46"/>
      <c r="E23" s="47"/>
      <c r="F23" s="47"/>
      <c r="G23" s="47"/>
      <c r="H23" s="47"/>
      <c r="I23" s="20" t="s">
        <v>67</v>
      </c>
      <c r="J23" s="75">
        <f>IF(COUNT(J18:J20)=0,"-",SUM(J18:J20))</f>
        <v>5800</v>
      </c>
      <c r="K23" s="61"/>
      <c r="L23" s="48"/>
    </row>
    <row r="24" spans="4:12" x14ac:dyDescent="0.25">
      <c r="D24" s="46"/>
      <c r="E24" s="47"/>
      <c r="F24" s="47"/>
      <c r="G24" s="47"/>
      <c r="H24" s="47"/>
      <c r="I24" s="20"/>
      <c r="J24" s="61"/>
      <c r="K24" s="61"/>
      <c r="L24" s="48"/>
    </row>
    <row r="25" spans="4:12" x14ac:dyDescent="0.25">
      <c r="D25" s="46"/>
      <c r="E25" s="47"/>
      <c r="F25" s="47"/>
      <c r="G25" s="47"/>
      <c r="H25" s="47"/>
      <c r="I25" s="47"/>
      <c r="J25" s="47"/>
      <c r="K25" s="47"/>
      <c r="L25" s="48"/>
    </row>
    <row r="26" spans="4:12" ht="15.75" thickBot="1" x14ac:dyDescent="0.3">
      <c r="D26" s="62"/>
      <c r="E26" s="63"/>
      <c r="F26" s="63"/>
      <c r="G26" s="63"/>
      <c r="H26" s="63"/>
      <c r="I26" s="63"/>
      <c r="J26" s="63"/>
      <c r="K26" s="63"/>
      <c r="L26" s="64"/>
    </row>
  </sheetData>
  <mergeCells count="1">
    <mergeCell ref="D1:L1"/>
  </mergeCells>
  <printOptions horizontalCentered="1"/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  <drawing r:id="rId2"/>
  <legacyDrawing r:id="rId3"/>
  <controls>
    <mc:AlternateContent xmlns:mc="http://schemas.openxmlformats.org/markup-compatibility/2006">
      <mc:Choice Requires="x14">
        <control shapeId="17411" r:id="rId4" name="CommandButton4">
          <controlPr defaultSize="0" autoLine="0" r:id="rId5">
            <anchor moveWithCells="1">
              <from>
                <xdr:col>1</xdr:col>
                <xdr:colOff>0</xdr:colOff>
                <xdr:row>12</xdr:row>
                <xdr:rowOff>114300</xdr:rowOff>
              </from>
              <to>
                <xdr:col>2</xdr:col>
                <xdr:colOff>257175</xdr:colOff>
                <xdr:row>14</xdr:row>
                <xdr:rowOff>9525</xdr:rowOff>
              </to>
            </anchor>
          </controlPr>
        </control>
      </mc:Choice>
      <mc:Fallback>
        <control shapeId="17411" r:id="rId4" name="CommandButton4"/>
      </mc:Fallback>
    </mc:AlternateContent>
    <mc:AlternateContent xmlns:mc="http://schemas.openxmlformats.org/markup-compatibility/2006">
      <mc:Choice Requires="x14">
        <control shapeId="17412" r:id="rId6" name="CommandButton5">
          <controlPr defaultSize="0" autoLine="0" r:id="rId7">
            <anchor moveWithCells="1">
              <from>
                <xdr:col>1</xdr:col>
                <xdr:colOff>0</xdr:colOff>
                <xdr:row>10</xdr:row>
                <xdr:rowOff>95250</xdr:rowOff>
              </from>
              <to>
                <xdr:col>2</xdr:col>
                <xdr:colOff>266700</xdr:colOff>
                <xdr:row>11</xdr:row>
                <xdr:rowOff>171450</xdr:rowOff>
              </to>
            </anchor>
          </controlPr>
        </control>
      </mc:Choice>
      <mc:Fallback>
        <control shapeId="17412" r:id="rId6" name="CommandButton5"/>
      </mc:Fallback>
    </mc:AlternateContent>
    <mc:AlternateContent xmlns:mc="http://schemas.openxmlformats.org/markup-compatibility/2006">
      <mc:Choice Requires="x14">
        <control shapeId="17415" r:id="rId8" name="Button 7">
          <controlPr defaultSize="0" print="0" autoFill="0" autoPict="0" macro="[0]!Bouton19_Clic">
            <anchor moveWithCells="1" sizeWithCells="1">
              <from>
                <xdr:col>1</xdr:col>
                <xdr:colOff>9525</xdr:colOff>
                <xdr:row>8</xdr:row>
                <xdr:rowOff>95250</xdr:rowOff>
              </from>
              <to>
                <xdr:col>2</xdr:col>
                <xdr:colOff>228600</xdr:colOff>
                <xdr:row>9</xdr:row>
                <xdr:rowOff>161925</xdr:rowOff>
              </to>
            </anchor>
          </controlPr>
        </control>
      </mc:Choice>
    </mc:AlternateContent>
  </controls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theme="0" tint="-0.34998626667073579"/>
  </sheetPr>
  <dimension ref="B1:P26"/>
  <sheetViews>
    <sheetView showGridLines="0" workbookViewId="0">
      <selection activeCell="F10" sqref="F10"/>
    </sheetView>
  </sheetViews>
  <sheetFormatPr baseColWidth="10" defaultRowHeight="15" x14ac:dyDescent="0.25"/>
  <cols>
    <col min="1" max="1" width="10.42578125" customWidth="1"/>
    <col min="2" max="2" width="19.28515625" customWidth="1"/>
    <col min="3" max="3" width="14.42578125" customWidth="1"/>
    <col min="5" max="5" width="13.5703125" customWidth="1"/>
    <col min="6" max="6" width="18.28515625" bestFit="1" customWidth="1"/>
    <col min="7" max="7" width="13.7109375" customWidth="1"/>
    <col min="8" max="8" width="14.85546875" bestFit="1" customWidth="1"/>
    <col min="9" max="9" width="18.7109375" customWidth="1"/>
    <col min="10" max="10" width="13.140625" customWidth="1"/>
    <col min="11" max="11" width="3" customWidth="1"/>
    <col min="12" max="12" width="13" customWidth="1"/>
    <col min="13" max="13" width="1.5703125" hidden="1" customWidth="1"/>
    <col min="14" max="14" width="10.7109375" customWidth="1"/>
    <col min="15" max="15" width="6" hidden="1" customWidth="1"/>
    <col min="16" max="16" width="4.5703125" hidden="1" customWidth="1"/>
  </cols>
  <sheetData>
    <row r="1" spans="2:16" ht="44.25" customHeight="1" thickBot="1" x14ac:dyDescent="0.55000000000000004">
      <c r="D1" s="90" t="str">
        <f ca="1">CONCATENATE("FACTURE FOURNISSEUR"," ","N° F",IF(ISBLANK(F3),"",F3))</f>
        <v>FACTURE FOURNISSEUR N° F2014216113</v>
      </c>
      <c r="E1" s="91"/>
      <c r="F1" s="91"/>
      <c r="G1" s="91"/>
      <c r="H1" s="91"/>
      <c r="I1" s="91"/>
      <c r="J1" s="91"/>
      <c r="K1" s="91"/>
      <c r="L1" s="92"/>
      <c r="M1">
        <v>2</v>
      </c>
    </row>
    <row r="2" spans="2:16" x14ac:dyDescent="0.25">
      <c r="B2" s="17"/>
      <c r="D2" s="41"/>
      <c r="E2" s="27"/>
      <c r="F2" s="27"/>
      <c r="G2" s="27"/>
      <c r="H2" s="27"/>
      <c r="I2" s="27"/>
      <c r="J2" s="27"/>
      <c r="K2" s="27"/>
      <c r="L2" s="42"/>
    </row>
    <row r="3" spans="2:16" x14ac:dyDescent="0.25">
      <c r="D3" s="41"/>
      <c r="E3" s="5" t="s">
        <v>57</v>
      </c>
      <c r="F3" s="26" t="str">
        <f ca="1">IF('Bon de réception fournisseur'!F3="","",'Bon de réception fournisseur'!F3)</f>
        <v>2014216113</v>
      </c>
      <c r="G3" s="27"/>
      <c r="H3" s="27"/>
      <c r="I3" s="27"/>
      <c r="J3" s="27"/>
      <c r="K3" s="27"/>
      <c r="L3" s="42"/>
      <c r="N3" s="10"/>
      <c r="O3" s="10"/>
    </row>
    <row r="4" spans="2:16" x14ac:dyDescent="0.25">
      <c r="D4" s="41"/>
      <c r="E4" s="23" t="s">
        <v>63</v>
      </c>
      <c r="F4" s="24" t="str">
        <f>IF('Bon de commande fournisseur'!J14="","",'Bon de commande fournisseur'!J14)</f>
        <v>15.2.2014</v>
      </c>
      <c r="G4" s="27"/>
      <c r="H4" s="27"/>
      <c r="I4" s="27"/>
      <c r="J4" s="27"/>
      <c r="K4" s="27"/>
      <c r="L4" s="42"/>
      <c r="N4" s="10"/>
      <c r="O4" s="10">
        <f ca="1">DAY(O7)</f>
        <v>16</v>
      </c>
    </row>
    <row r="5" spans="2:16" x14ac:dyDescent="0.25">
      <c r="D5" s="41"/>
      <c r="E5" s="19" t="s">
        <v>56</v>
      </c>
      <c r="F5" s="28">
        <f>'Bon de commande fournisseur'!F5</f>
        <v>113</v>
      </c>
      <c r="G5" s="27"/>
      <c r="H5" s="27"/>
      <c r="I5" s="27"/>
      <c r="J5" s="27"/>
      <c r="K5" s="27"/>
      <c r="L5" s="42"/>
      <c r="N5" s="10"/>
      <c r="O5" s="16">
        <f ca="1">MONTH(O7)</f>
        <v>2</v>
      </c>
    </row>
    <row r="6" spans="2:16" x14ac:dyDescent="0.25">
      <c r="D6" s="41"/>
      <c r="E6" s="5"/>
      <c r="F6" s="27" t="str">
        <f>IF(ISERROR(VLOOKUP(F5,Fournisseurs!B3:G12,2,FALSE)),"",VLOOKUP(F5,Fournisseurs!B3:G12,2,FALSE))</f>
        <v>LU</v>
      </c>
      <c r="G6" s="27"/>
      <c r="H6" s="27"/>
      <c r="I6" s="79" t="s">
        <v>38</v>
      </c>
      <c r="J6" s="27"/>
      <c r="K6" s="27"/>
      <c r="L6" s="42"/>
      <c r="N6" s="10"/>
      <c r="O6" s="16">
        <f ca="1">YEAR(O7)</f>
        <v>2014</v>
      </c>
    </row>
    <row r="7" spans="2:16" x14ac:dyDescent="0.25">
      <c r="D7" s="41"/>
      <c r="E7" s="8"/>
      <c r="F7" s="6" t="str">
        <f>IF(ISERROR(VLOOKUP(F5,Fournisseurs!B3:G12,3,FALSE)),"",VLOOKUP(F5,Fournisseurs!B3:G12,3,FALSE))</f>
        <v>4, Avenue la Défense</v>
      </c>
      <c r="G7" s="27"/>
      <c r="H7" s="27"/>
      <c r="I7" s="80" t="s">
        <v>39</v>
      </c>
      <c r="J7" s="27"/>
      <c r="K7" s="27"/>
      <c r="L7" s="42"/>
      <c r="N7" s="14"/>
      <c r="O7" s="22">
        <f ca="1">TODAY()</f>
        <v>41686</v>
      </c>
    </row>
    <row r="8" spans="2:16" x14ac:dyDescent="0.25">
      <c r="B8" s="17" t="s">
        <v>59</v>
      </c>
      <c r="D8" s="41"/>
      <c r="E8" s="5"/>
      <c r="F8" s="6">
        <f>IF(ISERROR(VLOOKUP(F5,Fournisseurs!B3:G12,4,FALSE)),"",VLOOKUP(F5,Fournisseurs!B3:G12,4,FALSE))</f>
        <v>75000</v>
      </c>
      <c r="G8" s="27"/>
      <c r="H8" s="4"/>
      <c r="I8" s="80" t="s">
        <v>40</v>
      </c>
      <c r="J8" s="27"/>
      <c r="K8" s="27"/>
      <c r="L8" s="42"/>
      <c r="N8" s="9"/>
      <c r="P8">
        <v>1</v>
      </c>
    </row>
    <row r="9" spans="2:16" x14ac:dyDescent="0.25">
      <c r="D9" s="41"/>
      <c r="E9" s="5"/>
      <c r="F9" s="6" t="str">
        <f>IF(ISERROR(VLOOKUP(F5,Fournisseurs!B3:G12,5,FALSE)),"",VLOOKUP(F5,Fournisseurs!B3:G12,5,FALSE))</f>
        <v>Paris</v>
      </c>
      <c r="G9" s="27"/>
      <c r="H9" s="27"/>
      <c r="I9" s="80" t="s">
        <v>41</v>
      </c>
      <c r="J9" s="27"/>
      <c r="K9" s="27"/>
      <c r="L9" s="42"/>
      <c r="N9" s="9"/>
    </row>
    <row r="10" spans="2:16" x14ac:dyDescent="0.25">
      <c r="D10" s="41"/>
      <c r="E10" s="19" t="s">
        <v>35</v>
      </c>
      <c r="F10" s="83">
        <f>IF(ISERROR(VLOOKUP(F5,Fournisseurs!B3:G12,6,FALSE)),"",VLOOKUP(F5,Fournisseurs!B3:G12,6,FALSE))</f>
        <v>176534299</v>
      </c>
      <c r="G10" s="27"/>
      <c r="H10" s="27"/>
      <c r="I10" s="27"/>
      <c r="J10" s="27"/>
      <c r="K10" s="27"/>
      <c r="L10" s="42"/>
    </row>
    <row r="11" spans="2:16" x14ac:dyDescent="0.25">
      <c r="D11" s="41"/>
      <c r="E11" s="19"/>
      <c r="F11" s="6"/>
      <c r="G11" s="27"/>
      <c r="H11" s="27"/>
      <c r="I11" s="27"/>
      <c r="J11" s="27"/>
      <c r="K11" s="27"/>
      <c r="L11" s="42"/>
    </row>
    <row r="12" spans="2:16" x14ac:dyDescent="0.25">
      <c r="B12" s="21" t="str">
        <f ca="1">CONCATENATE(O4,O5,O6,F5)</f>
        <v>1622014113</v>
      </c>
      <c r="D12" s="41"/>
      <c r="E12" s="19"/>
      <c r="F12" s="6"/>
      <c r="G12" s="27"/>
      <c r="H12" s="27"/>
      <c r="I12" s="27"/>
      <c r="J12" s="27"/>
      <c r="K12" s="27"/>
      <c r="L12" s="42"/>
    </row>
    <row r="13" spans="2:16" x14ac:dyDescent="0.25">
      <c r="D13" s="41"/>
      <c r="E13" s="27"/>
      <c r="F13" s="8"/>
      <c r="G13" s="6"/>
      <c r="H13" s="27"/>
      <c r="I13" s="27"/>
      <c r="J13" s="27"/>
      <c r="K13" s="27"/>
      <c r="L13" s="42"/>
    </row>
    <row r="14" spans="2:16" x14ac:dyDescent="0.25">
      <c r="D14" s="41"/>
      <c r="E14" s="27"/>
      <c r="F14" s="8"/>
      <c r="G14" s="6"/>
      <c r="H14" s="27"/>
      <c r="I14" s="19" t="s">
        <v>62</v>
      </c>
      <c r="J14" s="13" t="s">
        <v>60</v>
      </c>
      <c r="K14" s="18"/>
      <c r="L14" s="42"/>
    </row>
    <row r="15" spans="2:16" x14ac:dyDescent="0.25">
      <c r="D15" s="41"/>
      <c r="E15" s="27"/>
      <c r="F15" s="8"/>
      <c r="G15" s="6"/>
      <c r="H15" s="27"/>
      <c r="I15" s="27"/>
      <c r="J15" s="29"/>
      <c r="K15" s="29"/>
      <c r="L15" s="42"/>
    </row>
    <row r="16" spans="2:16" x14ac:dyDescent="0.25">
      <c r="D16" s="41"/>
      <c r="E16" s="27"/>
      <c r="F16" s="27"/>
      <c r="G16" s="27"/>
      <c r="H16" s="27"/>
      <c r="I16" s="27"/>
      <c r="J16" s="27"/>
      <c r="K16" s="27"/>
      <c r="L16" s="42"/>
    </row>
    <row r="17" spans="4:12" x14ac:dyDescent="0.25">
      <c r="D17" s="41"/>
      <c r="E17" s="7" t="s">
        <v>61</v>
      </c>
      <c r="F17" s="7" t="s">
        <v>36</v>
      </c>
      <c r="G17" s="7" t="s">
        <v>27</v>
      </c>
      <c r="H17" s="7" t="s">
        <v>28</v>
      </c>
      <c r="I17" s="7" t="s">
        <v>29</v>
      </c>
      <c r="J17" s="7" t="s">
        <v>30</v>
      </c>
      <c r="K17" s="7"/>
      <c r="L17" s="42"/>
    </row>
    <row r="18" spans="4:12" x14ac:dyDescent="0.25">
      <c r="D18" s="41"/>
      <c r="E18" s="40">
        <f>IF('Bon de commande fournisseur'!E18="","",'Bon de commande fournisseur'!E18)</f>
        <v>13456</v>
      </c>
      <c r="F18" s="31" t="str">
        <f>IF(ISERROR(VLOOKUP(E18,Produits!B3:K6,2,FALSE)),"",VLOOKUP(E18,Produits!B3:K6,2,FALSE))</f>
        <v>Boite de mouchoirs</v>
      </c>
      <c r="G18" s="31" t="str">
        <f>IF(ISERROR(VLOOKUP(E18,Produits!B3:K6,3,FALSE)),"",VLOOKUP(E18,Produits!B3:K6,3,FALSE))</f>
        <v>Ménager</v>
      </c>
      <c r="H18" s="30">
        <f>IF(E18="","",'Bon de commande fournisseur'!H18)</f>
        <v>10</v>
      </c>
      <c r="I18" s="33">
        <f>IF(ISERROR(VLOOKUP(E18,Produits!B3:K6,8,FALSE)),"",VLOOKUP(E18,Produits!B3:K6,8,FALSE))</f>
        <v>2</v>
      </c>
      <c r="J18" s="34">
        <f>IF(COUNT(H18:I18)=0,"-",H18*I18)</f>
        <v>20</v>
      </c>
      <c r="K18" s="35">
        <v>9</v>
      </c>
      <c r="L18" s="42"/>
    </row>
    <row r="19" spans="4:12" x14ac:dyDescent="0.25">
      <c r="D19" s="41"/>
      <c r="E19" s="40">
        <f>IF('Bon de commande fournisseur'!E19="","",'Bon de commande fournisseur'!E19)</f>
        <v>24780</v>
      </c>
      <c r="F19" s="31" t="str">
        <f>IF(ISERROR(VLOOKUP(E19,Produits!B3:K6,2,FALSE)),"",VLOOKUP(E19,Produits!B3:K6,2,FALSE))</f>
        <v>Yaourt vanille</v>
      </c>
      <c r="G19" s="31" t="str">
        <f>IF(ISERROR(VLOOKUP(E19,Produits!B3:K6,3,FALSE)),"",VLOOKUP(E19,Produits!B3:K6,3,FALSE))</f>
        <v>Frais</v>
      </c>
      <c r="H19" s="30">
        <f>IF(E19="","",'Bon de commande fournisseur'!H19)</f>
        <v>20</v>
      </c>
      <c r="I19" s="33">
        <f>IF(ISERROR(VLOOKUP(E19,Produits!B3:K6,8,FALSE)),"",VLOOKUP(E19,Produits!B3:K6,8,FALSE))</f>
        <v>2.5</v>
      </c>
      <c r="J19" s="34">
        <f t="shared" ref="J19" si="0">IF(COUNT(H19:I19)=0,"-",H19*I19)</f>
        <v>50</v>
      </c>
      <c r="K19" s="35">
        <v>7</v>
      </c>
      <c r="L19" s="42"/>
    </row>
    <row r="20" spans="4:12" x14ac:dyDescent="0.25">
      <c r="D20" s="41"/>
      <c r="E20" s="40">
        <f>IF('Bon de commande fournisseur'!E20="","",'Bon de commande fournisseur'!E20)</f>
        <v>24781</v>
      </c>
      <c r="F20" s="31" t="str">
        <f>IF(ISERROR(VLOOKUP(E20,Produits!B3:K6,2,FALSE)),"",VLOOKUP(E20,Produits!B3:K6,2,FALSE))</f>
        <v>Yaourt fraise</v>
      </c>
      <c r="G20" s="31" t="str">
        <f>IF(ISERROR(VLOOKUP(E20,Produits!B3:K6,3,FALSE)),"",VLOOKUP(E20,Produits!B3:K6,3,FALSE))</f>
        <v>Frais</v>
      </c>
      <c r="H20" s="30">
        <f>IF(E20="","",'Bon de commande fournisseur'!H20)</f>
        <v>60</v>
      </c>
      <c r="I20" s="33">
        <f>IF(ISERROR(VLOOKUP(E20,Produits!B3:K6,8,FALSE)),"",VLOOKUP(E20,Produits!B3:K6,8,FALSE))</f>
        <v>2.5</v>
      </c>
      <c r="J20" s="34">
        <f>IF(COUNT(H20:I20)=0,"-",H20*I20)</f>
        <v>150</v>
      </c>
      <c r="K20" s="35">
        <v>6</v>
      </c>
      <c r="L20" s="42"/>
    </row>
    <row r="21" spans="4:12" x14ac:dyDescent="0.25">
      <c r="D21" s="41"/>
      <c r="E21" s="27"/>
      <c r="F21" s="27"/>
      <c r="G21" s="27"/>
      <c r="H21" s="27"/>
      <c r="I21" s="27"/>
      <c r="J21" s="32"/>
      <c r="K21" s="32"/>
      <c r="L21" s="42"/>
    </row>
    <row r="22" spans="4:12" x14ac:dyDescent="0.25">
      <c r="D22" s="41"/>
      <c r="E22" s="19"/>
      <c r="F22" s="36">
        <v>0.19600000000000001</v>
      </c>
      <c r="G22" s="27"/>
      <c r="H22" s="27"/>
      <c r="I22" s="19" t="s">
        <v>31</v>
      </c>
      <c r="J22" s="34">
        <f>IF(COUNT(J18:J20)=0,"-",SUM(J18:J20))</f>
        <v>220</v>
      </c>
      <c r="K22" s="37"/>
      <c r="L22" s="42"/>
    </row>
    <row r="23" spans="4:12" x14ac:dyDescent="0.25">
      <c r="D23" s="41"/>
      <c r="E23" s="27"/>
      <c r="F23" s="27"/>
      <c r="G23" s="27"/>
      <c r="H23" s="27"/>
      <c r="I23" s="19" t="s">
        <v>37</v>
      </c>
      <c r="J23" s="34">
        <f>IF(COUNT(J22)=0,"-",J22*tauxdelatvaa)</f>
        <v>43.120000000000005</v>
      </c>
      <c r="K23" s="37"/>
      <c r="L23" s="42"/>
    </row>
    <row r="24" spans="4:12" x14ac:dyDescent="0.25">
      <c r="D24" s="41"/>
      <c r="E24" s="27"/>
      <c r="F24" s="27"/>
      <c r="G24" s="27"/>
      <c r="H24" s="27"/>
      <c r="I24" s="19" t="s">
        <v>32</v>
      </c>
      <c r="J24" s="34">
        <f>IF(COUNT(J23)=0,"-",(J22+J23))</f>
        <v>263.12</v>
      </c>
      <c r="K24" s="37"/>
      <c r="L24" s="42"/>
    </row>
    <row r="25" spans="4:12" x14ac:dyDescent="0.25">
      <c r="D25" s="41"/>
      <c r="E25" s="27"/>
      <c r="F25" s="27"/>
      <c r="G25" s="27"/>
      <c r="H25" s="27"/>
      <c r="I25" s="27"/>
      <c r="J25" s="27"/>
      <c r="K25" s="27"/>
      <c r="L25" s="42"/>
    </row>
    <row r="26" spans="4:12" ht="15.75" thickBot="1" x14ac:dyDescent="0.3">
      <c r="D26" s="43"/>
      <c r="E26" s="44"/>
      <c r="F26" s="44"/>
      <c r="G26" s="44"/>
      <c r="H26" s="44"/>
      <c r="I26" s="44"/>
      <c r="J26" s="44"/>
      <c r="K26" s="44"/>
      <c r="L26" s="45"/>
    </row>
  </sheetData>
  <mergeCells count="1">
    <mergeCell ref="D1:L1"/>
  </mergeCells>
  <printOptions horizontalCentered="1"/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  <drawing r:id="rId2"/>
  <legacyDrawing r:id="rId3"/>
  <controls>
    <mc:AlternateContent xmlns:mc="http://schemas.openxmlformats.org/markup-compatibility/2006">
      <mc:Choice Requires="x14">
        <control shapeId="11268" r:id="rId4" name="CommandButton2">
          <controlPr defaultSize="0" autoLine="0" r:id="rId5">
            <anchor moveWithCells="1">
              <from>
                <xdr:col>0</xdr:col>
                <xdr:colOff>647700</xdr:colOff>
                <xdr:row>9</xdr:row>
                <xdr:rowOff>95250</xdr:rowOff>
              </from>
              <to>
                <xdr:col>2</xdr:col>
                <xdr:colOff>219075</xdr:colOff>
                <xdr:row>10</xdr:row>
                <xdr:rowOff>171450</xdr:rowOff>
              </to>
            </anchor>
          </controlPr>
        </control>
      </mc:Choice>
      <mc:Fallback>
        <control shapeId="11268" r:id="rId4" name="CommandButton2"/>
      </mc:Fallback>
    </mc:AlternateContent>
    <mc:AlternateContent xmlns:mc="http://schemas.openxmlformats.org/markup-compatibility/2006">
      <mc:Choice Requires="x14">
        <control shapeId="11267" r:id="rId6" name="CommandButton1">
          <controlPr defaultSize="0" autoLine="0" r:id="rId7">
            <anchor moveWithCells="1">
              <from>
                <xdr:col>0</xdr:col>
                <xdr:colOff>657225</xdr:colOff>
                <xdr:row>11</xdr:row>
                <xdr:rowOff>66675</xdr:rowOff>
              </from>
              <to>
                <xdr:col>2</xdr:col>
                <xdr:colOff>219075</xdr:colOff>
                <xdr:row>12</xdr:row>
                <xdr:rowOff>152400</xdr:rowOff>
              </to>
            </anchor>
          </controlPr>
        </control>
      </mc:Choice>
      <mc:Fallback>
        <control shapeId="11267" r:id="rId6" name="CommandButton1"/>
      </mc:Fallback>
    </mc:AlternateContent>
    <mc:AlternateContent xmlns:mc="http://schemas.openxmlformats.org/markup-compatibility/2006">
      <mc:Choice Requires="x14">
        <control shapeId="11269" r:id="rId8" name="Drop Down 5">
          <controlPr defaultSize="0" autoLine="0" autoPict="0">
            <anchor moveWithCells="1">
              <from>
                <xdr:col>0</xdr:col>
                <xdr:colOff>657225</xdr:colOff>
                <xdr:row>8</xdr:row>
                <xdr:rowOff>0</xdr:rowOff>
              </from>
              <to>
                <xdr:col>2</xdr:col>
                <xdr:colOff>200025</xdr:colOff>
                <xdr:row>9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270" r:id="rId9" name="Button 6">
          <controlPr defaultSize="0" print="0" autoFill="0" autoPict="0" macro="[0]!Bouton19_Clic">
            <anchor moveWithCells="1" sizeWithCells="1">
              <from>
                <xdr:col>0</xdr:col>
                <xdr:colOff>666750</xdr:colOff>
                <xdr:row>9</xdr:row>
                <xdr:rowOff>95250</xdr:rowOff>
              </from>
              <to>
                <xdr:col>2</xdr:col>
                <xdr:colOff>190500</xdr:colOff>
                <xdr:row>10</xdr:row>
                <xdr:rowOff>161925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19</vt:i4>
      </vt:variant>
    </vt:vector>
  </HeadingPairs>
  <TitlesOfParts>
    <vt:vector size="29" baseType="lpstr">
      <vt:lpstr>Menu</vt:lpstr>
      <vt:lpstr>Produits</vt:lpstr>
      <vt:lpstr>Clients</vt:lpstr>
      <vt:lpstr>Fournisseurs</vt:lpstr>
      <vt:lpstr>Bon de commande client</vt:lpstr>
      <vt:lpstr>Bon de livraison client</vt:lpstr>
      <vt:lpstr>Facture client</vt:lpstr>
      <vt:lpstr>Bon de commande fournisseur</vt:lpstr>
      <vt:lpstr>Bon de réception fournisseur</vt:lpstr>
      <vt:lpstr>Facture fournisseur</vt:lpstr>
      <vt:lpstr>client</vt:lpstr>
      <vt:lpstr>CLIENTS</vt:lpstr>
      <vt:lpstr>fournisseur</vt:lpstr>
      <vt:lpstr>Libellés</vt:lpstr>
      <vt:lpstr>produit</vt:lpstr>
      <vt:lpstr>tauxdelatva</vt:lpstr>
      <vt:lpstr>tauxdelatvaa</vt:lpstr>
      <vt:lpstr>TauxTVA</vt:lpstr>
      <vt:lpstr>tauxtvaa</vt:lpstr>
      <vt:lpstr>tauxxtva</vt:lpstr>
      <vt:lpstr>'Bon de commande client'!Zone_d_impression</vt:lpstr>
      <vt:lpstr>'Bon de commande fournisseur'!Zone_d_impression</vt:lpstr>
      <vt:lpstr>'Bon de livraison client'!Zone_d_impression</vt:lpstr>
      <vt:lpstr>'Bon de réception fournisseur'!Zone_d_impression</vt:lpstr>
      <vt:lpstr>Clients!Zone_d_impression</vt:lpstr>
      <vt:lpstr>'Facture client'!Zone_d_impression</vt:lpstr>
      <vt:lpstr>'Facture fournisseur'!Zone_d_impression</vt:lpstr>
      <vt:lpstr>Fournisseurs!Zone_d_impression</vt:lpstr>
      <vt:lpstr>Produits!Zone_d_impression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Your User Name</dc:creator>
  <cp:lastModifiedBy>Guy Blancher</cp:lastModifiedBy>
  <cp:lastPrinted>2014-02-15T14:27:17Z</cp:lastPrinted>
  <dcterms:created xsi:type="dcterms:W3CDTF">2014-01-17T08:28:24Z</dcterms:created>
  <dcterms:modified xsi:type="dcterms:W3CDTF">2014-02-15T23:26:26Z</dcterms:modified>
</cp:coreProperties>
</file>