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0" yWindow="285" windowWidth="19695" windowHeight="6375" tabRatio="867" activeTab="2"/>
  </bookViews>
  <sheets>
    <sheet name="TARIFS" sheetId="48" r:id="rId1"/>
    <sheet name="ETAT DES DOSSIERS" sheetId="55" r:id="rId2"/>
    <sheet name="LISTING DE PRESENCE" sheetId="52" r:id="rId3"/>
    <sheet name="GAUTHIER" sheetId="69" r:id="rId4"/>
    <sheet name="BOSC" sheetId="70" r:id="rId5"/>
    <sheet name="BERNET" sheetId="71" r:id="rId6"/>
    <sheet name="BERIDOT" sheetId="72" r:id="rId7"/>
    <sheet name="BELLIN" sheetId="73" r:id="rId8"/>
    <sheet name="DANDRES" sheetId="74" r:id="rId9"/>
    <sheet name="COMTE" sheetId="75" r:id="rId10"/>
    <sheet name="BANC" sheetId="76" r:id="rId11"/>
    <sheet name="LAFAYE" sheetId="77" r:id="rId12"/>
    <sheet name="BERTHONNIER" sheetId="78" r:id="rId13"/>
    <sheet name="BERTHIER" sheetId="79" r:id="rId14"/>
    <sheet name="BILLON" sheetId="80" r:id="rId15"/>
    <sheet name="GRANGIER" sheetId="81" r:id="rId16"/>
    <sheet name="DESCHAMPS" sheetId="82" r:id="rId17"/>
  </sheets>
  <externalReferences>
    <externalReference r:id="rId18"/>
  </externalReferences>
  <calcPr calcId="145621"/>
</workbook>
</file>

<file path=xl/calcChain.xml><?xml version="1.0" encoding="utf-8"?>
<calcChain xmlns="http://schemas.openxmlformats.org/spreadsheetml/2006/main">
  <c r="H7" i="72" l="1"/>
  <c r="H35" i="82" l="1"/>
  <c r="H34" i="82"/>
  <c r="H33" i="82"/>
  <c r="H32" i="82"/>
  <c r="H31" i="82"/>
  <c r="H27" i="82"/>
  <c r="H26" i="82"/>
  <c r="H25" i="82"/>
  <c r="H24" i="82"/>
  <c r="H23" i="82"/>
  <c r="K20" i="82"/>
  <c r="H19" i="82"/>
  <c r="H18" i="82"/>
  <c r="H17" i="82"/>
  <c r="K16" i="82"/>
  <c r="H16" i="82"/>
  <c r="H15" i="82"/>
  <c r="H11" i="82"/>
  <c r="S10" i="82"/>
  <c r="T10" i="82" s="1"/>
  <c r="R10" i="82"/>
  <c r="Q10" i="82"/>
  <c r="O10" i="82"/>
  <c r="P10" i="82" s="1"/>
  <c r="N10" i="82"/>
  <c r="M10" i="82"/>
  <c r="L10" i="82"/>
  <c r="K10" i="82"/>
  <c r="H10" i="82"/>
  <c r="T9" i="82"/>
  <c r="S9" i="82"/>
  <c r="Q9" i="82"/>
  <c r="R9" i="82" s="1"/>
  <c r="P9" i="82"/>
  <c r="O9" i="82"/>
  <c r="M9" i="82"/>
  <c r="N9" i="82" s="1"/>
  <c r="K9" i="82"/>
  <c r="L9" i="82" s="1"/>
  <c r="H9" i="82"/>
  <c r="S8" i="82"/>
  <c r="T8" i="82" s="1"/>
  <c r="R8" i="82"/>
  <c r="Q8" i="82"/>
  <c r="P8" i="82"/>
  <c r="O8" i="82"/>
  <c r="M8" i="82"/>
  <c r="N8" i="82" s="1"/>
  <c r="L8" i="82"/>
  <c r="K8" i="82"/>
  <c r="H8" i="82"/>
  <c r="M7" i="82" s="1"/>
  <c r="T7" i="82"/>
  <c r="S7" i="82"/>
  <c r="S11" i="82" s="1"/>
  <c r="Q7" i="82"/>
  <c r="Q11" i="82" s="1"/>
  <c r="O7" i="82"/>
  <c r="O11" i="82" s="1"/>
  <c r="H7" i="82"/>
  <c r="K7" i="82" s="1"/>
  <c r="H35" i="81"/>
  <c r="S10" i="81" s="1"/>
  <c r="T10" i="81" s="1"/>
  <c r="H34" i="81"/>
  <c r="H33" i="81"/>
  <c r="H32" i="81"/>
  <c r="H31" i="81"/>
  <c r="H27" i="81"/>
  <c r="H26" i="81"/>
  <c r="H25" i="81"/>
  <c r="H24" i="81"/>
  <c r="H23" i="81"/>
  <c r="K20" i="81"/>
  <c r="H19" i="81"/>
  <c r="H18" i="81"/>
  <c r="H17" i="81"/>
  <c r="O8" i="81" s="1"/>
  <c r="P8" i="81" s="1"/>
  <c r="K16" i="81"/>
  <c r="H16" i="81"/>
  <c r="H15" i="81"/>
  <c r="H11" i="81"/>
  <c r="S7" i="81" s="1"/>
  <c r="R10" i="81"/>
  <c r="Q10" i="81"/>
  <c r="O10" i="81"/>
  <c r="P10" i="81" s="1"/>
  <c r="M10" i="81"/>
  <c r="N10" i="81" s="1"/>
  <c r="L10" i="81"/>
  <c r="K10" i="81"/>
  <c r="H10" i="81"/>
  <c r="T9" i="81"/>
  <c r="S9" i="81"/>
  <c r="Q9" i="81"/>
  <c r="R9" i="81" s="1"/>
  <c r="O9" i="81"/>
  <c r="P9" i="81" s="1"/>
  <c r="M9" i="81"/>
  <c r="N9" i="81" s="1"/>
  <c r="K9" i="81"/>
  <c r="L9" i="81" s="1"/>
  <c r="H9" i="81"/>
  <c r="S8" i="81"/>
  <c r="T8" i="81" s="1"/>
  <c r="Q8" i="81"/>
  <c r="R8" i="81" s="1"/>
  <c r="M8" i="81"/>
  <c r="N8" i="81" s="1"/>
  <c r="K8" i="81"/>
  <c r="L8" i="81" s="1"/>
  <c r="H8" i="81"/>
  <c r="M7" i="81" s="1"/>
  <c r="Q7" i="81"/>
  <c r="Q11" i="81" s="1"/>
  <c r="O7" i="81"/>
  <c r="O11" i="81" s="1"/>
  <c r="H7" i="81"/>
  <c r="K7" i="81" s="1"/>
  <c r="H35" i="80"/>
  <c r="S10" i="80" s="1"/>
  <c r="T10" i="80" s="1"/>
  <c r="H34" i="80"/>
  <c r="H33" i="80"/>
  <c r="H32" i="80"/>
  <c r="M10" i="80" s="1"/>
  <c r="N10" i="80" s="1"/>
  <c r="H31" i="80"/>
  <c r="H27" i="80"/>
  <c r="H26" i="80"/>
  <c r="H25" i="80"/>
  <c r="H24" i="80"/>
  <c r="H23" i="80"/>
  <c r="K20" i="80"/>
  <c r="H19" i="80"/>
  <c r="H18" i="80"/>
  <c r="Q8" i="80" s="1"/>
  <c r="R8" i="80" s="1"/>
  <c r="H17" i="80"/>
  <c r="O8" i="80" s="1"/>
  <c r="P8" i="80" s="1"/>
  <c r="K16" i="80"/>
  <c r="H16" i="80"/>
  <c r="H15" i="80"/>
  <c r="K8" i="80" s="1"/>
  <c r="L8" i="80" s="1"/>
  <c r="H11" i="80"/>
  <c r="S7" i="80" s="1"/>
  <c r="R10" i="80"/>
  <c r="Q10" i="80"/>
  <c r="O10" i="80"/>
  <c r="P10" i="80" s="1"/>
  <c r="L10" i="80"/>
  <c r="K10" i="80"/>
  <c r="H10" i="80"/>
  <c r="Q7" i="80" s="1"/>
  <c r="T9" i="80"/>
  <c r="S9" i="80"/>
  <c r="Q9" i="80"/>
  <c r="R9" i="80" s="1"/>
  <c r="O9" i="80"/>
  <c r="P9" i="80" s="1"/>
  <c r="N9" i="80"/>
  <c r="M9" i="80"/>
  <c r="K9" i="80"/>
  <c r="L9" i="80" s="1"/>
  <c r="H9" i="80"/>
  <c r="S8" i="80"/>
  <c r="T8" i="80" s="1"/>
  <c r="M8" i="80"/>
  <c r="N8" i="80" s="1"/>
  <c r="H8" i="80"/>
  <c r="M7" i="80" s="1"/>
  <c r="O7" i="80"/>
  <c r="L7" i="80"/>
  <c r="K7" i="80"/>
  <c r="K11" i="80" s="1"/>
  <c r="H35" i="79"/>
  <c r="S10" i="79" s="1"/>
  <c r="H34" i="79"/>
  <c r="H33" i="79"/>
  <c r="H32" i="79"/>
  <c r="M10" i="79" s="1"/>
  <c r="H31" i="79"/>
  <c r="H27" i="79"/>
  <c r="H26" i="79"/>
  <c r="H25" i="79"/>
  <c r="O9" i="79" s="1"/>
  <c r="P9" i="79" s="1"/>
  <c r="H24" i="79"/>
  <c r="H23" i="79"/>
  <c r="K20" i="79"/>
  <c r="H19" i="79"/>
  <c r="H18" i="79"/>
  <c r="Q8" i="79" s="1"/>
  <c r="H17" i="79"/>
  <c r="K16" i="79"/>
  <c r="H16" i="79"/>
  <c r="H15" i="79"/>
  <c r="K8" i="79" s="1"/>
  <c r="H11" i="79"/>
  <c r="S7" i="79" s="1"/>
  <c r="T7" i="79" s="1"/>
  <c r="T10" i="79"/>
  <c r="R10" i="79"/>
  <c r="Q10" i="79"/>
  <c r="O10" i="79"/>
  <c r="P10" i="79" s="1"/>
  <c r="N10" i="79"/>
  <c r="K10" i="79"/>
  <c r="L10" i="79" s="1"/>
  <c r="H10" i="79"/>
  <c r="S9" i="79"/>
  <c r="T9" i="79" s="1"/>
  <c r="Q9" i="79"/>
  <c r="R9" i="79" s="1"/>
  <c r="N9" i="79"/>
  <c r="M9" i="79"/>
  <c r="K9" i="79"/>
  <c r="L9" i="79" s="1"/>
  <c r="H9" i="79"/>
  <c r="O7" i="79" s="1"/>
  <c r="S8" i="79"/>
  <c r="T8" i="79" s="1"/>
  <c r="R8" i="79"/>
  <c r="P8" i="79"/>
  <c r="O8" i="79"/>
  <c r="M8" i="79"/>
  <c r="N8" i="79" s="1"/>
  <c r="L8" i="79"/>
  <c r="H8" i="79"/>
  <c r="M7" i="79" s="1"/>
  <c r="M11" i="79" s="1"/>
  <c r="R7" i="79"/>
  <c r="Q7" i="79"/>
  <c r="Q11" i="79" s="1"/>
  <c r="L7" i="79"/>
  <c r="K7" i="79"/>
  <c r="H35" i="78"/>
  <c r="H34" i="78"/>
  <c r="H33" i="78"/>
  <c r="O10" i="78" s="1"/>
  <c r="H32" i="78"/>
  <c r="H31" i="78"/>
  <c r="K10" i="78" s="1"/>
  <c r="L10" i="78" s="1"/>
  <c r="H27" i="78"/>
  <c r="H26" i="78"/>
  <c r="H25" i="78"/>
  <c r="O9" i="78" s="1"/>
  <c r="P9" i="78" s="1"/>
  <c r="H24" i="78"/>
  <c r="H23" i="78"/>
  <c r="K20" i="78"/>
  <c r="H19" i="78"/>
  <c r="H18" i="78"/>
  <c r="H17" i="78"/>
  <c r="K16" i="78"/>
  <c r="H16" i="78"/>
  <c r="M8" i="78" s="1"/>
  <c r="H15" i="78"/>
  <c r="H11" i="78"/>
  <c r="S10" i="78"/>
  <c r="T10" i="78" s="1"/>
  <c r="Q10" i="78"/>
  <c r="R10" i="78" s="1"/>
  <c r="P10" i="78"/>
  <c r="M10" i="78"/>
  <c r="N10" i="78" s="1"/>
  <c r="H10" i="78"/>
  <c r="S9" i="78"/>
  <c r="T9" i="78" s="1"/>
  <c r="R9" i="78"/>
  <c r="Q9" i="78"/>
  <c r="M9" i="78"/>
  <c r="N9" i="78" s="1"/>
  <c r="L9" i="78"/>
  <c r="K9" i="78"/>
  <c r="H9" i="78"/>
  <c r="T8" i="78"/>
  <c r="S8" i="78"/>
  <c r="Q8" i="78"/>
  <c r="R8" i="78" s="1"/>
  <c r="O8" i="78"/>
  <c r="P8" i="78" s="1"/>
  <c r="N8" i="78"/>
  <c r="L8" i="78"/>
  <c r="K8" i="78"/>
  <c r="H8" i="78"/>
  <c r="M7" i="78" s="1"/>
  <c r="T7" i="78"/>
  <c r="S7" i="78"/>
  <c r="Q7" i="78"/>
  <c r="Q11" i="78" s="1"/>
  <c r="O7" i="78"/>
  <c r="P7" i="78" s="1"/>
  <c r="L7" i="78"/>
  <c r="K7" i="78"/>
  <c r="K11" i="78" s="1"/>
  <c r="H35" i="77"/>
  <c r="H34" i="77"/>
  <c r="H33" i="77"/>
  <c r="O10" i="77" s="1"/>
  <c r="P10" i="77" s="1"/>
  <c r="H32" i="77"/>
  <c r="H31" i="77"/>
  <c r="H27" i="77"/>
  <c r="H26" i="77"/>
  <c r="H25" i="77"/>
  <c r="H24" i="77"/>
  <c r="H23" i="77"/>
  <c r="K20" i="77"/>
  <c r="H19" i="77"/>
  <c r="H18" i="77"/>
  <c r="H17" i="77"/>
  <c r="K16" i="77"/>
  <c r="H16" i="77"/>
  <c r="M8" i="77" s="1"/>
  <c r="N8" i="77" s="1"/>
  <c r="H15" i="77"/>
  <c r="H11" i="77"/>
  <c r="T10" i="77"/>
  <c r="S10" i="77"/>
  <c r="Q10" i="77"/>
  <c r="R10" i="77" s="1"/>
  <c r="N10" i="77"/>
  <c r="M10" i="77"/>
  <c r="K10" i="77"/>
  <c r="L10" i="77" s="1"/>
  <c r="H10" i="77"/>
  <c r="Q7" i="77" s="1"/>
  <c r="S9" i="77"/>
  <c r="T9" i="77" s="1"/>
  <c r="R9" i="77"/>
  <c r="Q9" i="77"/>
  <c r="O9" i="77"/>
  <c r="P9" i="77" s="1"/>
  <c r="M9" i="77"/>
  <c r="N9" i="77" s="1"/>
  <c r="L9" i="77"/>
  <c r="K9" i="77"/>
  <c r="H9" i="77"/>
  <c r="S8" i="77"/>
  <c r="T8" i="77" s="1"/>
  <c r="R8" i="77"/>
  <c r="Q8" i="77"/>
  <c r="O8" i="77"/>
  <c r="P8" i="77" s="1"/>
  <c r="L8" i="77"/>
  <c r="K8" i="77"/>
  <c r="S7" i="77"/>
  <c r="S11" i="77" s="1"/>
  <c r="P7" i="77"/>
  <c r="O7" i="77"/>
  <c r="M7" i="77"/>
  <c r="H7" i="77"/>
  <c r="K7" i="77" s="1"/>
  <c r="H35" i="76"/>
  <c r="H34" i="76"/>
  <c r="H33" i="76"/>
  <c r="H32" i="76"/>
  <c r="H31" i="76"/>
  <c r="H27" i="76"/>
  <c r="S9" i="76" s="1"/>
  <c r="T9" i="76" s="1"/>
  <c r="H26" i="76"/>
  <c r="H25" i="76"/>
  <c r="H24" i="76"/>
  <c r="M9" i="76" s="1"/>
  <c r="N9" i="76" s="1"/>
  <c r="H23" i="76"/>
  <c r="K20" i="76"/>
  <c r="H19" i="76"/>
  <c r="H18" i="76"/>
  <c r="H17" i="76"/>
  <c r="O8" i="76" s="1"/>
  <c r="P8" i="76" s="1"/>
  <c r="K16" i="76"/>
  <c r="H16" i="76"/>
  <c r="H15" i="76"/>
  <c r="H11" i="76"/>
  <c r="S10" i="76"/>
  <c r="T10" i="76" s="1"/>
  <c r="R10" i="76"/>
  <c r="Q10" i="76"/>
  <c r="O10" i="76"/>
  <c r="P10" i="76" s="1"/>
  <c r="M10" i="76"/>
  <c r="N10" i="76" s="1"/>
  <c r="L10" i="76"/>
  <c r="K10" i="76"/>
  <c r="H10" i="76"/>
  <c r="Q7" i="76" s="1"/>
  <c r="Q9" i="76"/>
  <c r="R9" i="76" s="1"/>
  <c r="O9" i="76"/>
  <c r="P9" i="76" s="1"/>
  <c r="L9" i="76"/>
  <c r="K9" i="76"/>
  <c r="H9" i="76"/>
  <c r="S8" i="76"/>
  <c r="T8" i="76" s="1"/>
  <c r="Q8" i="76"/>
  <c r="R8" i="76" s="1"/>
  <c r="M8" i="76"/>
  <c r="N8" i="76" s="1"/>
  <c r="K8" i="76"/>
  <c r="L8" i="76" s="1"/>
  <c r="H8" i="76"/>
  <c r="S7" i="76"/>
  <c r="P7" i="76"/>
  <c r="O7" i="76"/>
  <c r="M7" i="76"/>
  <c r="H7" i="76"/>
  <c r="K7" i="76" s="1"/>
  <c r="H35" i="75"/>
  <c r="H34" i="75"/>
  <c r="H33" i="75"/>
  <c r="H32" i="75"/>
  <c r="H31" i="75"/>
  <c r="H27" i="75"/>
  <c r="S9" i="75" s="1"/>
  <c r="T9" i="75" s="1"/>
  <c r="H26" i="75"/>
  <c r="H25" i="75"/>
  <c r="H24" i="75"/>
  <c r="M9" i="75" s="1"/>
  <c r="N9" i="75" s="1"/>
  <c r="H23" i="75"/>
  <c r="K20" i="75"/>
  <c r="H19" i="75"/>
  <c r="H18" i="75"/>
  <c r="H17" i="75"/>
  <c r="O8" i="75" s="1"/>
  <c r="P8" i="75" s="1"/>
  <c r="K16" i="75"/>
  <c r="H16" i="75"/>
  <c r="H15" i="75"/>
  <c r="H11" i="75"/>
  <c r="S10" i="75"/>
  <c r="T10" i="75" s="1"/>
  <c r="R10" i="75"/>
  <c r="Q10" i="75"/>
  <c r="O10" i="75"/>
  <c r="P10" i="75" s="1"/>
  <c r="M10" i="75"/>
  <c r="N10" i="75" s="1"/>
  <c r="L10" i="75"/>
  <c r="K10" i="75"/>
  <c r="H10" i="75"/>
  <c r="Q7" i="75" s="1"/>
  <c r="Q9" i="75"/>
  <c r="R9" i="75" s="1"/>
  <c r="O9" i="75"/>
  <c r="P9" i="75" s="1"/>
  <c r="L9" i="75"/>
  <c r="K9" i="75"/>
  <c r="H9" i="75"/>
  <c r="S8" i="75"/>
  <c r="T8" i="75" s="1"/>
  <c r="Q8" i="75"/>
  <c r="R8" i="75" s="1"/>
  <c r="M8" i="75"/>
  <c r="N8" i="75" s="1"/>
  <c r="K8" i="75"/>
  <c r="L8" i="75" s="1"/>
  <c r="H8" i="75"/>
  <c r="S7" i="75"/>
  <c r="P7" i="75"/>
  <c r="O7" i="75"/>
  <c r="M7" i="75"/>
  <c r="L7" i="75"/>
  <c r="K7" i="75"/>
  <c r="H35" i="74"/>
  <c r="S10" i="74" s="1"/>
  <c r="H34" i="74"/>
  <c r="H33" i="74"/>
  <c r="H32" i="74"/>
  <c r="M10" i="74" s="1"/>
  <c r="N10" i="74" s="1"/>
  <c r="H31" i="74"/>
  <c r="H27" i="74"/>
  <c r="H26" i="74"/>
  <c r="H25" i="74"/>
  <c r="O9" i="74" s="1"/>
  <c r="P9" i="74" s="1"/>
  <c r="H24" i="74"/>
  <c r="H23" i="74"/>
  <c r="K20" i="74"/>
  <c r="H19" i="74"/>
  <c r="H18" i="74"/>
  <c r="Q8" i="74" s="1"/>
  <c r="R8" i="74" s="1"/>
  <c r="H17" i="74"/>
  <c r="K16" i="74"/>
  <c r="H16" i="74"/>
  <c r="H15" i="74"/>
  <c r="K8" i="74" s="1"/>
  <c r="H11" i="74"/>
  <c r="T10" i="74"/>
  <c r="R10" i="74"/>
  <c r="Q10" i="74"/>
  <c r="O10" i="74"/>
  <c r="P10" i="74" s="1"/>
  <c r="K10" i="74"/>
  <c r="L10" i="74" s="1"/>
  <c r="H10" i="74"/>
  <c r="S9" i="74"/>
  <c r="T9" i="74" s="1"/>
  <c r="Q9" i="74"/>
  <c r="R9" i="74" s="1"/>
  <c r="N9" i="74"/>
  <c r="M9" i="74"/>
  <c r="K9" i="74"/>
  <c r="L9" i="74" s="1"/>
  <c r="H9" i="74"/>
  <c r="O7" i="74" s="1"/>
  <c r="O11" i="74" s="1"/>
  <c r="S8" i="74"/>
  <c r="T8" i="74" s="1"/>
  <c r="P8" i="74"/>
  <c r="O8" i="74"/>
  <c r="M8" i="74"/>
  <c r="N8" i="74" s="1"/>
  <c r="L8" i="74"/>
  <c r="T7" i="74"/>
  <c r="S7" i="74"/>
  <c r="Q7" i="74"/>
  <c r="M7" i="74"/>
  <c r="N7" i="74" s="1"/>
  <c r="K7" i="74"/>
  <c r="H35" i="73"/>
  <c r="H34" i="73"/>
  <c r="H33" i="73"/>
  <c r="H32" i="73"/>
  <c r="H31" i="73"/>
  <c r="H27" i="73"/>
  <c r="S9" i="73" s="1"/>
  <c r="T9" i="73" s="1"/>
  <c r="H26" i="73"/>
  <c r="H25" i="73"/>
  <c r="H24" i="73"/>
  <c r="M9" i="73" s="1"/>
  <c r="H23" i="73"/>
  <c r="K20" i="73"/>
  <c r="H19" i="73"/>
  <c r="H18" i="73"/>
  <c r="H17" i="73"/>
  <c r="O8" i="73" s="1"/>
  <c r="P8" i="73" s="1"/>
  <c r="K16" i="73"/>
  <c r="H16" i="73"/>
  <c r="H15" i="73"/>
  <c r="H11" i="73"/>
  <c r="S10" i="73"/>
  <c r="T10" i="73" s="1"/>
  <c r="R10" i="73"/>
  <c r="Q10" i="73"/>
  <c r="O10" i="73"/>
  <c r="P10" i="73" s="1"/>
  <c r="M10" i="73"/>
  <c r="N10" i="73" s="1"/>
  <c r="L10" i="73"/>
  <c r="K10" i="73"/>
  <c r="H10" i="73"/>
  <c r="Q7" i="73" s="1"/>
  <c r="Q11" i="73" s="1"/>
  <c r="Q9" i="73"/>
  <c r="R9" i="73" s="1"/>
  <c r="O9" i="73"/>
  <c r="P9" i="73" s="1"/>
  <c r="N9" i="73"/>
  <c r="L9" i="73"/>
  <c r="K9" i="73"/>
  <c r="H9" i="73"/>
  <c r="S8" i="73"/>
  <c r="T8" i="73" s="1"/>
  <c r="Q8" i="73"/>
  <c r="R8" i="73" s="1"/>
  <c r="M8" i="73"/>
  <c r="N8" i="73" s="1"/>
  <c r="K8" i="73"/>
  <c r="L8" i="73" s="1"/>
  <c r="H8" i="73"/>
  <c r="S7" i="73"/>
  <c r="T7" i="73" s="1"/>
  <c r="R7" i="73"/>
  <c r="O7" i="73"/>
  <c r="M7" i="73"/>
  <c r="N7" i="73" s="1"/>
  <c r="H7" i="73"/>
  <c r="K7" i="73" s="1"/>
  <c r="L7" i="73" s="1"/>
  <c r="H35" i="72"/>
  <c r="S10" i="72" s="1"/>
  <c r="H34" i="72"/>
  <c r="H33" i="72"/>
  <c r="H32" i="72"/>
  <c r="M10" i="72" s="1"/>
  <c r="H31" i="72"/>
  <c r="H27" i="72"/>
  <c r="H26" i="72"/>
  <c r="H25" i="72"/>
  <c r="H24" i="72"/>
  <c r="M9" i="72" s="1"/>
  <c r="N9" i="72" s="1"/>
  <c r="H23" i="72"/>
  <c r="K20" i="72"/>
  <c r="H19" i="72"/>
  <c r="S8" i="72" s="1"/>
  <c r="T8" i="72" s="1"/>
  <c r="H18" i="72"/>
  <c r="Q8" i="72" s="1"/>
  <c r="H17" i="72"/>
  <c r="K16" i="72"/>
  <c r="H16" i="72"/>
  <c r="H15" i="72"/>
  <c r="K8" i="72" s="1"/>
  <c r="H11" i="72"/>
  <c r="T10" i="72"/>
  <c r="Q10" i="72"/>
  <c r="R10" i="72" s="1"/>
  <c r="O10" i="72"/>
  <c r="P10" i="72" s="1"/>
  <c r="N10" i="72"/>
  <c r="K10" i="72"/>
  <c r="L10" i="72" s="1"/>
  <c r="H10" i="72"/>
  <c r="S9" i="72"/>
  <c r="T9" i="72" s="1"/>
  <c r="Q9" i="72"/>
  <c r="R9" i="72" s="1"/>
  <c r="O9" i="72"/>
  <c r="P9" i="72" s="1"/>
  <c r="K9" i="72"/>
  <c r="L9" i="72" s="1"/>
  <c r="H9" i="72"/>
  <c r="O7" i="72" s="1"/>
  <c r="R8" i="72"/>
  <c r="P8" i="72"/>
  <c r="O8" i="72"/>
  <c r="M8" i="72"/>
  <c r="N8" i="72" s="1"/>
  <c r="L8" i="72"/>
  <c r="S7" i="72"/>
  <c r="T7" i="72" s="1"/>
  <c r="Q7" i="72"/>
  <c r="R7" i="72" s="1"/>
  <c r="N7" i="72"/>
  <c r="M7" i="72"/>
  <c r="K7" i="72"/>
  <c r="H35" i="71"/>
  <c r="H34" i="71"/>
  <c r="H33" i="71"/>
  <c r="H32" i="71"/>
  <c r="M10" i="71" s="1"/>
  <c r="N10" i="71" s="1"/>
  <c r="H31" i="71"/>
  <c r="H27" i="71"/>
  <c r="S9" i="71" s="1"/>
  <c r="H26" i="71"/>
  <c r="Q9" i="71" s="1"/>
  <c r="R9" i="71" s="1"/>
  <c r="H25" i="71"/>
  <c r="H24" i="71"/>
  <c r="M9" i="71" s="1"/>
  <c r="N9" i="71" s="1"/>
  <c r="H23" i="71"/>
  <c r="K20" i="71"/>
  <c r="H19" i="71"/>
  <c r="H18" i="71"/>
  <c r="H17" i="71"/>
  <c r="O8" i="71" s="1"/>
  <c r="P8" i="71" s="1"/>
  <c r="K16" i="71"/>
  <c r="H16" i="71"/>
  <c r="H15" i="71"/>
  <c r="K8" i="71" s="1"/>
  <c r="L8" i="71" s="1"/>
  <c r="H11" i="71"/>
  <c r="S10" i="71"/>
  <c r="T10" i="71" s="1"/>
  <c r="Q10" i="71"/>
  <c r="R10" i="71" s="1"/>
  <c r="P10" i="71"/>
  <c r="O10" i="71"/>
  <c r="L10" i="71"/>
  <c r="K10" i="71"/>
  <c r="H10" i="71"/>
  <c r="Q7" i="71" s="1"/>
  <c r="T9" i="71"/>
  <c r="O9" i="71"/>
  <c r="P9" i="71" s="1"/>
  <c r="K9" i="71"/>
  <c r="L9" i="71" s="1"/>
  <c r="H9" i="71"/>
  <c r="S8" i="71"/>
  <c r="T8" i="71" s="1"/>
  <c r="Q8" i="71"/>
  <c r="R8" i="71" s="1"/>
  <c r="M8" i="71"/>
  <c r="N8" i="71" s="1"/>
  <c r="H8" i="71"/>
  <c r="M7" i="71" s="1"/>
  <c r="S7" i="71"/>
  <c r="T7" i="71" s="1"/>
  <c r="R7" i="71"/>
  <c r="O7" i="71"/>
  <c r="H7" i="71"/>
  <c r="K7" i="71" s="1"/>
  <c r="H35" i="70"/>
  <c r="H34" i="70"/>
  <c r="H33" i="70"/>
  <c r="H32" i="70"/>
  <c r="H31" i="70"/>
  <c r="H27" i="70"/>
  <c r="H26" i="70"/>
  <c r="H25" i="70"/>
  <c r="H24" i="70"/>
  <c r="H23" i="70"/>
  <c r="K20" i="70"/>
  <c r="H19" i="70"/>
  <c r="H18" i="70"/>
  <c r="Q8" i="70" s="1"/>
  <c r="R8" i="70" s="1"/>
  <c r="H17" i="70"/>
  <c r="K16" i="70"/>
  <c r="H16" i="70"/>
  <c r="H15" i="70"/>
  <c r="K8" i="70" s="1"/>
  <c r="L8" i="70" s="1"/>
  <c r="H11" i="70"/>
  <c r="S7" i="70" s="1"/>
  <c r="T10" i="70"/>
  <c r="S10" i="70"/>
  <c r="Q10" i="70"/>
  <c r="R10" i="70" s="1"/>
  <c r="O10" i="70"/>
  <c r="P10" i="70" s="1"/>
  <c r="M10" i="70"/>
  <c r="N10" i="70" s="1"/>
  <c r="K10" i="70"/>
  <c r="L10" i="70" s="1"/>
  <c r="H10" i="70"/>
  <c r="S9" i="70"/>
  <c r="T9" i="70" s="1"/>
  <c r="Q9" i="70"/>
  <c r="R9" i="70" s="1"/>
  <c r="O9" i="70"/>
  <c r="P9" i="70" s="1"/>
  <c r="M9" i="70"/>
  <c r="N9" i="70" s="1"/>
  <c r="K9" i="70"/>
  <c r="L9" i="70" s="1"/>
  <c r="H9" i="70"/>
  <c r="O7" i="70" s="1"/>
  <c r="S8" i="70"/>
  <c r="T8" i="70" s="1"/>
  <c r="O8" i="70"/>
  <c r="P8" i="70" s="1"/>
  <c r="M8" i="70"/>
  <c r="N8" i="70" s="1"/>
  <c r="H8" i="70"/>
  <c r="M7" i="70" s="1"/>
  <c r="Q7" i="70"/>
  <c r="K7" i="70"/>
  <c r="H36" i="69"/>
  <c r="H35" i="69"/>
  <c r="H34" i="69"/>
  <c r="O10" i="69" s="1"/>
  <c r="P10" i="69" s="1"/>
  <c r="H33" i="69"/>
  <c r="H32" i="69"/>
  <c r="H28" i="69"/>
  <c r="S9" i="69" s="1"/>
  <c r="T9" i="69" s="1"/>
  <c r="H26" i="69"/>
  <c r="H25" i="69"/>
  <c r="H24" i="69"/>
  <c r="M9" i="69" s="1"/>
  <c r="N9" i="69" s="1"/>
  <c r="H23" i="69"/>
  <c r="K20" i="69"/>
  <c r="H19" i="69"/>
  <c r="H18" i="69"/>
  <c r="H17" i="69"/>
  <c r="K16" i="69"/>
  <c r="H16" i="69"/>
  <c r="M8" i="69" s="1"/>
  <c r="N8" i="69" s="1"/>
  <c r="H15" i="69"/>
  <c r="H11" i="69"/>
  <c r="S10" i="69"/>
  <c r="T10" i="69" s="1"/>
  <c r="Q10" i="69"/>
  <c r="R10" i="69" s="1"/>
  <c r="M10" i="69"/>
  <c r="N10" i="69" s="1"/>
  <c r="K10" i="69"/>
  <c r="L10" i="69" s="1"/>
  <c r="H10" i="69"/>
  <c r="Q7" i="69" s="1"/>
  <c r="Q9" i="69"/>
  <c r="R9" i="69" s="1"/>
  <c r="O9" i="69"/>
  <c r="P9" i="69" s="1"/>
  <c r="L9" i="69"/>
  <c r="K9" i="69"/>
  <c r="H9" i="69"/>
  <c r="O7" i="69" s="1"/>
  <c r="S8" i="69"/>
  <c r="T8" i="69" s="1"/>
  <c r="Q8" i="69"/>
  <c r="R8" i="69" s="1"/>
  <c r="O8" i="69"/>
  <c r="P8" i="69" s="1"/>
  <c r="K8" i="69"/>
  <c r="L8" i="69" s="1"/>
  <c r="H8" i="69"/>
  <c r="M7" i="69" s="1"/>
  <c r="M11" i="69" s="1"/>
  <c r="S7" i="69"/>
  <c r="K7" i="69"/>
  <c r="L7" i="69" s="1"/>
  <c r="K11" i="70" l="1"/>
  <c r="S11" i="69"/>
  <c r="Q11" i="70"/>
  <c r="O11" i="71"/>
  <c r="O11" i="72"/>
  <c r="O11" i="73"/>
  <c r="O11" i="75"/>
  <c r="P11" i="75" s="1"/>
  <c r="O11" i="76"/>
  <c r="P11" i="76" s="1"/>
  <c r="O11" i="77"/>
  <c r="P11" i="77" s="1"/>
  <c r="R7" i="78"/>
  <c r="R11" i="78" s="1"/>
  <c r="N7" i="79"/>
  <c r="R7" i="81"/>
  <c r="R11" i="81" s="1"/>
  <c r="R7" i="82"/>
  <c r="R11" i="82" s="1"/>
  <c r="R11" i="73"/>
  <c r="R11" i="79"/>
  <c r="N11" i="79"/>
  <c r="S11" i="79"/>
  <c r="T11" i="79" s="1"/>
  <c r="T11" i="82"/>
  <c r="M11" i="70"/>
  <c r="N7" i="70"/>
  <c r="O11" i="70"/>
  <c r="P7" i="70"/>
  <c r="S11" i="70"/>
  <c r="L17" i="70" s="1"/>
  <c r="M17" i="70" s="1"/>
  <c r="T7" i="70"/>
  <c r="K11" i="71"/>
  <c r="O11" i="69"/>
  <c r="P7" i="69"/>
  <c r="R7" i="69"/>
  <c r="Q11" i="69"/>
  <c r="N7" i="71"/>
  <c r="M11" i="71"/>
  <c r="R7" i="70"/>
  <c r="R11" i="70" s="1"/>
  <c r="P7" i="71"/>
  <c r="P11" i="71" s="1"/>
  <c r="M11" i="72"/>
  <c r="K11" i="73"/>
  <c r="Q11" i="74"/>
  <c r="R7" i="74"/>
  <c r="M11" i="74"/>
  <c r="N11" i="74" s="1"/>
  <c r="R7" i="75"/>
  <c r="Q11" i="75"/>
  <c r="L7" i="76"/>
  <c r="K11" i="76"/>
  <c r="R7" i="76"/>
  <c r="Q11" i="76"/>
  <c r="K11" i="77"/>
  <c r="L7" i="77"/>
  <c r="Q11" i="77"/>
  <c r="R7" i="77"/>
  <c r="K11" i="69"/>
  <c r="N7" i="69"/>
  <c r="N11" i="69" s="1"/>
  <c r="T7" i="69"/>
  <c r="T11" i="69" s="1"/>
  <c r="L7" i="70"/>
  <c r="L11" i="70" s="1"/>
  <c r="L7" i="71"/>
  <c r="Q11" i="71"/>
  <c r="R11" i="71" s="1"/>
  <c r="N11" i="72"/>
  <c r="S11" i="72"/>
  <c r="T11" i="72" s="1"/>
  <c r="S11" i="71"/>
  <c r="T11" i="71" s="1"/>
  <c r="K11" i="72"/>
  <c r="L7" i="72"/>
  <c r="P7" i="72"/>
  <c r="P7" i="73"/>
  <c r="P11" i="73" s="1"/>
  <c r="M11" i="73"/>
  <c r="N11" i="73" s="1"/>
  <c r="M11" i="75"/>
  <c r="S11" i="75"/>
  <c r="M11" i="76"/>
  <c r="S11" i="76"/>
  <c r="M11" i="77"/>
  <c r="L11" i="78"/>
  <c r="P7" i="79"/>
  <c r="O11" i="79"/>
  <c r="Q11" i="72"/>
  <c r="R11" i="72" s="1"/>
  <c r="S11" i="73"/>
  <c r="T11" i="73" s="1"/>
  <c r="K11" i="74"/>
  <c r="L7" i="74"/>
  <c r="P7" i="74"/>
  <c r="P11" i="74" s="1"/>
  <c r="S11" i="74"/>
  <c r="T11" i="74" s="1"/>
  <c r="M11" i="78"/>
  <c r="N7" i="78"/>
  <c r="K11" i="75"/>
  <c r="O11" i="78"/>
  <c r="P11" i="78" s="1"/>
  <c r="L11" i="80"/>
  <c r="M11" i="80"/>
  <c r="N11" i="80" s="1"/>
  <c r="N7" i="80"/>
  <c r="M11" i="81"/>
  <c r="N7" i="81"/>
  <c r="N7" i="75"/>
  <c r="T7" i="75"/>
  <c r="N7" i="76"/>
  <c r="T7" i="76"/>
  <c r="N7" i="77"/>
  <c r="T7" i="77"/>
  <c r="T11" i="77" s="1"/>
  <c r="S11" i="78"/>
  <c r="T11" i="78" s="1"/>
  <c r="K11" i="79"/>
  <c r="O11" i="80"/>
  <c r="R7" i="80"/>
  <c r="Q11" i="80"/>
  <c r="R11" i="80" s="1"/>
  <c r="S11" i="80"/>
  <c r="T7" i="80"/>
  <c r="L7" i="81"/>
  <c r="K11" i="81"/>
  <c r="S11" i="81"/>
  <c r="T7" i="81"/>
  <c r="L7" i="82"/>
  <c r="K11" i="82"/>
  <c r="M11" i="82"/>
  <c r="N7" i="82"/>
  <c r="P7" i="80"/>
  <c r="P7" i="81"/>
  <c r="P11" i="81" s="1"/>
  <c r="P7" i="82"/>
  <c r="P11" i="82" s="1"/>
  <c r="R11" i="75" l="1"/>
  <c r="R11" i="77"/>
  <c r="R11" i="76"/>
  <c r="R11" i="69"/>
  <c r="P11" i="69"/>
  <c r="N11" i="77"/>
  <c r="T11" i="75"/>
  <c r="L20" i="70"/>
  <c r="M20" i="70" s="1"/>
  <c r="N11" i="82"/>
  <c r="R11" i="74"/>
  <c r="L19" i="80"/>
  <c r="M19" i="80" s="1"/>
  <c r="L21" i="75"/>
  <c r="M21" i="75" s="1"/>
  <c r="L16" i="75"/>
  <c r="M16" i="75" s="1"/>
  <c r="L11" i="75"/>
  <c r="L20" i="75"/>
  <c r="M20" i="75" s="1"/>
  <c r="L19" i="75"/>
  <c r="M19" i="75" s="1"/>
  <c r="L18" i="75"/>
  <c r="M18" i="75" s="1"/>
  <c r="L17" i="75"/>
  <c r="M17" i="75" s="1"/>
  <c r="L18" i="78"/>
  <c r="M18" i="78" s="1"/>
  <c r="L21" i="82"/>
  <c r="M21" i="82" s="1"/>
  <c r="L16" i="82"/>
  <c r="M16" i="82" s="1"/>
  <c r="L11" i="82"/>
  <c r="L20" i="82"/>
  <c r="M20" i="82" s="1"/>
  <c r="L19" i="82"/>
  <c r="M19" i="82" s="1"/>
  <c r="L18" i="82"/>
  <c r="M18" i="82" s="1"/>
  <c r="L17" i="82"/>
  <c r="M17" i="82" s="1"/>
  <c r="L21" i="80"/>
  <c r="M21" i="80" s="1"/>
  <c r="L20" i="74"/>
  <c r="M20" i="74" s="1"/>
  <c r="L19" i="74"/>
  <c r="M19" i="74" s="1"/>
  <c r="L18" i="74"/>
  <c r="M18" i="74" s="1"/>
  <c r="L17" i="74"/>
  <c r="M17" i="74" s="1"/>
  <c r="L21" i="74"/>
  <c r="M21" i="74" s="1"/>
  <c r="L16" i="74"/>
  <c r="M16" i="74" s="1"/>
  <c r="L11" i="74"/>
  <c r="K12" i="74" s="1"/>
  <c r="L19" i="78"/>
  <c r="M19" i="78" s="1"/>
  <c r="L21" i="78"/>
  <c r="M21" i="78" s="1"/>
  <c r="N11" i="76"/>
  <c r="N11" i="75"/>
  <c r="L20" i="72"/>
  <c r="M20" i="72" s="1"/>
  <c r="L17" i="72"/>
  <c r="M17" i="72" s="1"/>
  <c r="L16" i="72"/>
  <c r="M16" i="72" s="1"/>
  <c r="L11" i="72"/>
  <c r="K12" i="72" s="1"/>
  <c r="L18" i="72"/>
  <c r="M18" i="72" s="1"/>
  <c r="L21" i="72"/>
  <c r="M21" i="72" s="1"/>
  <c r="L19" i="72"/>
  <c r="M19" i="72" s="1"/>
  <c r="L20" i="69"/>
  <c r="M20" i="69" s="1"/>
  <c r="L21" i="69"/>
  <c r="M21" i="69" s="1"/>
  <c r="L16" i="69"/>
  <c r="M16" i="69" s="1"/>
  <c r="L11" i="69"/>
  <c r="K12" i="69" s="1"/>
  <c r="L19" i="69"/>
  <c r="M19" i="69" s="1"/>
  <c r="L18" i="69"/>
  <c r="M18" i="69" s="1"/>
  <c r="L17" i="69"/>
  <c r="M17" i="69" s="1"/>
  <c r="P11" i="70"/>
  <c r="L18" i="70"/>
  <c r="M18" i="70" s="1"/>
  <c r="L16" i="80"/>
  <c r="M16" i="80" s="1"/>
  <c r="L16" i="78"/>
  <c r="M16" i="78" s="1"/>
  <c r="T11" i="76"/>
  <c r="T11" i="81"/>
  <c r="L17" i="80"/>
  <c r="M17" i="80" s="1"/>
  <c r="L20" i="80"/>
  <c r="M20" i="80" s="1"/>
  <c r="L21" i="81"/>
  <c r="M21" i="81" s="1"/>
  <c r="L16" i="81"/>
  <c r="M16" i="81" s="1"/>
  <c r="L11" i="81"/>
  <c r="L20" i="81"/>
  <c r="M20" i="81" s="1"/>
  <c r="L19" i="81"/>
  <c r="M19" i="81" s="1"/>
  <c r="L18" i="81"/>
  <c r="M18" i="81" s="1"/>
  <c r="L17" i="81"/>
  <c r="M17" i="81" s="1"/>
  <c r="T11" i="80"/>
  <c r="P11" i="80"/>
  <c r="L20" i="79"/>
  <c r="M20" i="79" s="1"/>
  <c r="L19" i="79"/>
  <c r="M19" i="79" s="1"/>
  <c r="L18" i="79"/>
  <c r="M18" i="79" s="1"/>
  <c r="L17" i="79"/>
  <c r="M17" i="79" s="1"/>
  <c r="L21" i="79"/>
  <c r="M21" i="79" s="1"/>
  <c r="L11" i="79"/>
  <c r="L16" i="79"/>
  <c r="M16" i="79" s="1"/>
  <c r="N11" i="81"/>
  <c r="L18" i="80"/>
  <c r="M18" i="80" s="1"/>
  <c r="N11" i="78"/>
  <c r="K12" i="78" s="1"/>
  <c r="P11" i="79"/>
  <c r="L17" i="78"/>
  <c r="M17" i="78" s="1"/>
  <c r="L20" i="78"/>
  <c r="M20" i="78" s="1"/>
  <c r="L20" i="77"/>
  <c r="M20" i="77" s="1"/>
  <c r="L19" i="77"/>
  <c r="M19" i="77" s="1"/>
  <c r="L18" i="77"/>
  <c r="M18" i="77" s="1"/>
  <c r="L17" i="77"/>
  <c r="M17" i="77" s="1"/>
  <c r="L21" i="77"/>
  <c r="M21" i="77" s="1"/>
  <c r="L16" i="77"/>
  <c r="M16" i="77" s="1"/>
  <c r="L11" i="77"/>
  <c r="L21" i="76"/>
  <c r="M21" i="76" s="1"/>
  <c r="L16" i="76"/>
  <c r="M16" i="76" s="1"/>
  <c r="L11" i="76"/>
  <c r="L20" i="76"/>
  <c r="M20" i="76" s="1"/>
  <c r="L19" i="76"/>
  <c r="M19" i="76" s="1"/>
  <c r="L18" i="76"/>
  <c r="M18" i="76" s="1"/>
  <c r="L17" i="76"/>
  <c r="M17" i="76" s="1"/>
  <c r="L11" i="73"/>
  <c r="K12" i="73" s="1"/>
  <c r="L21" i="73"/>
  <c r="M21" i="73" s="1"/>
  <c r="L19" i="73"/>
  <c r="M19" i="73" s="1"/>
  <c r="L20" i="73"/>
  <c r="M20" i="73" s="1"/>
  <c r="L17" i="73"/>
  <c r="M17" i="73" s="1"/>
  <c r="L16" i="73"/>
  <c r="M16" i="73" s="1"/>
  <c r="L18" i="73"/>
  <c r="M18" i="73" s="1"/>
  <c r="N11" i="71"/>
  <c r="L11" i="71"/>
  <c r="L18" i="71"/>
  <c r="M18" i="71" s="1"/>
  <c r="L21" i="71"/>
  <c r="M21" i="71" s="1"/>
  <c r="L19" i="71"/>
  <c r="M19" i="71" s="1"/>
  <c r="L20" i="71"/>
  <c r="M20" i="71" s="1"/>
  <c r="L17" i="71"/>
  <c r="M17" i="71" s="1"/>
  <c r="L16" i="71"/>
  <c r="M16" i="71" s="1"/>
  <c r="T11" i="70"/>
  <c r="L16" i="70"/>
  <c r="M16" i="70" s="1"/>
  <c r="L19" i="70"/>
  <c r="M19" i="70" s="1"/>
  <c r="L21" i="70"/>
  <c r="M21" i="70" s="1"/>
  <c r="N11" i="70"/>
  <c r="K12" i="70" s="1"/>
  <c r="K12" i="77" l="1"/>
  <c r="M22" i="70"/>
  <c r="N16" i="70" s="1"/>
  <c r="K12" i="76"/>
  <c r="K12" i="82"/>
  <c r="K12" i="80"/>
  <c r="K12" i="81"/>
  <c r="K12" i="79"/>
  <c r="M22" i="80"/>
  <c r="M22" i="75"/>
  <c r="M22" i="76"/>
  <c r="M22" i="77"/>
  <c r="N16" i="77" s="1"/>
  <c r="M22" i="81"/>
  <c r="N16" i="81" s="1"/>
  <c r="M22" i="69"/>
  <c r="N16" i="69" s="1"/>
  <c r="M22" i="74"/>
  <c r="N16" i="74" s="1"/>
  <c r="M22" i="82"/>
  <c r="N16" i="82" s="1"/>
  <c r="M22" i="71"/>
  <c r="K12" i="71"/>
  <c r="N16" i="71" s="1"/>
  <c r="M22" i="73"/>
  <c r="N16" i="73" s="1"/>
  <c r="M22" i="79"/>
  <c r="M22" i="78"/>
  <c r="N16" i="78" s="1"/>
  <c r="M22" i="72"/>
  <c r="N16" i="72" s="1"/>
  <c r="K12" i="75"/>
  <c r="N16" i="75" s="1"/>
  <c r="N16" i="80" l="1"/>
  <c r="N16" i="76"/>
  <c r="N16" i="79"/>
  <c r="I8" i="48"/>
  <c r="H8" i="48"/>
  <c r="G8" i="48"/>
  <c r="F8" i="48"/>
  <c r="E8" i="48"/>
  <c r="D8" i="48"/>
  <c r="C8" i="48"/>
  <c r="B8" i="48"/>
  <c r="I6" i="48"/>
  <c r="H6" i="48"/>
  <c r="G6" i="48"/>
  <c r="F6" i="48"/>
  <c r="E6" i="48"/>
  <c r="D6" i="48"/>
  <c r="C6" i="48"/>
  <c r="B6" i="48"/>
  <c r="I5" i="48"/>
  <c r="H5" i="48"/>
  <c r="G5" i="48"/>
  <c r="F5" i="48"/>
  <c r="E5" i="48"/>
  <c r="D5" i="48"/>
  <c r="C5" i="48"/>
  <c r="B5" i="48"/>
</calcChain>
</file>

<file path=xl/sharedStrings.xml><?xml version="1.0" encoding="utf-8"?>
<sst xmlns="http://schemas.openxmlformats.org/spreadsheetml/2006/main" count="1396" uniqueCount="126">
  <si>
    <t>NOM</t>
  </si>
  <si>
    <t>TELEPHONE(S)</t>
  </si>
  <si>
    <t>ADRESSE</t>
  </si>
  <si>
    <t>N° allocataire</t>
  </si>
  <si>
    <t>QF</t>
  </si>
  <si>
    <t>Nombre Enfants</t>
  </si>
  <si>
    <t>Nom</t>
  </si>
  <si>
    <t>Prénom</t>
  </si>
  <si>
    <t xml:space="preserve">Semaine 1 </t>
  </si>
  <si>
    <t>Semaine 2</t>
  </si>
  <si>
    <t>lundi</t>
  </si>
  <si>
    <t>mardi</t>
  </si>
  <si>
    <t>mercredi</t>
  </si>
  <si>
    <t>jeudi</t>
  </si>
  <si>
    <t>vendredi</t>
  </si>
  <si>
    <t>Semaine 3</t>
  </si>
  <si>
    <t>Total</t>
  </si>
  <si>
    <t xml:space="preserve">Semaine 4 </t>
  </si>
  <si>
    <t>enfant 1</t>
  </si>
  <si>
    <t>enfant 2</t>
  </si>
  <si>
    <t>nb jours présences</t>
  </si>
  <si>
    <t>semaine 1</t>
  </si>
  <si>
    <t>semaine 2</t>
  </si>
  <si>
    <t>semaine 3</t>
  </si>
  <si>
    <t>semaine 4</t>
  </si>
  <si>
    <t>TOTAL / enfant</t>
  </si>
  <si>
    <t>TOTAL FAMILLE</t>
  </si>
  <si>
    <t>AIDES OBTENUES</t>
  </si>
  <si>
    <t>RESTE À CHARGE DE LA FAMILLE</t>
  </si>
  <si>
    <t xml:space="preserve">Mode de Règlement </t>
  </si>
  <si>
    <t>Date de règlement</t>
  </si>
  <si>
    <t>montant</t>
  </si>
  <si>
    <t>nb de jours</t>
  </si>
  <si>
    <t>TOTAL</t>
  </si>
  <si>
    <t>Montant</t>
  </si>
  <si>
    <t>N° de chèque ou N° de reçu</t>
  </si>
  <si>
    <t>CAF</t>
  </si>
  <si>
    <t>MSA</t>
  </si>
  <si>
    <t>Employeur</t>
  </si>
  <si>
    <t>ANCV</t>
  </si>
  <si>
    <t>CCT</t>
  </si>
  <si>
    <t>Autres</t>
  </si>
  <si>
    <t>TOTAL AIDES</t>
  </si>
  <si>
    <t>enfant 4</t>
  </si>
  <si>
    <t>enfant 3</t>
  </si>
  <si>
    <t>enfant 5</t>
  </si>
  <si>
    <t>TARIFS</t>
  </si>
  <si>
    <t>T1</t>
  </si>
  <si>
    <t>T2</t>
  </si>
  <si>
    <t>T3</t>
  </si>
  <si>
    <t>T4</t>
  </si>
  <si>
    <t>T5</t>
  </si>
  <si>
    <t>T6</t>
  </si>
  <si>
    <t>T7</t>
  </si>
  <si>
    <t>T8</t>
  </si>
  <si>
    <t>0 - 350</t>
  </si>
  <si>
    <t>351 – 475</t>
  </si>
  <si>
    <t>476 -580</t>
  </si>
  <si>
    <t>721 - 900</t>
  </si>
  <si>
    <t>901 - 1200</t>
  </si>
  <si>
    <t>1201 - 1500</t>
  </si>
  <si>
    <t>1501 et +</t>
  </si>
  <si>
    <t>Cout total journée</t>
  </si>
  <si>
    <t xml:space="preserve">Participation CCT </t>
  </si>
  <si>
    <t>Participation famille</t>
  </si>
  <si>
    <t>Bons vacances</t>
  </si>
  <si>
    <t>Reste à charge</t>
  </si>
  <si>
    <t>cout total</t>
  </si>
  <si>
    <t>581 -720</t>
  </si>
  <si>
    <t>GAUTHIER</t>
  </si>
  <si>
    <t xml:space="preserve">
</t>
  </si>
  <si>
    <t>Marlon</t>
  </si>
  <si>
    <t>BERIDOT</t>
  </si>
  <si>
    <t>PRENOM</t>
  </si>
  <si>
    <t>LUNDI</t>
  </si>
  <si>
    <t>MARDI</t>
  </si>
  <si>
    <t>MERCREDI</t>
  </si>
  <si>
    <t>JEUDI</t>
  </si>
  <si>
    <t>VENDREDI</t>
  </si>
  <si>
    <t>BOSC</t>
  </si>
  <si>
    <t>BERNET</t>
  </si>
  <si>
    <t>BELLIN</t>
  </si>
  <si>
    <t>DANDRES</t>
  </si>
  <si>
    <t>COMTE</t>
  </si>
  <si>
    <t>BANC</t>
  </si>
  <si>
    <t>BERTHONNIER</t>
  </si>
  <si>
    <t>BERTHIER</t>
  </si>
  <si>
    <t>BILLON</t>
  </si>
  <si>
    <t>LAFAYE</t>
  </si>
  <si>
    <t>ANNEE</t>
  </si>
  <si>
    <t>SEMAINE</t>
  </si>
  <si>
    <t>TOTAL INSCRIT</t>
  </si>
  <si>
    <t>TOTAL PRESENT</t>
  </si>
  <si>
    <t>INSCRIT</t>
  </si>
  <si>
    <t>PRESENT</t>
  </si>
  <si>
    <t>INSCRIT2</t>
  </si>
  <si>
    <t>PRESENT3</t>
  </si>
  <si>
    <t>INSCRIT4</t>
  </si>
  <si>
    <t>PRESENT5</t>
  </si>
  <si>
    <t>INSCRIT6</t>
  </si>
  <si>
    <t>PRESENT7</t>
  </si>
  <si>
    <t>INSCRIT8</t>
  </si>
  <si>
    <t>PRESENT9</t>
  </si>
  <si>
    <t>ETAT DES DOSSIERS</t>
  </si>
  <si>
    <t>fiche sanitaire</t>
  </si>
  <si>
    <t>vaccin</t>
  </si>
  <si>
    <t>FICHE SANITAIRE</t>
  </si>
  <si>
    <t>VACCINS</t>
  </si>
  <si>
    <t>LENNY</t>
  </si>
  <si>
    <t>ENZO</t>
  </si>
  <si>
    <t>OK</t>
  </si>
  <si>
    <t xml:space="preserve">A FAIRE </t>
  </si>
  <si>
    <t>A FAIRE</t>
  </si>
  <si>
    <t>MARLON</t>
  </si>
  <si>
    <t>YORMAN</t>
  </si>
  <si>
    <t>m</t>
  </si>
  <si>
    <t>y</t>
  </si>
  <si>
    <t>André</t>
  </si>
  <si>
    <t>Paulette</t>
  </si>
  <si>
    <t>Yves</t>
  </si>
  <si>
    <t>Odile</t>
  </si>
  <si>
    <t>YANIS</t>
  </si>
  <si>
    <t>A Refaire</t>
  </si>
  <si>
    <t>DESCHAMPS</t>
  </si>
  <si>
    <t>Anatole</t>
  </si>
  <si>
    <t>Ursule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</si>
</sst>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_€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omic Sans MS"/>
      <family val="4"/>
    </font>
    <font>
      <b/>
      <sz val="12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sz val="9"/>
      <name val="Comic Sans MS"/>
      <family val="4"/>
    </font>
    <font>
      <sz val="12"/>
      <name val="Times New Roman"/>
      <family val="1"/>
    </font>
    <font>
      <sz val="12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.5"/>
      <name val="Arial"/>
      <family val="2"/>
    </font>
    <font>
      <b/>
      <sz val="8"/>
      <name val="Arial"/>
      <family val="2"/>
    </font>
    <font>
      <b/>
      <sz val="8.5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0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4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2" fillId="0" borderId="21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8" fontId="13" fillId="0" borderId="24" xfId="0" applyNumberFormat="1" applyFont="1" applyBorder="1" applyAlignment="1">
      <alignment horizontal="center" vertical="center" wrapText="1"/>
    </xf>
    <xf numFmtId="8" fontId="13" fillId="0" borderId="23" xfId="0" applyNumberFormat="1" applyFont="1" applyBorder="1" applyAlignment="1">
      <alignment horizontal="center" vertical="center" wrapText="1"/>
    </xf>
    <xf numFmtId="8" fontId="13" fillId="0" borderId="25" xfId="0" applyNumberFormat="1" applyFont="1" applyBorder="1" applyAlignment="1">
      <alignment horizontal="center" vertical="center" wrapText="1"/>
    </xf>
    <xf numFmtId="0" fontId="15" fillId="2" borderId="24" xfId="0" applyFont="1" applyFill="1" applyBorder="1" applyAlignment="1">
      <alignment horizontal="center" vertical="center" wrapText="1"/>
    </xf>
    <xf numFmtId="8" fontId="12" fillId="2" borderId="24" xfId="0" applyNumberFormat="1" applyFont="1" applyFill="1" applyBorder="1" applyAlignment="1">
      <alignment horizontal="center" vertical="center" wrapText="1"/>
    </xf>
    <xf numFmtId="0" fontId="16" fillId="2" borderId="24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5" xfId="0" applyNumberFormat="1" applyFont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 vertical="center" wrapText="1"/>
    </xf>
    <xf numFmtId="164" fontId="1" fillId="0" borderId="17" xfId="0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28" xfId="0" applyBorder="1"/>
    <xf numFmtId="0" fontId="0" fillId="0" borderId="0" xfId="0" applyBorder="1"/>
    <xf numFmtId="0" fontId="0" fillId="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Fill="1" applyBorder="1"/>
    <xf numFmtId="0" fontId="0" fillId="0" borderId="37" xfId="0" applyBorder="1"/>
    <xf numFmtId="0" fontId="0" fillId="0" borderId="38" xfId="0" applyBorder="1"/>
    <xf numFmtId="1" fontId="6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7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7" fillId="0" borderId="17" xfId="0" applyFont="1" applyBorder="1" applyAlignment="1">
      <alignment vertical="center"/>
    </xf>
    <xf numFmtId="0" fontId="17" fillId="0" borderId="2" xfId="0" applyFont="1" applyBorder="1" applyAlignment="1">
      <alignment horizontal="center" vertical="center"/>
    </xf>
    <xf numFmtId="0" fontId="17" fillId="0" borderId="39" xfId="0" applyFont="1" applyBorder="1" applyAlignment="1">
      <alignment horizontal="center" vertical="center"/>
    </xf>
    <xf numFmtId="0" fontId="0" fillId="0" borderId="1" xfId="0" applyBorder="1"/>
    <xf numFmtId="0" fontId="17" fillId="0" borderId="1" xfId="0" applyFont="1" applyBorder="1"/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0" fillId="4" borderId="40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18" fillId="0" borderId="40" xfId="0" applyFont="1" applyBorder="1" applyAlignment="1">
      <alignment horizontal="center"/>
    </xf>
    <xf numFmtId="0" fontId="18" fillId="0" borderId="28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0" fontId="18" fillId="0" borderId="4" xfId="0" applyFont="1" applyBorder="1" applyAlignment="1">
      <alignment horizontal="center"/>
    </xf>
    <xf numFmtId="0" fontId="18" fillId="0" borderId="41" xfId="0" applyFont="1" applyBorder="1" applyAlignment="1">
      <alignment horizontal="center"/>
    </xf>
    <xf numFmtId="0" fontId="18" fillId="0" borderId="42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</cellXfs>
  <cellStyles count="2">
    <cellStyle name="Normal" xfId="0" builtinId="0"/>
    <cellStyle name="Normal_Feuil1" xfId="1"/>
  </cellStyles>
  <dxfs count="2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0</xdr:row>
      <xdr:rowOff>76200</xdr:rowOff>
    </xdr:from>
    <xdr:to>
      <xdr:col>5</xdr:col>
      <xdr:colOff>428625</xdr:colOff>
      <xdr:row>2</xdr:row>
      <xdr:rowOff>0</xdr:rowOff>
    </xdr:to>
    <xdr:sp macro="[0]!mAjEtatDesDossiers" textlink="">
      <xdr:nvSpPr>
        <xdr:cNvPr id="2" name="ZoneTexte 1"/>
        <xdr:cNvSpPr txBox="1"/>
      </xdr:nvSpPr>
      <xdr:spPr>
        <a:xfrm>
          <a:off x="3324225" y="76200"/>
          <a:ext cx="914400" cy="4762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/>
              </a:solidFill>
            </a:rPr>
            <a:t>Mise à jour</a:t>
          </a:r>
        </a:p>
      </xdr:txBody>
    </xdr:sp>
    <xdr:clientData/>
  </xdr:twoCellAnchor>
  <xdr:twoCellAnchor>
    <xdr:from>
      <xdr:col>4</xdr:col>
      <xdr:colOff>285750</xdr:colOff>
      <xdr:row>3</xdr:row>
      <xdr:rowOff>9525</xdr:rowOff>
    </xdr:from>
    <xdr:to>
      <xdr:col>5</xdr:col>
      <xdr:colOff>438150</xdr:colOff>
      <xdr:row>4</xdr:row>
      <xdr:rowOff>123825</xdr:rowOff>
    </xdr:to>
    <xdr:sp macro="[0]!EffacerEatDesDossiers" textlink="">
      <xdr:nvSpPr>
        <xdr:cNvPr id="3" name="ZoneTexte 2"/>
        <xdr:cNvSpPr txBox="1"/>
      </xdr:nvSpPr>
      <xdr:spPr>
        <a:xfrm>
          <a:off x="3505200" y="581025"/>
          <a:ext cx="914400" cy="304800"/>
        </a:xfrm>
        <a:prstGeom prst="roundRect">
          <a:avLst/>
        </a:prstGeom>
        <a:solidFill>
          <a:schemeClr val="bg2">
            <a:lumMod val="90000"/>
          </a:schemeClr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/>
              </a:solidFill>
            </a:rPr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428625</xdr:colOff>
      <xdr:row>0</xdr:row>
      <xdr:rowOff>0</xdr:rowOff>
    </xdr:from>
    <xdr:to>
      <xdr:col>14</xdr:col>
      <xdr:colOff>866775</xdr:colOff>
      <xdr:row>2</xdr:row>
      <xdr:rowOff>9525</xdr:rowOff>
    </xdr:to>
    <xdr:sp macro="[0]!Présence" textlink="">
      <xdr:nvSpPr>
        <xdr:cNvPr id="5" name="ZoneTexte 4"/>
        <xdr:cNvSpPr txBox="1"/>
      </xdr:nvSpPr>
      <xdr:spPr>
        <a:xfrm>
          <a:off x="9410700" y="0"/>
          <a:ext cx="2066925" cy="390525"/>
        </a:xfrm>
        <a:prstGeom prst="ellipse">
          <a:avLst/>
        </a:prstGeom>
        <a:gradFill>
          <a:gsLst>
            <a:gs pos="0">
              <a:schemeClr val="accent1">
                <a:tint val="50000"/>
                <a:satMod val="300000"/>
              </a:schemeClr>
            </a:gs>
            <a:gs pos="34000">
              <a:schemeClr val="accent1">
                <a:tint val="37000"/>
                <a:satMod val="300000"/>
                <a:alpha val="49000"/>
                <a:lumMod val="7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Mise à jour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 du </a:t>
          </a:r>
          <a:r>
            <a:rPr lang="fr-FR" sz="1100">
              <a:solidFill>
                <a:schemeClr val="tx2">
                  <a:lumMod val="50000"/>
                </a:schemeClr>
              </a:solidFill>
            </a:rPr>
            <a:t>Listing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1</xdr:col>
      <xdr:colOff>542924</xdr:colOff>
      <xdr:row>2</xdr:row>
      <xdr:rowOff>47625</xdr:rowOff>
    </xdr:to>
    <xdr:sp macro="[0]!Présence" textlink="">
      <xdr:nvSpPr>
        <xdr:cNvPr id="6" name="ZoneTexte 5"/>
        <xdr:cNvSpPr txBox="1"/>
      </xdr:nvSpPr>
      <xdr:spPr>
        <a:xfrm>
          <a:off x="0" y="0"/>
          <a:ext cx="1304924" cy="428625"/>
        </a:xfrm>
        <a:prstGeom prst="ellipse">
          <a:avLst/>
        </a:prstGeom>
        <a:gradFill>
          <a:gsLst>
            <a:gs pos="0">
              <a:schemeClr val="accent1">
                <a:tint val="50000"/>
                <a:satMod val="300000"/>
              </a:schemeClr>
            </a:gs>
            <a:gs pos="34000">
              <a:schemeClr val="accent1">
                <a:tint val="37000"/>
                <a:satMod val="300000"/>
                <a:alpha val="49000"/>
                <a:lumMod val="7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Mise à jour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 </a:t>
          </a:r>
          <a:endParaRPr lang="fr-FR" sz="1100">
            <a:solidFill>
              <a:schemeClr val="tx2">
                <a:lumMod val="50000"/>
              </a:schemeClr>
            </a:solidFill>
          </a:endParaRPr>
        </a:p>
      </xdr:txBody>
    </xdr:sp>
    <xdr:clientData fPrintsWithSheet="0"/>
  </xdr:twoCellAnchor>
  <xdr:twoCellAnchor>
    <xdr:from>
      <xdr:col>2</xdr:col>
      <xdr:colOff>19050</xdr:colOff>
      <xdr:row>0</xdr:row>
      <xdr:rowOff>19050</xdr:rowOff>
    </xdr:from>
    <xdr:to>
      <xdr:col>2</xdr:col>
      <xdr:colOff>714375</xdr:colOff>
      <xdr:row>1</xdr:row>
      <xdr:rowOff>152400</xdr:rowOff>
    </xdr:to>
    <xdr:sp macro="[0]!Effacer" textlink="">
      <xdr:nvSpPr>
        <xdr:cNvPr id="2" name="ZoneTexte 1"/>
        <xdr:cNvSpPr txBox="1"/>
      </xdr:nvSpPr>
      <xdr:spPr>
        <a:xfrm>
          <a:off x="1543050" y="19050"/>
          <a:ext cx="695325" cy="323850"/>
        </a:xfrm>
        <a:prstGeom prst="snip2Diag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PC%20Pr&#233;sence%20et%20finance%20et%20listing%20presence%20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ETAT DES DOSSIER"/>
      <sheetName val="LISTING DE PRESENCE"/>
      <sheetName val="GAUTHIER"/>
      <sheetName val="BOSC"/>
      <sheetName val="BERNET"/>
      <sheetName val="BERIDOT"/>
      <sheetName val="BELLIN"/>
      <sheetName val="DANDRES"/>
      <sheetName val="COMTE"/>
      <sheetName val="BANC"/>
      <sheetName val="LAFAYE"/>
      <sheetName val="BERTHONNIER"/>
      <sheetName val="BERTHIER"/>
      <sheetName val="BILLON"/>
      <sheetName val="GRANGIER"/>
      <sheetName val="DESCHAMPS"/>
    </sheetNames>
    <sheetDataSet>
      <sheetData sheetId="0">
        <row r="4">
          <cell r="B4">
            <v>14</v>
          </cell>
          <cell r="C4">
            <v>14.05</v>
          </cell>
          <cell r="D4">
            <v>14</v>
          </cell>
          <cell r="E4">
            <v>14.08</v>
          </cell>
          <cell r="F4">
            <v>14.15</v>
          </cell>
          <cell r="G4">
            <v>14</v>
          </cell>
          <cell r="H4">
            <v>14.03</v>
          </cell>
          <cell r="I4">
            <v>14</v>
          </cell>
        </row>
        <row r="5">
          <cell r="B5">
            <v>4.2</v>
          </cell>
          <cell r="C5">
            <v>4.4960000000000004</v>
          </cell>
          <cell r="D5">
            <v>4.2</v>
          </cell>
          <cell r="E5">
            <v>4.0831999999999997</v>
          </cell>
          <cell r="F5">
            <v>6.6505000000000001</v>
          </cell>
          <cell r="G5">
            <v>5.6000000000000005</v>
          </cell>
          <cell r="H5">
            <v>3.9284000000000003</v>
          </cell>
          <cell r="I5">
            <v>0.70000000000000007</v>
          </cell>
        </row>
        <row r="7">
          <cell r="B7">
            <v>7.7</v>
          </cell>
          <cell r="C7">
            <v>7.2</v>
          </cell>
          <cell r="D7">
            <v>6.3</v>
          </cell>
          <cell r="E7">
            <v>5.9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ables/table1.xml><?xml version="1.0" encoding="utf-8"?>
<table xmlns="http://schemas.openxmlformats.org/spreadsheetml/2006/main" id="2" name="Tableau2" displayName="Tableau2" ref="A3:D4" insertRow="1" totalsRowShown="0" headerRowDxfId="19" headerRowBorderDxfId="18" tableBorderDxfId="17">
  <autoFilter ref="A3:D4"/>
  <tableColumns count="4">
    <tableColumn id="1" name="NOM"/>
    <tableColumn id="2" name="PRENOM"/>
    <tableColumn id="3" name="FICHE SANITAIRE"/>
    <tableColumn id="4" name="VACCIN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O4" insertRow="1" totalsRowShown="0" headerRowDxfId="16" tableBorderDxfId="15">
  <autoFilter ref="A3:O4"/>
  <tableColumns count="15">
    <tableColumn id="1" name="NOM" dataDxfId="14"/>
    <tableColumn id="2" name="PRENOM" dataDxfId="13"/>
    <tableColumn id="3" name="QF" dataDxfId="12"/>
    <tableColumn id="4" name="INSCRIT" dataDxfId="11"/>
    <tableColumn id="5" name="PRESENT" dataDxfId="10"/>
    <tableColumn id="6" name="INSCRIT2" dataDxfId="9"/>
    <tableColumn id="7" name="PRESENT3" dataDxfId="8"/>
    <tableColumn id="8" name="INSCRIT4" dataDxfId="7"/>
    <tableColumn id="9" name="PRESENT5" dataDxfId="6"/>
    <tableColumn id="10" name="INSCRIT6" dataDxfId="5"/>
    <tableColumn id="11" name="PRESENT7" dataDxfId="4"/>
    <tableColumn id="12" name="INSCRIT8" dataDxfId="3"/>
    <tableColumn id="13" name="PRESENT9" dataDxfId="2"/>
    <tableColumn id="14" name="TOTAL INSCRIT" dataDxfId="1"/>
    <tableColumn id="15" name="TOTAL PRESENT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E16" sqref="E16"/>
    </sheetView>
  </sheetViews>
  <sheetFormatPr baseColWidth="10" defaultRowHeight="15" x14ac:dyDescent="0.25"/>
  <sheetData>
    <row r="1" spans="1:9" ht="17.25" thickBot="1" x14ac:dyDescent="0.3">
      <c r="A1" s="28" t="s">
        <v>46</v>
      </c>
      <c r="B1" s="23"/>
      <c r="C1" s="23"/>
      <c r="D1" s="23"/>
      <c r="E1" s="23"/>
      <c r="F1" s="23"/>
      <c r="G1" s="23"/>
      <c r="H1" s="23"/>
      <c r="I1" s="23"/>
    </row>
    <row r="2" spans="1:9" x14ac:dyDescent="0.25">
      <c r="A2" s="94"/>
      <c r="B2" s="29" t="s">
        <v>47</v>
      </c>
      <c r="C2" s="29" t="s">
        <v>48</v>
      </c>
      <c r="D2" s="29" t="s">
        <v>49</v>
      </c>
      <c r="E2" s="29" t="s">
        <v>50</v>
      </c>
      <c r="F2" s="29" t="s">
        <v>51</v>
      </c>
      <c r="G2" s="30" t="s">
        <v>52</v>
      </c>
      <c r="H2" s="31" t="s">
        <v>53</v>
      </c>
      <c r="I2" s="31" t="s">
        <v>54</v>
      </c>
    </row>
    <row r="3" spans="1:9" ht="15.75" thickBot="1" x14ac:dyDescent="0.3">
      <c r="A3" s="95"/>
      <c r="B3" s="32" t="s">
        <v>55</v>
      </c>
      <c r="C3" s="32" t="s">
        <v>56</v>
      </c>
      <c r="D3" s="32" t="s">
        <v>57</v>
      </c>
      <c r="E3" s="32" t="s">
        <v>68</v>
      </c>
      <c r="F3" s="32" t="s">
        <v>58</v>
      </c>
      <c r="G3" s="33" t="s">
        <v>59</v>
      </c>
      <c r="H3" s="34" t="s">
        <v>60</v>
      </c>
      <c r="I3" s="34" t="s">
        <v>61</v>
      </c>
    </row>
    <row r="4" spans="1:9" ht="23.25" thickBot="1" x14ac:dyDescent="0.3">
      <c r="A4" s="35" t="s">
        <v>62</v>
      </c>
      <c r="B4" s="36">
        <v>14</v>
      </c>
      <c r="C4" s="36">
        <v>14.05</v>
      </c>
      <c r="D4" s="36">
        <v>14</v>
      </c>
      <c r="E4" s="36">
        <v>14.08</v>
      </c>
      <c r="F4" s="36">
        <v>14.15</v>
      </c>
      <c r="G4" s="37">
        <v>14</v>
      </c>
      <c r="H4" s="38">
        <v>14.03</v>
      </c>
      <c r="I4" s="38">
        <v>14</v>
      </c>
    </row>
    <row r="5" spans="1:9" ht="23.25" thickBot="1" x14ac:dyDescent="0.3">
      <c r="A5" s="35" t="s">
        <v>63</v>
      </c>
      <c r="B5" s="36">
        <f>30%*B4</f>
        <v>4.2</v>
      </c>
      <c r="C5" s="36">
        <f>32%*C4</f>
        <v>4.4960000000000004</v>
      </c>
      <c r="D5" s="36">
        <f>30%*D4</f>
        <v>4.2</v>
      </c>
      <c r="E5" s="36">
        <f>29%*E4</f>
        <v>4.0831999999999997</v>
      </c>
      <c r="F5" s="36">
        <f>47%*F4</f>
        <v>6.6505000000000001</v>
      </c>
      <c r="G5" s="37">
        <f>40%*G4</f>
        <v>5.6000000000000005</v>
      </c>
      <c r="H5" s="38">
        <f>28%*H4</f>
        <v>3.9284000000000003</v>
      </c>
      <c r="I5" s="38">
        <f>5%*I4</f>
        <v>0.70000000000000007</v>
      </c>
    </row>
    <row r="6" spans="1:9" ht="23.25" thickBot="1" x14ac:dyDescent="0.3">
      <c r="A6" s="39" t="s">
        <v>64</v>
      </c>
      <c r="B6" s="40">
        <f t="shared" ref="B6:I6" si="0">B4-B5</f>
        <v>9.8000000000000007</v>
      </c>
      <c r="C6" s="40">
        <f t="shared" si="0"/>
        <v>9.5540000000000003</v>
      </c>
      <c r="D6" s="40">
        <f t="shared" si="0"/>
        <v>9.8000000000000007</v>
      </c>
      <c r="E6" s="40">
        <f t="shared" si="0"/>
        <v>9.9968000000000004</v>
      </c>
      <c r="F6" s="40">
        <f t="shared" si="0"/>
        <v>7.4995000000000003</v>
      </c>
      <c r="G6" s="40">
        <f t="shared" si="0"/>
        <v>8.3999999999999986</v>
      </c>
      <c r="H6" s="40">
        <f t="shared" si="0"/>
        <v>10.101599999999999</v>
      </c>
      <c r="I6" s="40">
        <f t="shared" si="0"/>
        <v>13.3</v>
      </c>
    </row>
    <row r="7" spans="1:9" ht="23.25" thickBot="1" x14ac:dyDescent="0.3">
      <c r="A7" s="35" t="s">
        <v>65</v>
      </c>
      <c r="B7" s="36">
        <v>7.7</v>
      </c>
      <c r="C7" s="36">
        <v>7.2</v>
      </c>
      <c r="D7" s="36">
        <v>6.3</v>
      </c>
      <c r="E7" s="36">
        <v>5.9</v>
      </c>
      <c r="F7" s="32"/>
      <c r="G7" s="33"/>
      <c r="H7" s="34"/>
      <c r="I7" s="34"/>
    </row>
    <row r="8" spans="1:9" ht="23.25" thickBot="1" x14ac:dyDescent="0.3">
      <c r="A8" s="41" t="s">
        <v>66</v>
      </c>
      <c r="B8" s="40">
        <f t="shared" ref="B8:I8" si="1">B6-B7</f>
        <v>2.1000000000000005</v>
      </c>
      <c r="C8" s="40">
        <f t="shared" si="1"/>
        <v>2.3540000000000001</v>
      </c>
      <c r="D8" s="40">
        <f t="shared" si="1"/>
        <v>3.5000000000000009</v>
      </c>
      <c r="E8" s="40">
        <f t="shared" si="1"/>
        <v>4.0968</v>
      </c>
      <c r="F8" s="40">
        <f t="shared" si="1"/>
        <v>7.4995000000000003</v>
      </c>
      <c r="G8" s="40">
        <f t="shared" si="1"/>
        <v>8.3999999999999986</v>
      </c>
      <c r="H8" s="40">
        <f t="shared" si="1"/>
        <v>10.101599999999999</v>
      </c>
      <c r="I8" s="40">
        <f t="shared" si="1"/>
        <v>13.3</v>
      </c>
    </row>
  </sheetData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F12" sqref="F12"/>
    </sheetView>
  </sheetViews>
  <sheetFormatPr baseColWidth="10" defaultRowHeight="15" x14ac:dyDescent="0.25"/>
  <cols>
    <col min="3" max="3" width="14" customWidth="1"/>
    <col min="4" max="4" width="11.42578125" customWidth="1"/>
  </cols>
  <sheetData>
    <row r="1" spans="1:4" x14ac:dyDescent="0.25">
      <c r="A1" s="96" t="s">
        <v>103</v>
      </c>
      <c r="B1" s="97"/>
      <c r="C1" s="97"/>
      <c r="D1" s="98"/>
    </row>
    <row r="2" spans="1:4" x14ac:dyDescent="0.25">
      <c r="A2" s="99"/>
      <c r="B2" s="100"/>
      <c r="C2" s="100"/>
      <c r="D2" s="101"/>
    </row>
    <row r="3" spans="1:4" x14ac:dyDescent="0.25">
      <c r="A3" s="92" t="s">
        <v>0</v>
      </c>
      <c r="B3" s="92" t="s">
        <v>73</v>
      </c>
      <c r="C3" s="93" t="s">
        <v>106</v>
      </c>
      <c r="D3" s="92" t="s">
        <v>107</v>
      </c>
    </row>
  </sheetData>
  <mergeCells count="1">
    <mergeCell ref="A1:D2"/>
  </mergeCells>
  <pageMargins left="0.7" right="0.7" top="0.75" bottom="0.75" header="0.3" footer="0.3"/>
  <pageSetup paperSize="9" orientation="portrait" horizontalDpi="4294967295" verticalDpi="4294967295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16"/>
  <sheetViews>
    <sheetView tabSelected="1" workbookViewId="0"/>
  </sheetViews>
  <sheetFormatPr baseColWidth="10" defaultRowHeight="15" x14ac:dyDescent="0.25"/>
  <cols>
    <col min="4" max="4" width="10" customWidth="1"/>
    <col min="5" max="5" width="10.85546875" customWidth="1"/>
    <col min="6" max="6" width="11" customWidth="1"/>
    <col min="7" max="7" width="11.85546875" customWidth="1"/>
    <col min="8" max="8" width="11" customWidth="1"/>
    <col min="9" max="9" width="11.85546875" customWidth="1"/>
    <col min="10" max="10" width="11" customWidth="1"/>
    <col min="11" max="11" width="11.85546875" customWidth="1"/>
    <col min="12" max="12" width="11" customWidth="1"/>
    <col min="13" max="13" width="11.85546875" customWidth="1"/>
    <col min="14" max="14" width="12.5703125" customWidth="1"/>
    <col min="15" max="15" width="13.140625" customWidth="1"/>
  </cols>
  <sheetData>
    <row r="1" spans="1:16" x14ac:dyDescent="0.25">
      <c r="A1" s="65"/>
      <c r="B1" s="65"/>
      <c r="C1" s="65"/>
      <c r="D1" s="102" t="s">
        <v>90</v>
      </c>
      <c r="E1" s="103"/>
      <c r="F1" s="103"/>
      <c r="G1" s="103"/>
      <c r="H1" s="103"/>
      <c r="I1" s="103"/>
      <c r="J1" s="103"/>
      <c r="K1" s="103"/>
      <c r="L1" s="103"/>
      <c r="M1" s="104"/>
      <c r="N1" s="69"/>
      <c r="O1" s="69"/>
    </row>
    <row r="2" spans="1:16" x14ac:dyDescent="0.25">
      <c r="A2" s="66"/>
      <c r="B2" s="66"/>
      <c r="C2" s="66"/>
      <c r="D2" s="102" t="s">
        <v>74</v>
      </c>
      <c r="E2" s="104"/>
      <c r="F2" s="102" t="s">
        <v>75</v>
      </c>
      <c r="G2" s="104"/>
      <c r="H2" s="102" t="s">
        <v>76</v>
      </c>
      <c r="I2" s="104"/>
      <c r="J2" s="102" t="s">
        <v>77</v>
      </c>
      <c r="K2" s="104"/>
      <c r="L2" s="102" t="s">
        <v>78</v>
      </c>
      <c r="M2" s="104"/>
      <c r="N2" s="66"/>
      <c r="O2" s="66"/>
    </row>
    <row r="3" spans="1:16" x14ac:dyDescent="0.25">
      <c r="A3" s="68" t="s">
        <v>0</v>
      </c>
      <c r="B3" s="67" t="s">
        <v>73</v>
      </c>
      <c r="C3" s="67" t="s">
        <v>4</v>
      </c>
      <c r="D3" s="67" t="s">
        <v>93</v>
      </c>
      <c r="E3" s="67" t="s">
        <v>94</v>
      </c>
      <c r="F3" s="67" t="s">
        <v>95</v>
      </c>
      <c r="G3" s="67" t="s">
        <v>96</v>
      </c>
      <c r="H3" s="67" t="s">
        <v>97</v>
      </c>
      <c r="I3" s="67" t="s">
        <v>98</v>
      </c>
      <c r="J3" s="67" t="s">
        <v>99</v>
      </c>
      <c r="K3" s="67" t="s">
        <v>100</v>
      </c>
      <c r="L3" s="67" t="s">
        <v>101</v>
      </c>
      <c r="M3" s="67" t="s">
        <v>102</v>
      </c>
      <c r="N3" s="70" t="s">
        <v>91</v>
      </c>
      <c r="O3" s="71" t="s">
        <v>92</v>
      </c>
    </row>
    <row r="4" spans="1:16" x14ac:dyDescent="0.25">
      <c r="A4" s="64"/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52"/>
    </row>
    <row r="5" spans="1:16" x14ac:dyDescent="0.25">
      <c r="P5" s="52"/>
    </row>
    <row r="6" spans="1:16" x14ac:dyDescent="0.25">
      <c r="P6" s="52"/>
    </row>
    <row r="7" spans="1:16" x14ac:dyDescent="0.25">
      <c r="P7" s="52"/>
    </row>
    <row r="8" spans="1:16" x14ac:dyDescent="0.25">
      <c r="P8" s="52"/>
    </row>
    <row r="9" spans="1:16" x14ac:dyDescent="0.25">
      <c r="P9" s="52"/>
    </row>
    <row r="10" spans="1:16" x14ac:dyDescent="0.25">
      <c r="P10" s="52"/>
    </row>
    <row r="11" spans="1:16" x14ac:dyDescent="0.25">
      <c r="P11" s="52"/>
    </row>
    <row r="12" spans="1:16" x14ac:dyDescent="0.25">
      <c r="P12" s="52"/>
    </row>
    <row r="13" spans="1:16" x14ac:dyDescent="0.25">
      <c r="P13" s="52"/>
    </row>
    <row r="14" spans="1:16" x14ac:dyDescent="0.25">
      <c r="P14" s="52"/>
    </row>
    <row r="15" spans="1:16" x14ac:dyDescent="0.25">
      <c r="P15" s="52"/>
    </row>
    <row r="16" spans="1:16" x14ac:dyDescent="0.25">
      <c r="P16" s="52"/>
    </row>
  </sheetData>
  <sortState ref="A4:O4">
    <sortCondition ref="A4"/>
  </sortState>
  <mergeCells count="6">
    <mergeCell ref="D1:M1"/>
    <mergeCell ref="D2:E2"/>
    <mergeCell ref="F2:G2"/>
    <mergeCell ref="H2:I2"/>
    <mergeCell ref="J2:K2"/>
    <mergeCell ref="L2:M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6"/>
  <sheetViews>
    <sheetView topLeftCell="A16" workbookViewId="0">
      <selection activeCell="F3" sqref="F3"/>
    </sheetView>
  </sheetViews>
  <sheetFormatPr baseColWidth="10" defaultRowHeight="15" x14ac:dyDescent="0.25"/>
  <cols>
    <col min="2" max="2" width="14.42578125" customWidth="1"/>
    <col min="3" max="3" width="17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30" x14ac:dyDescent="0.25">
      <c r="A2" s="6" t="s">
        <v>69</v>
      </c>
      <c r="B2" s="63">
        <v>2013</v>
      </c>
      <c r="C2" s="7" t="s">
        <v>70</v>
      </c>
      <c r="D2" s="6" t="s">
        <v>70</v>
      </c>
      <c r="E2" s="8"/>
      <c r="F2" s="9">
        <v>406</v>
      </c>
      <c r="G2" s="10">
        <v>2</v>
      </c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60" t="s">
        <v>69</v>
      </c>
      <c r="B7" s="61" t="s">
        <v>115</v>
      </c>
      <c r="C7" s="61"/>
      <c r="D7" s="61"/>
      <c r="E7" s="61"/>
      <c r="F7" s="61"/>
      <c r="G7" s="61">
        <v>1</v>
      </c>
      <c r="H7" s="62"/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5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70.25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A8" s="55" t="s">
        <v>69</v>
      </c>
      <c r="B8" s="52" t="s">
        <v>116</v>
      </c>
      <c r="C8" s="52">
        <v>1</v>
      </c>
      <c r="D8" s="52">
        <v>1</v>
      </c>
      <c r="E8" s="52">
        <v>1</v>
      </c>
      <c r="F8" s="52">
        <v>1</v>
      </c>
      <c r="G8" s="52">
        <v>1</v>
      </c>
      <c r="H8" s="56">
        <f>SUM(C8:G8)</f>
        <v>5</v>
      </c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A9" s="55"/>
      <c r="B9" s="52"/>
      <c r="C9" s="52"/>
      <c r="D9" s="52"/>
      <c r="E9" s="52"/>
      <c r="F9" s="52"/>
      <c r="G9" s="52"/>
      <c r="H9" s="56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H28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A10" s="55"/>
      <c r="B10" s="52"/>
      <c r="C10" s="52"/>
      <c r="D10" s="52"/>
      <c r="E10" s="52"/>
      <c r="F10" s="52"/>
      <c r="G10" s="52"/>
      <c r="H10" s="56">
        <f>SUM(C10:G10)</f>
        <v>0</v>
      </c>
      <c r="J10" s="88" t="s">
        <v>24</v>
      </c>
      <c r="K10" s="19">
        <f>H32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H33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H34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H35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H36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6.25" thickBot="1" x14ac:dyDescent="0.3">
      <c r="A11" s="57"/>
      <c r="B11" s="58"/>
      <c r="C11" s="58"/>
      <c r="D11" s="58"/>
      <c r="E11" s="58"/>
      <c r="F11" s="58"/>
      <c r="G11" s="58"/>
      <c r="H11" s="59">
        <f>SUM(C11:G11)</f>
        <v>0</v>
      </c>
      <c r="J11" s="20" t="s">
        <v>25</v>
      </c>
      <c r="K11" s="21">
        <f>SUM(K7:K10)</f>
        <v>0</v>
      </c>
      <c r="L11" s="48">
        <f>K11*L7</f>
        <v>0</v>
      </c>
      <c r="M11" s="21">
        <f>SUM(M7:M10)</f>
        <v>5</v>
      </c>
      <c r="N11" s="48">
        <f>N7+N8+N9+N10</f>
        <v>70.25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70.25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60" t="s">
        <v>69</v>
      </c>
      <c r="B15" t="s">
        <v>71</v>
      </c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7.2</v>
      </c>
      <c r="L16" s="44">
        <f t="shared" ref="L16:L21" si="0">$K$11+$M$11+$O$11+$Q$11+$S$11</f>
        <v>5</v>
      </c>
      <c r="M16" s="45">
        <f t="shared" ref="M16:M21" si="1">K16*L16</f>
        <v>36</v>
      </c>
      <c r="N16" s="123">
        <f>K12-M22</f>
        <v>11.769999999999996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5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5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5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4.4960000000000004</v>
      </c>
      <c r="L20" s="44">
        <f t="shared" si="0"/>
        <v>5</v>
      </c>
      <c r="M20" s="45">
        <f t="shared" si="1"/>
        <v>22.480000000000004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5</v>
      </c>
      <c r="M21" s="45">
        <f t="shared" si="1"/>
        <v>0</v>
      </c>
      <c r="N21" s="123"/>
      <c r="O21" s="119"/>
      <c r="P21" s="121"/>
    </row>
    <row r="22" spans="1:17" ht="15.75" customHeight="1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58.480000000000004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ht="15" customHeight="1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ht="15" customHeight="1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4" t="s">
        <v>18</v>
      </c>
      <c r="K26" s="135"/>
      <c r="L26" s="134" t="s">
        <v>19</v>
      </c>
      <c r="M26" s="135"/>
      <c r="N26" s="134" t="s">
        <v>44</v>
      </c>
      <c r="O26" s="135"/>
      <c r="P26" s="134" t="s">
        <v>43</v>
      </c>
      <c r="Q26" s="135"/>
    </row>
    <row r="27" spans="1:17" x14ac:dyDescent="0.25">
      <c r="J27" s="134" t="s">
        <v>113</v>
      </c>
      <c r="K27" s="135"/>
      <c r="L27" s="134" t="s">
        <v>114</v>
      </c>
      <c r="M27" s="135"/>
      <c r="N27" s="134"/>
      <c r="O27" s="135"/>
      <c r="P27" s="134"/>
      <c r="Q27" s="135"/>
    </row>
    <row r="28" spans="1:17" x14ac:dyDescent="0.25">
      <c r="H28">
        <f>SUM(C28:G28)</f>
        <v>0</v>
      </c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ht="15.75" thickBot="1" x14ac:dyDescent="0.3">
      <c r="J29" s="72" t="s">
        <v>110</v>
      </c>
      <c r="K29" s="72"/>
      <c r="L29" s="72" t="s">
        <v>110</v>
      </c>
      <c r="M29" s="72" t="s">
        <v>110</v>
      </c>
      <c r="N29" s="72"/>
      <c r="O29" s="72"/>
      <c r="P29" s="72"/>
      <c r="Q29" s="72"/>
    </row>
    <row r="30" spans="1:17" x14ac:dyDescent="0.25">
      <c r="A30" s="109" t="s">
        <v>6</v>
      </c>
      <c r="B30" s="111" t="s">
        <v>7</v>
      </c>
      <c r="C30" s="125" t="s">
        <v>17</v>
      </c>
      <c r="D30" s="125"/>
      <c r="E30" s="125"/>
      <c r="F30" s="125"/>
      <c r="G30" s="125"/>
      <c r="H30" s="116" t="s">
        <v>16</v>
      </c>
    </row>
    <row r="31" spans="1:17" ht="15.75" thickBot="1" x14ac:dyDescent="0.3">
      <c r="A31" s="110"/>
      <c r="B31" s="112"/>
      <c r="C31" s="17" t="s">
        <v>10</v>
      </c>
      <c r="D31" s="17" t="s">
        <v>11</v>
      </c>
      <c r="E31" s="17" t="s">
        <v>12</v>
      </c>
      <c r="F31" s="17" t="s">
        <v>13</v>
      </c>
      <c r="G31" s="17" t="s">
        <v>14</v>
      </c>
      <c r="H31" s="117"/>
    </row>
    <row r="32" spans="1:17" x14ac:dyDescent="0.25">
      <c r="A32" s="11"/>
      <c r="H32">
        <f>SUM(C32:G32)</f>
        <v>0</v>
      </c>
    </row>
    <row r="33" spans="8:8" ht="15" customHeight="1" x14ac:dyDescent="0.25">
      <c r="H33">
        <f>SUM(C33:G33)</f>
        <v>0</v>
      </c>
    </row>
    <row r="34" spans="8:8" ht="15" customHeight="1" x14ac:dyDescent="0.25">
      <c r="H34">
        <f>SUM(C34:G34)</f>
        <v>0</v>
      </c>
    </row>
    <row r="35" spans="8:8" x14ac:dyDescent="0.25">
      <c r="H35">
        <f>SUM(C35:G35)</f>
        <v>0</v>
      </c>
    </row>
    <row r="36" spans="8:8" x14ac:dyDescent="0.25">
      <c r="H36">
        <f>SUM(C36:G36)</f>
        <v>0</v>
      </c>
    </row>
  </sheetData>
  <mergeCells count="36">
    <mergeCell ref="A30:A31"/>
    <mergeCell ref="B30:B31"/>
    <mergeCell ref="C30:G30"/>
    <mergeCell ref="H30:H31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5"/>
  <sheetViews>
    <sheetView topLeftCell="A22" workbookViewId="0">
      <selection activeCell="I30" sqref="I3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79</v>
      </c>
      <c r="B2" s="63">
        <v>2013</v>
      </c>
      <c r="C2" s="7"/>
      <c r="D2" s="6"/>
      <c r="E2" s="8"/>
      <c r="F2" s="9">
        <v>1220</v>
      </c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H8">
        <f>SUM(C8:G8)</f>
        <v>0</v>
      </c>
      <c r="J8" s="88" t="s">
        <v>22</v>
      </c>
      <c r="K8" s="19">
        <f>H15</f>
        <v>4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56.12</v>
      </c>
      <c r="M8" s="88">
        <f>H16</f>
        <v>5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70.149999999999991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3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42.089999999999996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7</v>
      </c>
      <c r="L11" s="48">
        <f>K11*L7</f>
        <v>0</v>
      </c>
      <c r="M11" s="21">
        <f>SUM(M7:M10)</f>
        <v>5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0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 t="s">
        <v>79</v>
      </c>
      <c r="B15" t="s">
        <v>117</v>
      </c>
      <c r="C15">
        <v>1</v>
      </c>
      <c r="D15">
        <v>1</v>
      </c>
      <c r="E15">
        <v>1</v>
      </c>
      <c r="G15">
        <v>1</v>
      </c>
      <c r="H15">
        <f>SUM(C15:G15)</f>
        <v>4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A16" t="s">
        <v>79</v>
      </c>
      <c r="B16" t="s">
        <v>118</v>
      </c>
      <c r="C16">
        <v>1</v>
      </c>
      <c r="D16">
        <v>1</v>
      </c>
      <c r="E16">
        <v>1</v>
      </c>
      <c r="F16">
        <v>1</v>
      </c>
      <c r="G16">
        <v>1</v>
      </c>
      <c r="H16">
        <f>SUM(C16:G16)</f>
        <v>5</v>
      </c>
      <c r="J16" s="43" t="s">
        <v>36</v>
      </c>
      <c r="K16" s="42">
        <f>IF($F$2&lt;351,[1]TARIFS!B7,IF($F$2&lt;476,[1]TARIFS!C7,IF($F$2&lt;581,[1]TARIFS!D7,IF($F$2&lt;721,[1]TARIFS!E7,0))))</f>
        <v>0</v>
      </c>
      <c r="L16" s="44">
        <f t="shared" ref="L16:L21" si="0">$K$11+$M$11+$O$11+$Q$11+$S$11</f>
        <v>12</v>
      </c>
      <c r="M16" s="45">
        <f t="shared" ref="M16:M21" si="1">K16*L16</f>
        <v>0</v>
      </c>
      <c r="N16" s="123">
        <f>K12-M22</f>
        <v>-47.140800000000006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12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12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12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3.9284000000000003</v>
      </c>
      <c r="L20" s="44">
        <f t="shared" si="0"/>
        <v>12</v>
      </c>
      <c r="M20" s="45">
        <f t="shared" si="1"/>
        <v>47.140800000000006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12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47.140800000000006</v>
      </c>
      <c r="N22" s="124"/>
      <c r="O22" s="120"/>
      <c r="P22" s="122"/>
    </row>
    <row r="23" spans="1:17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7" ht="15" customHeight="1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ht="15" customHeight="1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 t="s">
        <v>108</v>
      </c>
      <c r="K27" s="135"/>
      <c r="L27" s="134" t="s">
        <v>109</v>
      </c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 t="s">
        <v>110</v>
      </c>
      <c r="K29" s="72" t="s">
        <v>110</v>
      </c>
      <c r="L29" s="72" t="s">
        <v>111</v>
      </c>
      <c r="M29" s="72" t="s">
        <v>112</v>
      </c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5"/>
  <sheetViews>
    <sheetView topLeftCell="A19" workbookViewId="0">
      <selection activeCell="A7" sqref="A7:G8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80</v>
      </c>
      <c r="B2" s="63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 t="s">
        <v>80</v>
      </c>
      <c r="B7" t="s">
        <v>119</v>
      </c>
      <c r="D7">
        <v>1</v>
      </c>
      <c r="F7">
        <v>1</v>
      </c>
      <c r="G7">
        <v>1</v>
      </c>
      <c r="H7">
        <f>SUM(C7:G7)</f>
        <v>3</v>
      </c>
      <c r="J7" s="88" t="s">
        <v>21</v>
      </c>
      <c r="K7" s="19">
        <f>H7</f>
        <v>3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42</v>
      </c>
      <c r="M7" s="88">
        <f>H8</f>
        <v>5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70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A8" s="11" t="s">
        <v>80</v>
      </c>
      <c r="B8" t="s">
        <v>120</v>
      </c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3</v>
      </c>
      <c r="L11" s="48">
        <f>K11*L7</f>
        <v>126</v>
      </c>
      <c r="M11" s="21">
        <f>SUM(M7:M10)</f>
        <v>5</v>
      </c>
      <c r="N11" s="48">
        <f>M11*N7</f>
        <v>350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476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8</v>
      </c>
      <c r="M16" s="45">
        <f t="shared" ref="M16:M21" si="1">K16*L16</f>
        <v>61.6</v>
      </c>
      <c r="N16" s="123">
        <f>K12-M22</f>
        <v>380.8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8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8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8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8</v>
      </c>
      <c r="M20" s="45">
        <f t="shared" si="1"/>
        <v>33.6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8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95.2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ht="15" customHeight="1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ht="15" customHeight="1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5"/>
  <sheetViews>
    <sheetView topLeftCell="A22" workbookViewId="0">
      <selection activeCell="A7" sqref="A7:H7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72</v>
      </c>
      <c r="B2" s="63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 t="s">
        <v>72</v>
      </c>
      <c r="B7" t="s">
        <v>121</v>
      </c>
      <c r="C7">
        <v>1</v>
      </c>
      <c r="D7">
        <v>1</v>
      </c>
      <c r="E7">
        <v>1</v>
      </c>
      <c r="H7">
        <f>SUM(C7:G7)</f>
        <v>3</v>
      </c>
      <c r="J7" s="88" t="s">
        <v>21</v>
      </c>
      <c r="K7" s="19">
        <f>H7</f>
        <v>3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42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3</v>
      </c>
      <c r="L11" s="48">
        <f>K11*L7</f>
        <v>126</v>
      </c>
      <c r="M11" s="21">
        <f>SUM(M7:M10)</f>
        <v>0</v>
      </c>
      <c r="N11" s="48">
        <f>N7+N8+N9+N10</f>
        <v>0</v>
      </c>
      <c r="O11" s="21">
        <f>SUM(O7:O10)</f>
        <v>0</v>
      </c>
      <c r="P11" s="48"/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126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3</v>
      </c>
      <c r="M16" s="45">
        <f t="shared" ref="M16:M21" si="1">K16*L16</f>
        <v>23.1</v>
      </c>
      <c r="N16" s="123">
        <f>K12-M22</f>
        <v>90.3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3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3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3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3</v>
      </c>
      <c r="M20" s="45">
        <f t="shared" si="1"/>
        <v>12.600000000000001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3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35.700000000000003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5"/>
  <sheetViews>
    <sheetView topLeftCell="A16" workbookViewId="0">
      <selection activeCell="J29" sqref="J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81</v>
      </c>
      <c r="B2" s="63">
        <v>2013</v>
      </c>
      <c r="C2" s="7"/>
      <c r="D2" s="6"/>
      <c r="E2" s="8"/>
      <c r="F2" s="9">
        <v>1220</v>
      </c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H7">
        <f>SUM(C7:G7)</f>
        <v>0</v>
      </c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H8">
        <f>SUM(C8:G8)</f>
        <v>0</v>
      </c>
      <c r="J8" s="88" t="s">
        <v>22</v>
      </c>
      <c r="K8" s="19">
        <f>H15</f>
        <v>1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14.03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3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42.089999999999996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4</v>
      </c>
      <c r="L11" s="48">
        <f>K11*L7</f>
        <v>0</v>
      </c>
      <c r="M11" s="21">
        <f>SUM(M7:M10)</f>
        <v>0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0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G15">
        <v>1</v>
      </c>
      <c r="H15">
        <f>SUM(C15:G15)</f>
        <v>1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0</v>
      </c>
      <c r="L16" s="44">
        <f t="shared" ref="L16:L21" si="0">$K$11+$M$11+$O$11+$Q$11+$S$11</f>
        <v>4</v>
      </c>
      <c r="M16" s="45">
        <f t="shared" ref="M16:M21" si="1">K16*L16</f>
        <v>0</v>
      </c>
      <c r="N16" s="123">
        <f>K12-M22</f>
        <v>-15.713600000000001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4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4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4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3.9284000000000003</v>
      </c>
      <c r="L20" s="44">
        <f t="shared" si="0"/>
        <v>4</v>
      </c>
      <c r="M20" s="45">
        <f t="shared" si="1"/>
        <v>15.713600000000001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4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15.713600000000001</v>
      </c>
      <c r="N22" s="124"/>
      <c r="O22" s="120"/>
      <c r="P22" s="122"/>
    </row>
    <row r="23" spans="1:17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7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5"/>
  <sheetViews>
    <sheetView topLeftCell="A19" workbookViewId="0">
      <selection activeCell="J29" sqref="J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82</v>
      </c>
      <c r="B2" s="63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0</v>
      </c>
      <c r="L11" s="48">
        <f>K11*L7</f>
        <v>0</v>
      </c>
      <c r="M11" s="21">
        <f>SUM(M7:M10)</f>
        <v>0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0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0</v>
      </c>
      <c r="M16" s="45">
        <f t="shared" ref="M16:M21" si="1">K16*L16</f>
        <v>0</v>
      </c>
      <c r="N16" s="123">
        <f>K12-M22</f>
        <v>0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0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0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0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0</v>
      </c>
      <c r="M20" s="45">
        <f t="shared" si="1"/>
        <v>0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0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0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5"/>
  <sheetViews>
    <sheetView topLeftCell="A16" workbookViewId="0">
      <selection activeCell="J29" sqref="J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83</v>
      </c>
      <c r="B2" s="63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H8">
        <f>SUM(C8:G8)</f>
        <v>0</v>
      </c>
      <c r="J8" s="88" t="s">
        <v>22</v>
      </c>
      <c r="K8" s="19">
        <f>H15</f>
        <v>1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14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3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42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4</v>
      </c>
      <c r="L11" s="48">
        <f>K11*L7</f>
        <v>0</v>
      </c>
      <c r="M11" s="21">
        <f>SUM(M7:M10)</f>
        <v>0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0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G15">
        <v>1</v>
      </c>
      <c r="H15">
        <f>SUM(C15:G15)</f>
        <v>1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4</v>
      </c>
      <c r="M16" s="45">
        <f t="shared" ref="M16:M21" si="1">K16*L16</f>
        <v>30.8</v>
      </c>
      <c r="N16" s="123">
        <f>K12-M22</f>
        <v>-47.6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4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4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4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4</v>
      </c>
      <c r="M20" s="45">
        <f t="shared" si="1"/>
        <v>16.8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4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47.6</v>
      </c>
      <c r="N22" s="124"/>
      <c r="O22" s="120"/>
      <c r="P22" s="122"/>
    </row>
    <row r="23" spans="1:17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7" ht="15" customHeight="1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ht="15" customHeight="1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5"/>
  <sheetViews>
    <sheetView topLeftCell="A19" workbookViewId="0">
      <selection activeCell="J29" sqref="J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84</v>
      </c>
      <c r="B2" s="63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H7">
        <f>SUM(C7:G7)</f>
        <v>0</v>
      </c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H8">
        <f>SUM(C8:G8)</f>
        <v>0</v>
      </c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0</v>
      </c>
      <c r="L11" s="48">
        <f>K11*L7</f>
        <v>0</v>
      </c>
      <c r="M11" s="21">
        <f>SUM(M7:M10)</f>
        <v>0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0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0</v>
      </c>
      <c r="M16" s="45">
        <f t="shared" ref="M16:M21" si="1">K16*L16</f>
        <v>0</v>
      </c>
      <c r="N16" s="123">
        <f>K12-M22</f>
        <v>0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0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0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0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0</v>
      </c>
      <c r="M20" s="45">
        <f t="shared" si="1"/>
        <v>0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0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0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Z35"/>
  <sheetViews>
    <sheetView topLeftCell="A20" workbookViewId="0">
      <selection activeCell="J29" sqref="J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49" t="s">
        <v>88</v>
      </c>
      <c r="B2" s="63">
        <v>2013</v>
      </c>
      <c r="C2" s="7"/>
      <c r="D2" s="6"/>
      <c r="E2" s="8"/>
      <c r="F2" s="9">
        <v>406</v>
      </c>
      <c r="G2" s="10">
        <v>1</v>
      </c>
      <c r="H2" s="14"/>
    </row>
    <row r="4" spans="1:26" ht="15.75" thickBot="1" x14ac:dyDescent="0.3"/>
    <row r="5" spans="1:26" x14ac:dyDescent="0.25">
      <c r="A5" s="74" t="s">
        <v>6</v>
      </c>
      <c r="B5" s="76" t="s">
        <v>7</v>
      </c>
      <c r="C5" s="81" t="s">
        <v>8</v>
      </c>
      <c r="D5" s="82"/>
      <c r="E5" s="82"/>
      <c r="F5" s="82"/>
      <c r="G5" s="83"/>
      <c r="H5" s="79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75"/>
      <c r="B6" s="77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80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H7">
        <f>SUM(C7:G7)</f>
        <v>0</v>
      </c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4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56.2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H8">
        <v>4</v>
      </c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0</v>
      </c>
      <c r="L11" s="48">
        <f>K11*L7</f>
        <v>0</v>
      </c>
      <c r="M11" s="21">
        <f>SUM(M7:M10)</f>
        <v>4</v>
      </c>
      <c r="N11" s="48">
        <f>M11*N7</f>
        <v>224.8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224.8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74" t="s">
        <v>6</v>
      </c>
      <c r="B13" s="76" t="s">
        <v>7</v>
      </c>
      <c r="C13" s="81" t="s">
        <v>9</v>
      </c>
      <c r="D13" s="82"/>
      <c r="E13" s="82"/>
      <c r="F13" s="82"/>
      <c r="G13" s="83"/>
      <c r="H13" s="79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75"/>
      <c r="B14" s="77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80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7.2</v>
      </c>
      <c r="L16" s="44">
        <f t="shared" ref="L16:L21" si="0">$K$11+$M$11+$O$11+$Q$11+$S$11</f>
        <v>4</v>
      </c>
      <c r="M16" s="45">
        <f t="shared" ref="M16:M21" si="1">K16*L16</f>
        <v>28.8</v>
      </c>
      <c r="N16" s="123">
        <f>K12-M22</f>
        <v>178.01600000000002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4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4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4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4.4960000000000004</v>
      </c>
      <c r="L20" s="44">
        <f t="shared" si="0"/>
        <v>4</v>
      </c>
      <c r="M20" s="45">
        <f t="shared" si="1"/>
        <v>17.984000000000002</v>
      </c>
      <c r="N20" s="123"/>
      <c r="O20" s="119"/>
      <c r="P20" s="121"/>
    </row>
    <row r="21" spans="1:17" x14ac:dyDescent="0.25">
      <c r="A21" s="74" t="s">
        <v>6</v>
      </c>
      <c r="B21" s="76" t="s">
        <v>7</v>
      </c>
      <c r="C21" s="78" t="s">
        <v>15</v>
      </c>
      <c r="D21" s="78"/>
      <c r="E21" s="78"/>
      <c r="F21" s="78"/>
      <c r="G21" s="78"/>
      <c r="H21" s="79" t="s">
        <v>16</v>
      </c>
      <c r="J21" s="87" t="s">
        <v>41</v>
      </c>
      <c r="K21" s="47"/>
      <c r="L21" s="44">
        <f t="shared" si="0"/>
        <v>4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75"/>
      <c r="B22" s="77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80"/>
      <c r="J22" s="126" t="s">
        <v>42</v>
      </c>
      <c r="K22" s="126"/>
      <c r="L22" s="127"/>
      <c r="M22" s="46">
        <f>SUM(M16:M21)</f>
        <v>46.784000000000006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ht="15" customHeight="1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ht="15" customHeight="1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74" t="s">
        <v>6</v>
      </c>
      <c r="B29" s="76" t="s">
        <v>7</v>
      </c>
      <c r="C29" s="78" t="s">
        <v>17</v>
      </c>
      <c r="D29" s="78"/>
      <c r="E29" s="78"/>
      <c r="F29" s="78"/>
      <c r="G29" s="78"/>
      <c r="H29" s="79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75"/>
      <c r="B30" s="77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80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0">
    <mergeCell ref="J26:K26"/>
    <mergeCell ref="L26:M26"/>
    <mergeCell ref="N26:O26"/>
    <mergeCell ref="P26:Q26"/>
    <mergeCell ref="J27:K27"/>
    <mergeCell ref="L27:M27"/>
    <mergeCell ref="N27:O27"/>
    <mergeCell ref="P27:Q27"/>
    <mergeCell ref="S5:T5"/>
    <mergeCell ref="K12:T12"/>
    <mergeCell ref="J24:Q25"/>
    <mergeCell ref="K5:L5"/>
    <mergeCell ref="M5:N5"/>
    <mergeCell ref="O5:P5"/>
    <mergeCell ref="Q5:R5"/>
    <mergeCell ref="J14:M14"/>
    <mergeCell ref="O15:O22"/>
    <mergeCell ref="P15:P22"/>
    <mergeCell ref="N16:N22"/>
    <mergeCell ref="J22:L22"/>
  </mergeCells>
  <pageMargins left="0.7" right="0.7" top="0.75" bottom="0.75" header="0.3" footer="0.3"/>
  <pageSetup paperSize="9" scale="36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35"/>
  <sheetViews>
    <sheetView topLeftCell="A19" workbookViewId="0">
      <selection activeCell="J29" sqref="J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30" x14ac:dyDescent="0.25">
      <c r="A2" s="6" t="s">
        <v>85</v>
      </c>
      <c r="B2" s="63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H8">
        <f>SUM(C8:G8)</f>
        <v>0</v>
      </c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0</v>
      </c>
      <c r="L11" s="48">
        <f>K11*L7</f>
        <v>0</v>
      </c>
      <c r="M11" s="21">
        <f>SUM(M7:M10)</f>
        <v>0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0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0</v>
      </c>
      <c r="M16" s="45">
        <f t="shared" ref="M16:M21" si="1">K16*L16</f>
        <v>0</v>
      </c>
      <c r="N16" s="123">
        <f>K12-M22</f>
        <v>0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0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0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0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0</v>
      </c>
      <c r="M20" s="45">
        <f t="shared" si="1"/>
        <v>0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0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0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ht="15" customHeight="1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ht="15" customHeight="1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Z35"/>
  <sheetViews>
    <sheetView topLeftCell="A23"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86</v>
      </c>
      <c r="B2" s="63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H8">
        <f>SUM(C8:G8)</f>
        <v>0</v>
      </c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3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42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3</v>
      </c>
      <c r="L11" s="48">
        <f>K11*L7</f>
        <v>0</v>
      </c>
      <c r="M11" s="21">
        <f>SUM(M7:M10)</f>
        <v>0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0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3</v>
      </c>
      <c r="M16" s="45">
        <f t="shared" ref="M16:M21" si="1">K16*L16</f>
        <v>23.1</v>
      </c>
      <c r="N16" s="123">
        <f>K12-M22</f>
        <v>-35.700000000000003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3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3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3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3</v>
      </c>
      <c r="M20" s="45">
        <f t="shared" si="1"/>
        <v>12.600000000000001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3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35.700000000000003</v>
      </c>
      <c r="N22" s="124"/>
      <c r="O22" s="120"/>
      <c r="P22" s="122"/>
    </row>
    <row r="23" spans="1:17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7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Z35"/>
  <sheetViews>
    <sheetView topLeftCell="A19" workbookViewId="0">
      <selection activeCell="J24" sqref="J24:Q29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5"/>
      <c r="J1" s="5"/>
      <c r="K1" s="5"/>
    </row>
    <row r="2" spans="1:26" ht="19.5" x14ac:dyDescent="0.25">
      <c r="A2" s="6" t="s">
        <v>87</v>
      </c>
      <c r="B2" s="63">
        <v>2013</v>
      </c>
      <c r="C2" s="7"/>
      <c r="D2" s="6"/>
      <c r="E2" s="8"/>
      <c r="F2" s="9"/>
      <c r="G2" s="10"/>
      <c r="H2" s="14"/>
    </row>
    <row r="4" spans="1:26" ht="15.75" thickBot="1" x14ac:dyDescent="0.3"/>
    <row r="5" spans="1:26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  <c r="Z5" s="15"/>
    </row>
    <row r="6" spans="1:26" ht="26.25" thickBot="1" x14ac:dyDescent="0.3">
      <c r="A6" s="110"/>
      <c r="B6" s="112"/>
      <c r="C6" s="17" t="s">
        <v>10</v>
      </c>
      <c r="D6" s="17" t="s">
        <v>11</v>
      </c>
      <c r="E6" s="17" t="s">
        <v>12</v>
      </c>
      <c r="F6" s="17" t="s">
        <v>13</v>
      </c>
      <c r="G6" s="17" t="s">
        <v>14</v>
      </c>
      <c r="H6" s="117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11"/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H8">
        <f>SUM(C8:G8)</f>
        <v>0</v>
      </c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H9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H10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5.5" x14ac:dyDescent="0.25">
      <c r="H11">
        <f>SUM(C11:G11)</f>
        <v>0</v>
      </c>
      <c r="J11" s="20" t="s">
        <v>25</v>
      </c>
      <c r="K11" s="21">
        <f>SUM(K7:K10)</f>
        <v>0</v>
      </c>
      <c r="L11" s="48">
        <f>K11*L7</f>
        <v>0</v>
      </c>
      <c r="M11" s="21">
        <f>SUM(M7:M10)</f>
        <v>0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106">
        <f>L11+N11+P11+R11+T11</f>
        <v>0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0</v>
      </c>
      <c r="M16" s="45">
        <f t="shared" ref="M16:M21" si="1">K16*L16</f>
        <v>0</v>
      </c>
      <c r="N16" s="123">
        <f>K12-M22</f>
        <v>0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0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0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0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0</v>
      </c>
      <c r="M20" s="45">
        <f t="shared" si="1"/>
        <v>0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0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0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O15:O22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Z35"/>
  <sheetViews>
    <sheetView workbookViewId="0">
      <selection activeCell="A2" sqref="A2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  <c r="H1" s="13"/>
      <c r="I1" s="8"/>
      <c r="J1" s="5"/>
      <c r="K1" s="5"/>
    </row>
    <row r="2" spans="1:26" ht="19.5" x14ac:dyDescent="0.25">
      <c r="A2" s="6"/>
      <c r="B2" s="63">
        <v>2013</v>
      </c>
      <c r="C2" s="7"/>
      <c r="D2" s="6"/>
      <c r="E2" s="8"/>
      <c r="F2" s="9"/>
      <c r="G2" s="10"/>
      <c r="H2" s="8"/>
    </row>
    <row r="4" spans="1:26" ht="15.75" thickBot="1" x14ac:dyDescent="0.3"/>
    <row r="5" spans="1:26" x14ac:dyDescent="0.25">
      <c r="A5" s="74" t="s">
        <v>6</v>
      </c>
      <c r="B5" s="76" t="s">
        <v>7</v>
      </c>
      <c r="C5" s="81" t="s">
        <v>8</v>
      </c>
      <c r="D5" s="82"/>
      <c r="E5" s="82"/>
      <c r="F5" s="82"/>
      <c r="G5" s="83"/>
      <c r="H5" s="79" t="s">
        <v>16</v>
      </c>
      <c r="J5" s="18"/>
      <c r="K5" s="88" t="s">
        <v>18</v>
      </c>
      <c r="L5" s="88"/>
      <c r="M5" s="88" t="s">
        <v>19</v>
      </c>
      <c r="N5" s="88"/>
      <c r="O5" s="88" t="s">
        <v>44</v>
      </c>
      <c r="P5" s="88"/>
      <c r="Q5" s="88" t="s">
        <v>43</v>
      </c>
      <c r="R5" s="88"/>
      <c r="S5" s="88" t="s">
        <v>45</v>
      </c>
      <c r="T5" s="88"/>
      <c r="Z5" s="15"/>
    </row>
    <row r="6" spans="1:26" ht="25.5" x14ac:dyDescent="0.25">
      <c r="A6" s="89"/>
      <c r="B6" s="90"/>
      <c r="C6" s="50" t="s">
        <v>10</v>
      </c>
      <c r="D6" s="50" t="s">
        <v>11</v>
      </c>
      <c r="E6" s="50" t="s">
        <v>12</v>
      </c>
      <c r="F6" s="50" t="s">
        <v>13</v>
      </c>
      <c r="G6" s="50" t="s">
        <v>14</v>
      </c>
      <c r="H6" s="91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  <c r="U6" s="12"/>
      <c r="V6" s="12"/>
      <c r="W6" s="12"/>
      <c r="X6" s="12"/>
      <c r="Y6" s="12"/>
      <c r="Z6" s="16"/>
    </row>
    <row r="7" spans="1:26" x14ac:dyDescent="0.25">
      <c r="A7" s="53"/>
      <c r="B7" s="51"/>
      <c r="C7" s="51"/>
      <c r="D7" s="51"/>
      <c r="E7" s="51"/>
      <c r="F7" s="51"/>
      <c r="G7" s="51"/>
      <c r="H7" s="54">
        <f>SUM(C7:G7)</f>
        <v>0</v>
      </c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6" x14ac:dyDescent="0.25">
      <c r="A8" s="55"/>
      <c r="B8" s="52"/>
      <c r="C8" s="52"/>
      <c r="D8" s="52"/>
      <c r="E8" s="52"/>
      <c r="F8" s="52"/>
      <c r="G8" s="52"/>
      <c r="H8" s="56">
        <f>SUM(C8:G8)</f>
        <v>0</v>
      </c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6" x14ac:dyDescent="0.25">
      <c r="A9" s="55"/>
      <c r="B9" s="52"/>
      <c r="C9" s="52"/>
      <c r="D9" s="52"/>
      <c r="E9" s="52"/>
      <c r="F9" s="52"/>
      <c r="G9" s="52"/>
      <c r="H9" s="56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6" x14ac:dyDescent="0.25">
      <c r="A10" s="55"/>
      <c r="B10" s="52"/>
      <c r="C10" s="52"/>
      <c r="D10" s="52"/>
      <c r="E10" s="52"/>
      <c r="F10" s="52"/>
      <c r="G10" s="52"/>
      <c r="H10" s="56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6" ht="26.25" thickBot="1" x14ac:dyDescent="0.3">
      <c r="A11" s="57"/>
      <c r="B11" s="58"/>
      <c r="C11" s="58"/>
      <c r="D11" s="58"/>
      <c r="E11" s="58"/>
      <c r="F11" s="58"/>
      <c r="G11" s="58"/>
      <c r="H11" s="59">
        <f>SUM(C11:G11)</f>
        <v>0</v>
      </c>
      <c r="J11" s="20" t="s">
        <v>25</v>
      </c>
      <c r="K11" s="21">
        <f>SUM(K7:K10)</f>
        <v>0</v>
      </c>
      <c r="L11" s="48">
        <f>K11*L7</f>
        <v>0</v>
      </c>
      <c r="M11" s="21">
        <f>SUM(M7:M10)</f>
        <v>0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6" ht="26.25" thickBot="1" x14ac:dyDescent="0.3">
      <c r="J12" s="88" t="s">
        <v>26</v>
      </c>
      <c r="K12" s="84">
        <f>L11+N11+P11+R11+T11</f>
        <v>0</v>
      </c>
      <c r="L12" s="85"/>
      <c r="M12" s="85"/>
      <c r="N12" s="85"/>
      <c r="O12" s="85"/>
      <c r="P12" s="85"/>
      <c r="Q12" s="85"/>
      <c r="R12" s="85"/>
      <c r="S12" s="85"/>
      <c r="T12" s="86"/>
    </row>
    <row r="13" spans="1:26" ht="15.75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  <c r="J13" s="22"/>
      <c r="K13" s="23"/>
      <c r="L13" s="23"/>
      <c r="M13" s="23"/>
      <c r="N13" s="23"/>
      <c r="O13" s="24"/>
      <c r="P13" s="24"/>
    </row>
    <row r="14" spans="1:26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6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6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0</v>
      </c>
      <c r="M16" s="45">
        <f t="shared" ref="M16:M21" si="1">K16*L16</f>
        <v>0</v>
      </c>
      <c r="N16" s="123">
        <f>K12-M22</f>
        <v>0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0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0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0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0</v>
      </c>
      <c r="M20" s="45">
        <f t="shared" si="1"/>
        <v>0</v>
      </c>
      <c r="N20" s="123"/>
      <c r="O20" s="119"/>
      <c r="P20" s="121"/>
    </row>
    <row r="21" spans="1:17" x14ac:dyDescent="0.25">
      <c r="A21" s="74" t="s">
        <v>6</v>
      </c>
      <c r="B21" s="76" t="s">
        <v>7</v>
      </c>
      <c r="C21" s="78" t="s">
        <v>15</v>
      </c>
      <c r="D21" s="78"/>
      <c r="E21" s="78"/>
      <c r="F21" s="78"/>
      <c r="G21" s="78"/>
      <c r="H21" s="79" t="s">
        <v>16</v>
      </c>
      <c r="J21" s="87" t="s">
        <v>41</v>
      </c>
      <c r="K21" s="47"/>
      <c r="L21" s="44">
        <f t="shared" si="0"/>
        <v>0</v>
      </c>
      <c r="M21" s="45">
        <f t="shared" si="1"/>
        <v>0</v>
      </c>
      <c r="N21" s="123"/>
      <c r="O21" s="119"/>
      <c r="P21" s="121"/>
    </row>
    <row r="22" spans="1:17" ht="15.75" thickBot="1" x14ac:dyDescent="0.3">
      <c r="A22" s="75"/>
      <c r="B22" s="77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80"/>
      <c r="J22" s="126" t="s">
        <v>42</v>
      </c>
      <c r="K22" s="126"/>
      <c r="L22" s="127"/>
      <c r="M22" s="46">
        <f>SUM(M16:M21)</f>
        <v>0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/>
      <c r="K27" s="135"/>
      <c r="L27" s="134"/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/>
      <c r="L29" s="72"/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2">
    <mergeCell ref="P27:Q27"/>
    <mergeCell ref="P15:P22"/>
    <mergeCell ref="N16:N22"/>
    <mergeCell ref="J22:L22"/>
    <mergeCell ref="A29:A30"/>
    <mergeCell ref="B29:B30"/>
    <mergeCell ref="C29:G29"/>
    <mergeCell ref="H29:H30"/>
    <mergeCell ref="O15:O22"/>
    <mergeCell ref="J24:Q25"/>
    <mergeCell ref="J26:K26"/>
    <mergeCell ref="L26:M26"/>
    <mergeCell ref="N26:O26"/>
    <mergeCell ref="P26:Q26"/>
    <mergeCell ref="J27:K27"/>
    <mergeCell ref="L27:M27"/>
    <mergeCell ref="N27:O27"/>
    <mergeCell ref="A13:A14"/>
    <mergeCell ref="B13:B14"/>
    <mergeCell ref="C13:G13"/>
    <mergeCell ref="H13:H14"/>
    <mergeCell ref="J14:M1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T35"/>
  <sheetViews>
    <sheetView workbookViewId="0">
      <selection activeCell="B1" sqref="B1:B1048576"/>
    </sheetView>
  </sheetViews>
  <sheetFormatPr baseColWidth="10" defaultRowHeight="15" x14ac:dyDescent="0.25"/>
  <cols>
    <col min="1" max="1" width="14" customWidth="1"/>
    <col min="3" max="3" width="17.140625" customWidth="1"/>
    <col min="4" max="4" width="12.5703125" customWidth="1"/>
    <col min="5" max="5" width="16.85546875" customWidth="1"/>
    <col min="7" max="7" width="15.5703125" customWidth="1"/>
  </cols>
  <sheetData>
    <row r="1" spans="1:20" ht="19.5" x14ac:dyDescent="0.25">
      <c r="A1" s="1" t="s">
        <v>0</v>
      </c>
      <c r="B1" s="2" t="s">
        <v>89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5</v>
      </c>
    </row>
    <row r="2" spans="1:20" ht="30" x14ac:dyDescent="0.25">
      <c r="A2" s="6" t="s">
        <v>123</v>
      </c>
      <c r="B2" s="63">
        <v>2013</v>
      </c>
      <c r="C2" s="7"/>
      <c r="D2" s="6"/>
      <c r="E2" s="8"/>
      <c r="F2" s="9"/>
      <c r="G2" s="10"/>
    </row>
    <row r="4" spans="1:20" ht="15.75" thickBot="1" x14ac:dyDescent="0.3"/>
    <row r="5" spans="1:20" x14ac:dyDescent="0.25">
      <c r="A5" s="109" t="s">
        <v>6</v>
      </c>
      <c r="B5" s="111" t="s">
        <v>7</v>
      </c>
      <c r="C5" s="113" t="s">
        <v>8</v>
      </c>
      <c r="D5" s="114"/>
      <c r="E5" s="114"/>
      <c r="F5" s="114"/>
      <c r="G5" s="115"/>
      <c r="H5" s="116" t="s">
        <v>16</v>
      </c>
      <c r="J5" s="18"/>
      <c r="K5" s="105" t="s">
        <v>18</v>
      </c>
      <c r="L5" s="105"/>
      <c r="M5" s="105" t="s">
        <v>19</v>
      </c>
      <c r="N5" s="105"/>
      <c r="O5" s="105" t="s">
        <v>44</v>
      </c>
      <c r="P5" s="105"/>
      <c r="Q5" s="105" t="s">
        <v>43</v>
      </c>
      <c r="R5" s="105"/>
      <c r="S5" s="105" t="s">
        <v>45</v>
      </c>
      <c r="T5" s="105"/>
    </row>
    <row r="6" spans="1:20" ht="25.5" x14ac:dyDescent="0.25">
      <c r="A6" s="137"/>
      <c r="B6" s="138"/>
      <c r="C6" s="50" t="s">
        <v>10</v>
      </c>
      <c r="D6" s="50" t="s">
        <v>11</v>
      </c>
      <c r="E6" s="50" t="s">
        <v>12</v>
      </c>
      <c r="F6" s="50" t="s">
        <v>13</v>
      </c>
      <c r="G6" s="50" t="s">
        <v>14</v>
      </c>
      <c r="H6" s="139"/>
      <c r="J6" s="18"/>
      <c r="K6" s="88" t="s">
        <v>20</v>
      </c>
      <c r="L6" s="88" t="s">
        <v>67</v>
      </c>
      <c r="M6" s="88" t="s">
        <v>20</v>
      </c>
      <c r="N6" s="88" t="s">
        <v>67</v>
      </c>
      <c r="O6" s="88" t="s">
        <v>20</v>
      </c>
      <c r="P6" s="88" t="s">
        <v>67</v>
      </c>
      <c r="Q6" s="88" t="s">
        <v>20</v>
      </c>
      <c r="R6" s="88" t="s">
        <v>67</v>
      </c>
      <c r="S6" s="88" t="s">
        <v>20</v>
      </c>
      <c r="T6" s="88" t="s">
        <v>67</v>
      </c>
    </row>
    <row r="7" spans="1:20" x14ac:dyDescent="0.25">
      <c r="A7" s="53"/>
      <c r="B7" s="51"/>
      <c r="C7" s="51"/>
      <c r="D7" s="51"/>
      <c r="E7" s="51"/>
      <c r="F7" s="51"/>
      <c r="G7" s="51"/>
      <c r="H7" s="54">
        <f>SUM(C7:G7)</f>
        <v>0</v>
      </c>
      <c r="J7" s="88" t="s">
        <v>21</v>
      </c>
      <c r="K7" s="19">
        <f>H7</f>
        <v>0</v>
      </c>
      <c r="L7" s="42">
        <f>IF($F$2&lt;351,K7*[1]TARIFS!$B$4,IF($F$2&lt;476,K7*[1]TARIFS!$C$4,IF($F$2&lt;581,K7*[1]TARIFS!$D$4,IF($F$2&lt;721,K7*[1]TARIFS!$E$4,IF($F$2&lt;901,K7*[1]TARIFS!$F$4,IF($F$2&lt;1201,K7*[1]TARIFS!$G$4,IF($F$2&lt;1501,K7*[1]TARIFS!$H$4,K7*[1]TARIFS!$I$4)))))))</f>
        <v>0</v>
      </c>
      <c r="M7" s="88">
        <f>H8</f>
        <v>0</v>
      </c>
      <c r="N7" s="42">
        <f>IF($F$2&lt;351,M7*[1]TARIFS!$B$4,IF($F$2&lt;476,M7*[1]TARIFS!$C$4,IF($F$2&lt;581,M7*[1]TARIFS!$D$4,IF($F$2&lt;721,M7*[1]TARIFS!$E$4,IF($F$2&lt;901,M7*[1]TARIFS!$F$4,IF($F$2&lt;1201,M7*[1]TARIFS!$G$4,IF($F$2&lt;1501,M7*[1]TARIFS!$H$4,M7*[1]TARIFS!$I$4)))))))</f>
        <v>0</v>
      </c>
      <c r="O7" s="88">
        <f>H9</f>
        <v>0</v>
      </c>
      <c r="P7" s="42">
        <f>IF($F$2&lt;351,O7*[1]TARIFS!$B$4,IF($F$2&lt;476,O7*[1]TARIFS!$C$4,IF($F$2&lt;581,O7*[1]TARIFS!$D$4,IF($F$2&lt;721,O7*[1]TARIFS!$E$4,IF($F$2&lt;901,O7*[1]TARIFS!$F$4,IF($F$2&lt;1201,O7*[1]TARIFS!$G$4,IF($F$2&lt;1501,O7*[1]TARIFS!$H$4,O7*[1]TARIFS!$I$4)))))))</f>
        <v>0</v>
      </c>
      <c r="Q7" s="88">
        <f>H10</f>
        <v>0</v>
      </c>
      <c r="R7" s="42">
        <f>IF($F$2&lt;351,Q7*[1]TARIFS!$B$4,IF($F$2&lt;476,Q7*[1]TARIFS!$C$4,IF($F$2&lt;581,Q7*[1]TARIFS!$D$4,IF($F$2&lt;721,Q7*[1]TARIFS!$E$4,IF($F$2&lt;901,Q7*[1]TARIFS!$F$4,IF($F$2&lt;1201,Q7*[1]TARIFS!$G$4,IF($F$2&lt;1501,Q7*[1]TARIFS!$H$4,Q7*[1]TARIFS!$I$4)))))))</f>
        <v>0</v>
      </c>
      <c r="S7" s="88">
        <f>H11</f>
        <v>0</v>
      </c>
      <c r="T7" s="42">
        <f>IF($F$2&lt;351,S7*[1]TARIFS!$B$4,IF($F$2&lt;476,S7*[1]TARIFS!$C$4,IF($F$2&lt;581,S7*[1]TARIFS!$D$4,IF($F$2&lt;721,S7*[1]TARIFS!$E$4,IF($F$2&lt;901,S7*[1]TARIFS!$F$4,IF($F$2&lt;1201,S7*[1]TARIFS!$G$4,IF($F$2&lt;1501,S7*[1]TARIFS!$H$4,S7*[1]TARIFS!$I$4)))))))</f>
        <v>0</v>
      </c>
    </row>
    <row r="8" spans="1:20" x14ac:dyDescent="0.25">
      <c r="A8" s="55"/>
      <c r="B8" s="52"/>
      <c r="C8" s="52"/>
      <c r="D8" s="52"/>
      <c r="E8" s="52"/>
      <c r="F8" s="52"/>
      <c r="G8" s="52"/>
      <c r="H8" s="56">
        <f>SUM(C8:G8)</f>
        <v>0</v>
      </c>
      <c r="J8" s="88" t="s">
        <v>22</v>
      </c>
      <c r="K8" s="19">
        <f>H15</f>
        <v>0</v>
      </c>
      <c r="L8" s="42">
        <f>IF($F$2&lt;351,K8*[1]TARIFS!$B$4,IF($F$2&lt;476,K8*[1]TARIFS!$C$4,IF($F$2&lt;581,K8*[1]TARIFS!$D$4,IF($F$2&lt;721,K8*[1]TARIFS!$E$4,IF($F$2&lt;901,K8*[1]TARIFS!$F$4,IF($F$2&lt;1201,K8*[1]TARIFS!$G$4,IF($F$2&lt;1501,K8*[1]TARIFS!$H$4,K8*[1]TARIFS!$I$4)))))))</f>
        <v>0</v>
      </c>
      <c r="M8" s="88">
        <f>H16</f>
        <v>0</v>
      </c>
      <c r="N8" s="42">
        <f>IF($F$2&lt;351,M8*[1]TARIFS!$B$4,IF($F$2&lt;476,M8*[1]TARIFS!$C$4,IF($F$2&lt;581,M8*[1]TARIFS!$D$4,IF($F$2&lt;721,M8*[1]TARIFS!$E$4,IF($F$2&lt;901,M8*[1]TARIFS!$F$4,IF($F$2&lt;1201,M8*[1]TARIFS!$G$4,IF($F$2&lt;1501,M8*[1]TARIFS!$H$4,M8*[1]TARIFS!$I$4)))))))</f>
        <v>0</v>
      </c>
      <c r="O8" s="88">
        <f>H17</f>
        <v>0</v>
      </c>
      <c r="P8" s="42">
        <f>IF($F$2&lt;351,O8*[1]TARIFS!$B$4,IF($F$2&lt;476,O8*[1]TARIFS!$C$4,IF($F$2&lt;581,O8*[1]TARIFS!$D$4,IF($F$2&lt;721,O8*[1]TARIFS!$E$4,IF($F$2&lt;901,O8*[1]TARIFS!$F$4,IF($F$2&lt;1201,O8*[1]TARIFS!$G$4,IF($F$2&lt;1501,O8*[1]TARIFS!$H$4,O8*[1]TARIFS!$I$4)))))))</f>
        <v>0</v>
      </c>
      <c r="Q8" s="88">
        <f>H18</f>
        <v>0</v>
      </c>
      <c r="R8" s="42">
        <f>IF($F$2&lt;351,Q8*[1]TARIFS!$B$4,IF($F$2&lt;476,Q8*[1]TARIFS!$C$4,IF($F$2&lt;581,Q8*[1]TARIFS!$D$4,IF($F$2&lt;721,Q8*[1]TARIFS!$E$4,IF($F$2&lt;901,Q8*[1]TARIFS!$F$4,IF($F$2&lt;1201,Q8*[1]TARIFS!$G$4,IF($F$2&lt;1501,Q8*[1]TARIFS!$H$4,Q8*[1]TARIFS!$I$4)))))))</f>
        <v>0</v>
      </c>
      <c r="S8" s="88">
        <f>H19</f>
        <v>0</v>
      </c>
      <c r="T8" s="42">
        <f>IF($F$2&lt;351,S8*[1]TARIFS!$B$4,IF($F$2&lt;476,S8*[1]TARIFS!$C$4,IF($F$2&lt;581,S8*[1]TARIFS!$D$4,IF($F$2&lt;721,S8*[1]TARIFS!$E$4,IF($F$2&lt;901,S8*[1]TARIFS!$F$4,IF($F$2&lt;1201,S8*[1]TARIFS!$G$4,IF($F$2&lt;1501,S8*[1]TARIFS!$H$4,S8*[1]TARIFS!$I$4)))))))</f>
        <v>0</v>
      </c>
    </row>
    <row r="9" spans="1:20" x14ac:dyDescent="0.25">
      <c r="A9" s="55"/>
      <c r="B9" s="52"/>
      <c r="C9" s="52"/>
      <c r="D9" s="52"/>
      <c r="E9" s="52"/>
      <c r="F9" s="52"/>
      <c r="G9" s="52"/>
      <c r="H9" s="56">
        <f>SUM(C9:G9)</f>
        <v>0</v>
      </c>
      <c r="J9" s="88" t="s">
        <v>23</v>
      </c>
      <c r="K9" s="19">
        <f>H23</f>
        <v>0</v>
      </c>
      <c r="L9" s="42">
        <f>IF($F$2&lt;351,K9*[1]TARIFS!$B$4,IF($F$2&lt;476,K9*[1]TARIFS!$C$4,IF($F$2&lt;581,K9*[1]TARIFS!$D$4,IF($F$2&lt;721,K9*[1]TARIFS!$E$4,IF($F$2&lt;901,K9*[1]TARIFS!$F$4,IF($F$2&lt;1201,K9*[1]TARIFS!$G$4,IF($F$2&lt;1501,K9*[1]TARIFS!$H$4,K9*[1]TARIFS!$I$4)))))))</f>
        <v>0</v>
      </c>
      <c r="M9" s="88">
        <f>H24</f>
        <v>0</v>
      </c>
      <c r="N9" s="42">
        <f>IF($F$2&lt;351,M9*[1]TARIFS!$B$4,IF($F$2&lt;476,M9*[1]TARIFS!$C$4,IF($F$2&lt;581,M9*[1]TARIFS!$D$4,IF($F$2&lt;721,M9*[1]TARIFS!$E$4,IF($F$2&lt;901,M9*[1]TARIFS!$F$4,IF($F$2&lt;1201,M9*[1]TARIFS!$G$4,IF($F$2&lt;1501,M9*[1]TARIFS!$H$4,M9*[1]TARIFS!$I$4)))))))</f>
        <v>0</v>
      </c>
      <c r="O9" s="88">
        <f>H25</f>
        <v>0</v>
      </c>
      <c r="P9" s="42">
        <f>IF($F$2&lt;351,O9*[1]TARIFS!$B$4,IF($F$2&lt;476,O9*[1]TARIFS!$C$4,IF($F$2&lt;581,O9*[1]TARIFS!$D$4,IF($F$2&lt;721,O9*[1]TARIFS!$E$4,IF($F$2&lt;901,O9*[1]TARIFS!$F$4,IF($F$2&lt;1201,O9*[1]TARIFS!$G$4,IF($F$2&lt;1501,O9*[1]TARIFS!$H$4,O9*[1]TARIFS!$I$4)))))))</f>
        <v>0</v>
      </c>
      <c r="Q9" s="88">
        <f>H26</f>
        <v>0</v>
      </c>
      <c r="R9" s="42">
        <f>IF($F$2&lt;351,Q9*[1]TARIFS!$B$4,IF($F$2&lt;476,Q9*[1]TARIFS!$C$4,IF($F$2&lt;581,Q9*[1]TARIFS!$D$4,IF($F$2&lt;721,Q9*[1]TARIFS!$E$4,IF($F$2&lt;901,Q9*[1]TARIFS!$F$4,IF($F$2&lt;1201,Q9*[1]TARIFS!$G$4,IF($F$2&lt;1501,Q9*[1]TARIFS!$H$4,Q9*[1]TARIFS!$I$4)))))))</f>
        <v>0</v>
      </c>
      <c r="S9" s="88">
        <f>H27</f>
        <v>0</v>
      </c>
      <c r="T9" s="42">
        <f>IF($F$2&lt;351,S9*[1]TARIFS!$B$4,IF($F$2&lt;476,S9*[1]TARIFS!$C$4,IF($F$2&lt;581,S9*[1]TARIFS!$D$4,IF($F$2&lt;721,S9*[1]TARIFS!$E$4,IF($F$2&lt;901,S9*[1]TARIFS!$F$4,IF($F$2&lt;1201,S9*[1]TARIFS!$G$4,IF($F$2&lt;1501,S9*[1]TARIFS!$H$4,S9*[1]TARIFS!$I$4)))))))</f>
        <v>0</v>
      </c>
    </row>
    <row r="10" spans="1:20" x14ac:dyDescent="0.25">
      <c r="A10" s="55"/>
      <c r="B10" s="52"/>
      <c r="C10" s="52"/>
      <c r="D10" s="52"/>
      <c r="E10" s="52"/>
      <c r="F10" s="52"/>
      <c r="G10" s="52"/>
      <c r="H10" s="56">
        <f>SUM(C10:G10)</f>
        <v>0</v>
      </c>
      <c r="J10" s="88" t="s">
        <v>24</v>
      </c>
      <c r="K10" s="19">
        <f>H31</f>
        <v>0</v>
      </c>
      <c r="L10" s="42">
        <f>IF($F$2&lt;351,K10*[1]TARIFS!$B$4,IF($F$2&lt;476,K10*[1]TARIFS!$C$4,IF($F$2&lt;581,K10*[1]TARIFS!$D$4,IF($F$2&lt;721,K10*[1]TARIFS!$E$4,IF($F$2&lt;901,K10*[1]TARIFS!$F$4,IF($F$2&lt;1201,K10*[1]TARIFS!$G$4,IF($F$2&lt;1501,K10*[1]TARIFS!$H$4,K10*[1]TARIFS!$I$4)))))))</f>
        <v>0</v>
      </c>
      <c r="M10" s="88">
        <f>H32</f>
        <v>0</v>
      </c>
      <c r="N10" s="42">
        <f>IF($F$2&lt;351,M10*[1]TARIFS!$B$4,IF($F$2&lt;476,M10*[1]TARIFS!$C$4,IF($F$2&lt;581,M10*[1]TARIFS!$D$4,IF($F$2&lt;721,M10*[1]TARIFS!$E$4,IF($F$2&lt;901,M10*[1]TARIFS!$F$4,IF($F$2&lt;1201,M10*[1]TARIFS!$G$4,IF($F$2&lt;1501,M10*[1]TARIFS!$H$4,M10*[1]TARIFS!$I$4)))))))</f>
        <v>0</v>
      </c>
      <c r="O10" s="88">
        <f>H33</f>
        <v>0</v>
      </c>
      <c r="P10" s="42">
        <f>IF($F$2&lt;351,O10*[1]TARIFS!$B$4,IF($F$2&lt;476,O10*[1]TARIFS!$C$4,IF($F$2&lt;581,O10*[1]TARIFS!$D$4,IF($F$2&lt;721,O10*[1]TARIFS!$E$4,IF($F$2&lt;901,O10*[1]TARIFS!$F$4,IF($F$2&lt;1201,O10*[1]TARIFS!$G$4,IF($F$2&lt;1501,O10*[1]TARIFS!$H$4,O10*[1]TARIFS!$I$4)))))))</f>
        <v>0</v>
      </c>
      <c r="Q10" s="88">
        <f>H34</f>
        <v>0</v>
      </c>
      <c r="R10" s="42">
        <f>IF($F$2&lt;351,Q10*[1]TARIFS!$B$4,IF($F$2&lt;476,Q10*[1]TARIFS!$C$4,IF($F$2&lt;581,Q10*[1]TARIFS!$D$4,IF($F$2&lt;721,Q10*[1]TARIFS!$E$4,IF($F$2&lt;901,Q10*[1]TARIFS!$F$4,IF($F$2&lt;1201,Q10*[1]TARIFS!$G$4,IF($F$2&lt;1501,Q10*[1]TARIFS!$H$4,Q10*[1]TARIFS!$I$4)))))))</f>
        <v>0</v>
      </c>
      <c r="S10" s="88">
        <f>H35</f>
        <v>0</v>
      </c>
      <c r="T10" s="42">
        <f>IF($F$2&lt;351,S10*[1]TARIFS!$B$4,IF($F$2&lt;476,S10*[1]TARIFS!$C$4,IF($F$2&lt;581,S10*[1]TARIFS!$D$4,IF($F$2&lt;721,S10*[1]TARIFS!$E$4,IF($F$2&lt;901,S10*[1]TARIFS!$F$4,IF($F$2&lt;1201,S10*[1]TARIFS!$G$4,IF($F$2&lt;1501,S10*[1]TARIFS!$H$4,S10*[1]TARIFS!$I$4)))))))</f>
        <v>0</v>
      </c>
    </row>
    <row r="11" spans="1:20" ht="26.25" thickBot="1" x14ac:dyDescent="0.3">
      <c r="A11" s="57"/>
      <c r="B11" s="58"/>
      <c r="C11" s="58"/>
      <c r="D11" s="58"/>
      <c r="E11" s="58"/>
      <c r="F11" s="58"/>
      <c r="G11" s="58"/>
      <c r="H11" s="59">
        <f>SUM(C11:G11)</f>
        <v>0</v>
      </c>
      <c r="J11" s="20" t="s">
        <v>25</v>
      </c>
      <c r="K11" s="21">
        <f>SUM(K7:K10)</f>
        <v>0</v>
      </c>
      <c r="L11" s="48">
        <f>K11*L7</f>
        <v>0</v>
      </c>
      <c r="M11" s="21">
        <f>SUM(M7:M10)</f>
        <v>0</v>
      </c>
      <c r="N11" s="48">
        <f>M11*N7</f>
        <v>0</v>
      </c>
      <c r="O11" s="21">
        <f>SUM(O7:O10)</f>
        <v>0</v>
      </c>
      <c r="P11" s="48">
        <f>O11*P7</f>
        <v>0</v>
      </c>
      <c r="Q11" s="88">
        <f>SUM(Q7:Q10)</f>
        <v>0</v>
      </c>
      <c r="R11" s="42">
        <f>Q11*R7</f>
        <v>0</v>
      </c>
      <c r="S11" s="88">
        <f>SUM(S7:S10)</f>
        <v>0</v>
      </c>
      <c r="T11" s="42">
        <f>S11*T7</f>
        <v>0</v>
      </c>
    </row>
    <row r="12" spans="1:20" ht="26.25" thickBot="1" x14ac:dyDescent="0.3">
      <c r="J12" s="88" t="s">
        <v>26</v>
      </c>
      <c r="K12" s="106">
        <f>L11+N11+P11+R11+T11</f>
        <v>0</v>
      </c>
      <c r="L12" s="107"/>
      <c r="M12" s="107"/>
      <c r="N12" s="107"/>
      <c r="O12" s="107"/>
      <c r="P12" s="107"/>
      <c r="Q12" s="107"/>
      <c r="R12" s="107"/>
      <c r="S12" s="107"/>
      <c r="T12" s="108"/>
    </row>
    <row r="13" spans="1:20" x14ac:dyDescent="0.25">
      <c r="A13" s="109" t="s">
        <v>6</v>
      </c>
      <c r="B13" s="111" t="s">
        <v>7</v>
      </c>
      <c r="C13" s="113" t="s">
        <v>9</v>
      </c>
      <c r="D13" s="114"/>
      <c r="E13" s="114"/>
      <c r="F13" s="114"/>
      <c r="G13" s="115"/>
      <c r="H13" s="116" t="s">
        <v>16</v>
      </c>
    </row>
    <row r="14" spans="1:20" ht="60.75" thickBot="1" x14ac:dyDescent="0.3">
      <c r="A14" s="110"/>
      <c r="B14" s="112"/>
      <c r="C14" s="17" t="s">
        <v>10</v>
      </c>
      <c r="D14" s="17" t="s">
        <v>11</v>
      </c>
      <c r="E14" s="17" t="s">
        <v>12</v>
      </c>
      <c r="F14" s="17" t="s">
        <v>13</v>
      </c>
      <c r="G14" s="17" t="s">
        <v>14</v>
      </c>
      <c r="H14" s="117"/>
      <c r="J14" s="118" t="s">
        <v>27</v>
      </c>
      <c r="K14" s="118"/>
      <c r="L14" s="118"/>
      <c r="M14" s="118"/>
      <c r="N14" s="25" t="s">
        <v>28</v>
      </c>
      <c r="O14" s="26" t="s">
        <v>29</v>
      </c>
      <c r="P14" s="88" t="s">
        <v>30</v>
      </c>
    </row>
    <row r="15" spans="1:20" ht="15" customHeight="1" x14ac:dyDescent="0.25">
      <c r="A15" s="11"/>
      <c r="H15">
        <f>SUM(C15:G15)</f>
        <v>0</v>
      </c>
      <c r="J15" s="88"/>
      <c r="K15" s="88" t="s">
        <v>31</v>
      </c>
      <c r="L15" s="88" t="s">
        <v>32</v>
      </c>
      <c r="M15" s="88" t="s">
        <v>33</v>
      </c>
      <c r="N15" s="27" t="s">
        <v>34</v>
      </c>
      <c r="O15" s="119" t="s">
        <v>35</v>
      </c>
      <c r="P15" s="121"/>
    </row>
    <row r="16" spans="1:20" x14ac:dyDescent="0.25">
      <c r="H16">
        <f>SUM(C16:G16)</f>
        <v>0</v>
      </c>
      <c r="J16" s="43" t="s">
        <v>36</v>
      </c>
      <c r="K16" s="42">
        <f>IF($F$2&lt;351,[1]TARIFS!B7,IF($F$2&lt;476,[1]TARIFS!C7,IF($F$2&lt;581,[1]TARIFS!D7,IF($F$2&lt;721,[1]TARIFS!E7,0))))</f>
        <v>7.7</v>
      </c>
      <c r="L16" s="44">
        <f t="shared" ref="L16:L21" si="0">$K$11+$M$11+$O$11+$Q$11+$S$11</f>
        <v>0</v>
      </c>
      <c r="M16" s="45">
        <f t="shared" ref="M16:M21" si="1">K16*L16</f>
        <v>0</v>
      </c>
      <c r="N16" s="123">
        <f>K12-M22</f>
        <v>0</v>
      </c>
      <c r="O16" s="119"/>
      <c r="P16" s="121"/>
    </row>
    <row r="17" spans="1:17" x14ac:dyDescent="0.25">
      <c r="H17">
        <f>SUM(C17:G17)</f>
        <v>0</v>
      </c>
      <c r="J17" s="87" t="s">
        <v>37</v>
      </c>
      <c r="K17" s="47"/>
      <c r="L17" s="44">
        <f t="shared" si="0"/>
        <v>0</v>
      </c>
      <c r="M17" s="45">
        <f t="shared" si="1"/>
        <v>0</v>
      </c>
      <c r="N17" s="123"/>
      <c r="O17" s="119"/>
      <c r="P17" s="121"/>
    </row>
    <row r="18" spans="1:17" x14ac:dyDescent="0.25">
      <c r="H18">
        <f>SUM(C18:G18)</f>
        <v>0</v>
      </c>
      <c r="J18" s="87" t="s">
        <v>38</v>
      </c>
      <c r="K18" s="47"/>
      <c r="L18" s="44">
        <f t="shared" si="0"/>
        <v>0</v>
      </c>
      <c r="M18" s="45">
        <f t="shared" si="1"/>
        <v>0</v>
      </c>
      <c r="N18" s="123"/>
      <c r="O18" s="119"/>
      <c r="P18" s="121"/>
    </row>
    <row r="19" spans="1:17" x14ac:dyDescent="0.25">
      <c r="H19">
        <f>SUM(C19:G19)</f>
        <v>0</v>
      </c>
      <c r="J19" s="87" t="s">
        <v>39</v>
      </c>
      <c r="K19" s="42"/>
      <c r="L19" s="44">
        <f t="shared" si="0"/>
        <v>0</v>
      </c>
      <c r="M19" s="45">
        <f t="shared" si="1"/>
        <v>0</v>
      </c>
      <c r="N19" s="123"/>
      <c r="O19" s="119"/>
      <c r="P19" s="121"/>
    </row>
    <row r="20" spans="1:17" ht="15.75" thickBot="1" x14ac:dyDescent="0.3">
      <c r="J20" s="87" t="s">
        <v>40</v>
      </c>
      <c r="K20" s="42">
        <f>IF($F$2&lt;351,[1]TARIFS!B5,IF($F$2&lt;476,[1]TARIFS!C5,IF($F$2&lt;581,[1]TARIFS!D5,IF($F$2&lt;721,[1]TARIFS!E5,IF($F$2&lt;901,[1]TARIFS!F5,IF($F$2&lt;1201,[1]TARIFS!G5,IF($F$2&lt;1501,[1]TARIFS!H5,[1]TARIFS!I5)))))))</f>
        <v>4.2</v>
      </c>
      <c r="L20" s="44">
        <f t="shared" si="0"/>
        <v>0</v>
      </c>
      <c r="M20" s="45">
        <f t="shared" si="1"/>
        <v>0</v>
      </c>
      <c r="N20" s="123"/>
      <c r="O20" s="119"/>
      <c r="P20" s="121"/>
    </row>
    <row r="21" spans="1:17" x14ac:dyDescent="0.25">
      <c r="A21" s="109" t="s">
        <v>6</v>
      </c>
      <c r="B21" s="111" t="s">
        <v>7</v>
      </c>
      <c r="C21" s="125" t="s">
        <v>15</v>
      </c>
      <c r="D21" s="125"/>
      <c r="E21" s="125"/>
      <c r="F21" s="125"/>
      <c r="G21" s="125"/>
      <c r="H21" s="116" t="s">
        <v>16</v>
      </c>
      <c r="J21" s="87" t="s">
        <v>41</v>
      </c>
      <c r="K21" s="47"/>
      <c r="L21" s="44">
        <f t="shared" si="0"/>
        <v>0</v>
      </c>
      <c r="M21" s="45">
        <f t="shared" si="1"/>
        <v>0</v>
      </c>
      <c r="N21" s="123"/>
      <c r="O21" s="119"/>
      <c r="P21" s="121"/>
    </row>
    <row r="22" spans="1:17" ht="15.75" customHeight="1" thickBot="1" x14ac:dyDescent="0.3">
      <c r="A22" s="110"/>
      <c r="B22" s="112"/>
      <c r="C22" s="17" t="s">
        <v>10</v>
      </c>
      <c r="D22" s="17" t="s">
        <v>11</v>
      </c>
      <c r="E22" s="17" t="s">
        <v>12</v>
      </c>
      <c r="F22" s="17" t="s">
        <v>13</v>
      </c>
      <c r="G22" s="17" t="s">
        <v>14</v>
      </c>
      <c r="H22" s="117"/>
      <c r="J22" s="126" t="s">
        <v>42</v>
      </c>
      <c r="K22" s="126"/>
      <c r="L22" s="127"/>
      <c r="M22" s="46">
        <f>SUM(M16:M21)</f>
        <v>0</v>
      </c>
      <c r="N22" s="124"/>
      <c r="O22" s="120"/>
      <c r="P22" s="122"/>
    </row>
    <row r="23" spans="1:17" x14ac:dyDescent="0.25">
      <c r="A23" s="11"/>
      <c r="H23">
        <f>SUM(C23:G23)</f>
        <v>0</v>
      </c>
    </row>
    <row r="24" spans="1:17" x14ac:dyDescent="0.25">
      <c r="H24">
        <f>SUM(C24:G24)</f>
        <v>0</v>
      </c>
      <c r="J24" s="128" t="s">
        <v>103</v>
      </c>
      <c r="K24" s="129"/>
      <c r="L24" s="129"/>
      <c r="M24" s="129"/>
      <c r="N24" s="129"/>
      <c r="O24" s="129"/>
      <c r="P24" s="129"/>
      <c r="Q24" s="130"/>
    </row>
    <row r="25" spans="1:17" x14ac:dyDescent="0.25">
      <c r="H25">
        <f>SUM(C25:G25)</f>
        <v>0</v>
      </c>
      <c r="J25" s="131"/>
      <c r="K25" s="132"/>
      <c r="L25" s="132"/>
      <c r="M25" s="132"/>
      <c r="N25" s="132"/>
      <c r="O25" s="132"/>
      <c r="P25" s="132"/>
      <c r="Q25" s="133"/>
    </row>
    <row r="26" spans="1:17" x14ac:dyDescent="0.25">
      <c r="H26">
        <f>SUM(C26:G26)</f>
        <v>0</v>
      </c>
      <c r="J26" s="136" t="s">
        <v>18</v>
      </c>
      <c r="K26" s="136"/>
      <c r="L26" s="136" t="s">
        <v>19</v>
      </c>
      <c r="M26" s="136"/>
      <c r="N26" s="136" t="s">
        <v>44</v>
      </c>
      <c r="O26" s="136"/>
      <c r="P26" s="136" t="s">
        <v>43</v>
      </c>
      <c r="Q26" s="136"/>
    </row>
    <row r="27" spans="1:17" x14ac:dyDescent="0.25">
      <c r="H27">
        <f>SUM(C27:G27)</f>
        <v>0</v>
      </c>
      <c r="J27" s="134" t="s">
        <v>124</v>
      </c>
      <c r="K27" s="135"/>
      <c r="L27" s="134" t="s">
        <v>125</v>
      </c>
      <c r="M27" s="135"/>
      <c r="N27" s="134"/>
      <c r="O27" s="135"/>
      <c r="P27" s="134"/>
      <c r="Q27" s="135"/>
    </row>
    <row r="28" spans="1:17" ht="15.75" thickBot="1" x14ac:dyDescent="0.3">
      <c r="J28" s="73" t="s">
        <v>104</v>
      </c>
      <c r="K28" s="72" t="s">
        <v>105</v>
      </c>
      <c r="L28" s="73" t="s">
        <v>104</v>
      </c>
      <c r="M28" s="72" t="s">
        <v>105</v>
      </c>
      <c r="N28" s="73" t="s">
        <v>104</v>
      </c>
      <c r="O28" s="72" t="s">
        <v>105</v>
      </c>
      <c r="P28" s="73" t="s">
        <v>104</v>
      </c>
      <c r="Q28" s="72" t="s">
        <v>105</v>
      </c>
    </row>
    <row r="29" spans="1:17" x14ac:dyDescent="0.25">
      <c r="A29" s="109" t="s">
        <v>6</v>
      </c>
      <c r="B29" s="111" t="s">
        <v>7</v>
      </c>
      <c r="C29" s="125" t="s">
        <v>17</v>
      </c>
      <c r="D29" s="125"/>
      <c r="E29" s="125"/>
      <c r="F29" s="125"/>
      <c r="G29" s="125"/>
      <c r="H29" s="116" t="s">
        <v>16</v>
      </c>
      <c r="J29" s="72"/>
      <c r="K29" s="72" t="s">
        <v>122</v>
      </c>
      <c r="L29" s="72" t="s">
        <v>110</v>
      </c>
      <c r="M29" s="72"/>
      <c r="N29" s="72"/>
      <c r="O29" s="72"/>
      <c r="P29" s="72"/>
      <c r="Q29" s="72"/>
    </row>
    <row r="30" spans="1:17" ht="15.75" thickBot="1" x14ac:dyDescent="0.3">
      <c r="A30" s="110"/>
      <c r="B30" s="112"/>
      <c r="C30" s="17" t="s">
        <v>10</v>
      </c>
      <c r="D30" s="17" t="s">
        <v>11</v>
      </c>
      <c r="E30" s="17" t="s">
        <v>12</v>
      </c>
      <c r="F30" s="17" t="s">
        <v>13</v>
      </c>
      <c r="G30" s="17" t="s">
        <v>14</v>
      </c>
      <c r="H30" s="117"/>
    </row>
    <row r="31" spans="1:17" x14ac:dyDescent="0.25">
      <c r="A31" s="11"/>
      <c r="H31">
        <f>SUM(C31:G31)</f>
        <v>0</v>
      </c>
    </row>
    <row r="32" spans="1:17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36">
    <mergeCell ref="A29:A30"/>
    <mergeCell ref="B29:B30"/>
    <mergeCell ref="C29:G29"/>
    <mergeCell ref="H29:H30"/>
    <mergeCell ref="O15:O22"/>
    <mergeCell ref="J24:Q25"/>
    <mergeCell ref="J26:K26"/>
    <mergeCell ref="L26:M26"/>
    <mergeCell ref="N26:O26"/>
    <mergeCell ref="P26:Q26"/>
    <mergeCell ref="J27:K27"/>
    <mergeCell ref="L27:M27"/>
    <mergeCell ref="N27:O27"/>
    <mergeCell ref="P27:Q27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TARIFS</vt:lpstr>
      <vt:lpstr>ETAT DES DOSSIERS</vt:lpstr>
      <vt:lpstr>LISTING DE PRESENCE</vt:lpstr>
      <vt:lpstr>GAUTHIER</vt:lpstr>
      <vt:lpstr>BOSC</vt:lpstr>
      <vt:lpstr>BERNET</vt:lpstr>
      <vt:lpstr>BERIDOT</vt:lpstr>
      <vt:lpstr>BELLIN</vt:lpstr>
      <vt:lpstr>DANDRES</vt:lpstr>
      <vt:lpstr>COMTE</vt:lpstr>
      <vt:lpstr>BANC</vt:lpstr>
      <vt:lpstr>LAFAYE</vt:lpstr>
      <vt:lpstr>BERTHONNIER</vt:lpstr>
      <vt:lpstr>BERTHIER</vt:lpstr>
      <vt:lpstr>BILLON</vt:lpstr>
      <vt:lpstr>GRANGIER</vt:lpstr>
      <vt:lpstr>DESCHAMPS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creastelle</dc:creator>
  <cp:lastModifiedBy>Guy</cp:lastModifiedBy>
  <cp:lastPrinted>2013-09-28T10:04:35Z</cp:lastPrinted>
  <dcterms:created xsi:type="dcterms:W3CDTF">2013-08-06T11:54:31Z</dcterms:created>
  <dcterms:modified xsi:type="dcterms:W3CDTF">2013-10-03T15:21:00Z</dcterms:modified>
</cp:coreProperties>
</file>